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charts/chart3.xml" ContentType="application/vnd.openxmlformats-officedocument.drawingml.chart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7.xml" ContentType="application/vnd.openxmlformats-officedocument.drawingml.chartshapes+xml"/>
  <Override PartName="/xl/charts/chart5.xml" ContentType="application/vnd.openxmlformats-officedocument.drawingml.chart+xml"/>
  <Override PartName="/xl/drawings/drawing8.xml" ContentType="application/vnd.openxmlformats-officedocument.drawingml.chartshapes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codeName="ThisWorkbook"/>
  <bookViews>
    <workbookView xWindow="-120" yWindow="-120" windowWidth="23256" windowHeight="14616" tabRatio="858" activeTab="11"/>
  </bookViews>
  <sheets>
    <sheet name="Datos" sheetId="29" r:id="rId1"/>
    <sheet name="CONT.PISO.LOSA.ZOCALO" sheetId="38" state="hidden" r:id="rId2"/>
    <sheet name="CUB.TECHO" sheetId="45" state="hidden" r:id="rId3"/>
    <sheet name="MAMP.DURL.REV.PINT.PLENO" sheetId="42" state="hidden" r:id="rId4"/>
    <sheet name="CARP.VID.POLI.PINTSINT" sheetId="27" state="hidden" r:id="rId5"/>
    <sheet name="AISLACIONES" sheetId="24" state="hidden" r:id="rId6"/>
    <sheet name="Col. de Carga y Enc." sheetId="13" state="hidden" r:id="rId7"/>
    <sheet name="Viga de Carga y Enc." sheetId="37" state="hidden" r:id="rId8"/>
    <sheet name="Forestacion" sheetId="28" state="hidden" r:id="rId9"/>
    <sheet name="PRES. PARA COEF." sheetId="6" r:id="rId10"/>
    <sheet name="A.Precios" sheetId="5" r:id="rId11"/>
    <sheet name="PLAN DE TRABAJO" sheetId="59" r:id="rId12"/>
    <sheet name="DESCARGA ATMOSFERICA" sheetId="53" state="hidden" r:id="rId13"/>
    <sheet name="Plan de trabajo y curva de inv." sheetId="48" state="hidden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Fill" hidden="1">'[1]Acta Medición'!#REF!</definedName>
    <definedName name="_xlnm._FilterDatabase" localSheetId="9" hidden="1">'PRES. PARA COEF.'!$A$11:$J$326</definedName>
    <definedName name="_xlnm.Print_Area" localSheetId="11">'PLAN DE TRABAJO'!$H$4:$T$54</definedName>
    <definedName name="_xlnm.Print_Area" localSheetId="13">'Plan de trabajo y curva de inv.'!$A$1:$Z$211</definedName>
    <definedName name="_xlnm.Print_Area" localSheetId="9">'PRES. PARA COEF.'!$B$7:$I$324</definedName>
    <definedName name="Excel_BuiltIn_Database_0">#REF!</definedName>
    <definedName name="G1772." localSheetId="5">[2]ANALISIS!#REF!</definedName>
    <definedName name="G1772." localSheetId="4">[2]ANALISIS!#REF!</definedName>
    <definedName name="G1772." localSheetId="1">[2]ANALISIS!#REF!</definedName>
    <definedName name="G1772." localSheetId="2">[2]ANALISIS!#REF!</definedName>
    <definedName name="G1772." localSheetId="3">[2]ANALISIS!#REF!</definedName>
    <definedName name="G1772." localSheetId="7">[2]ANALISIS!#REF!</definedName>
    <definedName name="G1772.">[3]ANALISIS!#REF!</definedName>
    <definedName name="G1772._16">[3]ANALISIS!#REF!</definedName>
    <definedName name="G1772._17">[3]ANALISIS!#REF!</definedName>
    <definedName name="G1772._18">[3]ANALISIS!#REF!</definedName>
    <definedName name="G1772._2">[2]ANALISIS!#REF!</definedName>
    <definedName name="G1772._3">[2]ANALISIS!#REF!</definedName>
    <definedName name="G1772._4">[2]ANALISIS!#REF!</definedName>
    <definedName name="G1772._5">[2]ANALISIS!#REF!</definedName>
    <definedName name="G1772._6">[2]ANALISIS!#REF!</definedName>
    <definedName name="G1772._9">[2]ANALISIS!#REF!</definedName>
    <definedName name="IGE">[2]ANALISIS!#REF!</definedName>
    <definedName name="JUAN">#REF!</definedName>
    <definedName name="omar">[3]ANALISIS!#REF!</definedName>
    <definedName name="Po">[3]ANALISIS!#REF!</definedName>
    <definedName name="Tabla_Analisis_Precio">[4]AP!$A:$G</definedName>
    <definedName name="Tabla_Insumos">[5]Insumos!$A:$E</definedName>
  </definedNames>
  <calcPr calcId="144525"/>
</workbook>
</file>

<file path=xl/calcChain.xml><?xml version="1.0" encoding="utf-8"?>
<calcChain xmlns="http://schemas.openxmlformats.org/spreadsheetml/2006/main">
  <c r="R118" i="6" l="1"/>
  <c r="T114" i="6"/>
  <c r="S107" i="6"/>
  <c r="S137" i="6"/>
  <c r="Q134" i="6"/>
  <c r="Q152" i="6"/>
  <c r="Q151" i="6"/>
  <c r="Q150" i="6"/>
  <c r="Q149" i="6"/>
  <c r="Q148" i="6"/>
  <c r="Q147" i="6"/>
  <c r="Q146" i="6"/>
  <c r="Q144" i="6"/>
  <c r="Q143" i="6"/>
  <c r="Q142" i="6"/>
  <c r="Q141" i="6"/>
  <c r="Q140" i="6"/>
  <c r="Q139" i="6"/>
  <c r="Q138" i="6"/>
  <c r="Q137" i="6"/>
  <c r="Q136" i="6"/>
  <c r="O133" i="6"/>
  <c r="Q133" i="6" s="1"/>
  <c r="O132" i="6"/>
  <c r="Q132" i="6" s="1"/>
  <c r="Q131" i="6"/>
  <c r="Q130" i="6"/>
  <c r="O129" i="6"/>
  <c r="Q129" i="6" s="1"/>
  <c r="O128" i="6"/>
  <c r="Q128" i="6" s="1"/>
  <c r="Q127" i="6"/>
  <c r="Q126" i="6"/>
  <c r="O125" i="6"/>
  <c r="Q125" i="6" s="1"/>
  <c r="O124" i="6"/>
  <c r="Q124" i="6" s="1"/>
  <c r="O123" i="6"/>
  <c r="Q123" i="6" s="1"/>
  <c r="R108" i="6"/>
  <c r="R109" i="6"/>
  <c r="R110" i="6"/>
  <c r="R111" i="6"/>
  <c r="R112" i="6"/>
  <c r="R113" i="6"/>
  <c r="R114" i="6"/>
  <c r="R115" i="6"/>
  <c r="R116" i="6"/>
  <c r="R117" i="6"/>
  <c r="R107" i="6"/>
  <c r="O117" i="6"/>
  <c r="Q117" i="6" s="1"/>
  <c r="O116" i="6"/>
  <c r="Q116" i="6" s="1"/>
  <c r="O113" i="6"/>
  <c r="Q113" i="6" s="1"/>
  <c r="O112" i="6"/>
  <c r="Q112" i="6" s="1"/>
  <c r="O109" i="6"/>
  <c r="Q108" i="6"/>
  <c r="Q109" i="6"/>
  <c r="Q110" i="6"/>
  <c r="Q111" i="6"/>
  <c r="Q114" i="6"/>
  <c r="Q115" i="6"/>
  <c r="O108" i="6"/>
  <c r="O107" i="6"/>
  <c r="Q107" i="6"/>
  <c r="G93" i="6"/>
  <c r="Q85" i="6"/>
  <c r="Q86" i="6"/>
  <c r="Q87" i="6"/>
  <c r="Q88" i="6"/>
  <c r="Q89" i="6"/>
  <c r="Q90" i="6"/>
  <c r="Q91" i="6"/>
  <c r="Q92" i="6"/>
  <c r="Q94" i="6"/>
  <c r="Q95" i="6"/>
  <c r="Q96" i="6"/>
  <c r="Q97" i="6"/>
  <c r="Q98" i="6"/>
  <c r="Q99" i="6"/>
  <c r="Q84" i="6"/>
  <c r="Q102" i="6" s="1"/>
  <c r="S85" i="6"/>
  <c r="S86" i="6"/>
  <c r="S87" i="6"/>
  <c r="S88" i="6"/>
  <c r="S89" i="6"/>
  <c r="S90" i="6"/>
  <c r="S91" i="6"/>
  <c r="S92" i="6"/>
  <c r="S94" i="6"/>
  <c r="S95" i="6"/>
  <c r="S96" i="6"/>
  <c r="S97" i="6"/>
  <c r="S98" i="6"/>
  <c r="S99" i="6"/>
  <c r="S84" i="6"/>
  <c r="S100" i="6" s="1"/>
  <c r="Q100" i="6" l="1"/>
  <c r="F14" i="53"/>
  <c r="G78" i="6"/>
  <c r="G94" i="6"/>
  <c r="G109" i="6"/>
  <c r="G84" i="6"/>
  <c r="G95" i="6"/>
  <c r="G16" i="6"/>
  <c r="G291" i="6"/>
  <c r="G292" i="6"/>
  <c r="G309" i="6" l="1"/>
  <c r="G307" i="6"/>
  <c r="G308" i="6"/>
  <c r="G310" i="6"/>
  <c r="G311" i="6"/>
  <c r="G312" i="6"/>
  <c r="G313" i="6"/>
  <c r="G314" i="6"/>
  <c r="G315" i="6"/>
  <c r="G316" i="6"/>
  <c r="G303" i="6" l="1"/>
  <c r="G304" i="6"/>
  <c r="G305" i="6"/>
  <c r="G306" i="6"/>
  <c r="G204" i="6" l="1"/>
  <c r="G205" i="6"/>
  <c r="G194" i="6"/>
  <c r="G209" i="6"/>
  <c r="G208" i="6"/>
  <c r="G207" i="6"/>
  <c r="G206" i="6"/>
  <c r="G193" i="6"/>
  <c r="G191" i="6"/>
  <c r="G108" i="6" l="1"/>
  <c r="F1660" i="5" l="1"/>
  <c r="F1664" i="5"/>
  <c r="E1639" i="5"/>
  <c r="F1650" i="5" l="1"/>
  <c r="F1668" i="5" s="1"/>
  <c r="G185" i="6" l="1"/>
  <c r="G231" i="6"/>
  <c r="G232" i="6"/>
  <c r="G233" i="6"/>
  <c r="G234" i="6"/>
  <c r="G235" i="6"/>
  <c r="G236" i="6"/>
  <c r="G237" i="6"/>
  <c r="G238" i="6"/>
  <c r="G239" i="6"/>
  <c r="G240" i="6"/>
  <c r="G241" i="6"/>
  <c r="G242" i="6"/>
  <c r="G243" i="6"/>
  <c r="G244" i="6"/>
  <c r="G245" i="6"/>
  <c r="G246" i="6"/>
  <c r="G247" i="6"/>
  <c r="G230" i="6"/>
  <c r="G229" i="6"/>
  <c r="G190" i="6" l="1"/>
  <c r="G218" i="6"/>
  <c r="G189" i="6"/>
  <c r="G216" i="6"/>
  <c r="G187" i="6"/>
  <c r="G186" i="6" l="1"/>
  <c r="G182" i="6" l="1"/>
  <c r="G252" i="6" l="1"/>
  <c r="G271" i="6" l="1"/>
  <c r="G259" i="6" l="1"/>
  <c r="G260" i="6"/>
  <c r="G261" i="6"/>
  <c r="G262" i="6"/>
  <c r="G263" i="6"/>
  <c r="G264" i="6"/>
  <c r="G265" i="6"/>
  <c r="G266" i="6"/>
  <c r="G267" i="6"/>
  <c r="G268" i="6"/>
  <c r="G269" i="6"/>
  <c r="G270" i="6"/>
  <c r="G272" i="6"/>
  <c r="G80" i="6" l="1"/>
  <c r="G92" i="6"/>
  <c r="G228" i="6" l="1"/>
  <c r="G227" i="6"/>
  <c r="G226" i="6"/>
  <c r="G225" i="6"/>
  <c r="G224" i="6"/>
  <c r="G222" i="6"/>
  <c r="G220" i="6"/>
  <c r="G219" i="6"/>
  <c r="G217" i="6"/>
  <c r="G188" i="6"/>
  <c r="G91" i="6" l="1"/>
  <c r="G110" i="6"/>
  <c r="G96" i="6"/>
  <c r="G258" i="6"/>
  <c r="G257" i="6"/>
  <c r="G256" i="6"/>
  <c r="G255" i="6"/>
  <c r="G254" i="6"/>
  <c r="G253" i="6"/>
  <c r="G113" i="6"/>
  <c r="G86" i="6" l="1"/>
  <c r="G102" i="6"/>
  <c r="G101" i="6"/>
  <c r="G87" i="6"/>
  <c r="G103" i="6"/>
  <c r="G79" i="6"/>
  <c r="G82" i="6"/>
  <c r="G89" i="6"/>
  <c r="G105" i="6"/>
  <c r="G83" i="6"/>
  <c r="G85" i="6"/>
  <c r="G90" i="6"/>
  <c r="G99" i="6"/>
  <c r="G88" i="6"/>
  <c r="G100" i="6"/>
  <c r="G104" i="6"/>
  <c r="D49" i="59" l="1"/>
  <c r="D48" i="59"/>
  <c r="B48" i="59"/>
  <c r="D47" i="59"/>
  <c r="B47" i="59"/>
  <c r="B44" i="59"/>
  <c r="B38" i="59"/>
  <c r="F1525" i="5" l="1"/>
  <c r="F1514" i="5" l="1"/>
  <c r="F1521" i="5"/>
  <c r="F1529" i="5" s="1"/>
  <c r="F1184" i="5" l="1"/>
  <c r="E1161" i="5"/>
  <c r="F1180" i="5" l="1"/>
  <c r="E1124" i="5" l="1"/>
  <c r="F1147" i="5"/>
  <c r="F1143" i="5" l="1"/>
  <c r="F274" i="5"/>
  <c r="F258" i="5"/>
  <c r="E247" i="5"/>
  <c r="F270" i="5" l="1"/>
  <c r="F278" i="5" s="1"/>
  <c r="G24" i="6" s="1"/>
  <c r="F165" i="5" l="1"/>
  <c r="F169" i="5"/>
  <c r="E145" i="5"/>
  <c r="F156" i="5" l="1"/>
  <c r="F173" i="5" s="1"/>
  <c r="G17" i="6" l="1"/>
  <c r="D11" i="59" s="1"/>
  <c r="F2364" i="5"/>
  <c r="F2411" i="5"/>
  <c r="E2379" i="5"/>
  <c r="F2368" i="5"/>
  <c r="E2347" i="5"/>
  <c r="F2337" i="5"/>
  <c r="E2316" i="5"/>
  <c r="F2305" i="5"/>
  <c r="F2297" i="5"/>
  <c r="E2286" i="5"/>
  <c r="F2276" i="5"/>
  <c r="F2267" i="5"/>
  <c r="E2256" i="5"/>
  <c r="F2246" i="5"/>
  <c r="F2238" i="5"/>
  <c r="E2227" i="5"/>
  <c r="F2217" i="5"/>
  <c r="E2196" i="5"/>
  <c r="F2207" i="5" l="1"/>
  <c r="F2272" i="5"/>
  <c r="F2280" i="5" s="1"/>
  <c r="F2327" i="5"/>
  <c r="F2242" i="5"/>
  <c r="F2250" i="5" s="1"/>
  <c r="F2213" i="5"/>
  <c r="F2358" i="5"/>
  <c r="F2372" i="5" s="1"/>
  <c r="F2390" i="5"/>
  <c r="F2333" i="5"/>
  <c r="F2221" i="5" l="1"/>
  <c r="F2341" i="5"/>
  <c r="G301" i="6" l="1"/>
  <c r="F1497" i="5"/>
  <c r="D1495" i="5"/>
  <c r="F1495" i="5" s="1"/>
  <c r="E1468" i="5"/>
  <c r="F1479" i="5" l="1"/>
  <c r="D1494" i="5" l="1"/>
  <c r="F1494" i="5" s="1"/>
  <c r="F1493" i="5" s="1"/>
  <c r="F1501" i="5" s="1"/>
  <c r="F2407" i="5"/>
  <c r="F2415" i="5" s="1"/>
  <c r="F2301" i="5"/>
  <c r="F2309" i="5" s="1"/>
  <c r="E2167" i="5" l="1"/>
  <c r="E2137" i="5"/>
  <c r="F2148" i="5"/>
  <c r="F2156" i="5"/>
  <c r="F2152" i="5" l="1"/>
  <c r="F2160" i="5" s="1"/>
  <c r="G295" i="6" s="1"/>
  <c r="F650" i="5" l="1"/>
  <c r="E628" i="5"/>
  <c r="F639" i="5" l="1"/>
  <c r="F1554" i="5" l="1"/>
  <c r="F1543" i="5" l="1"/>
  <c r="F1279" i="5" l="1"/>
  <c r="E1259" i="5"/>
  <c r="F1270" i="5" l="1"/>
  <c r="F134" i="5" l="1"/>
  <c r="E114" i="5"/>
  <c r="F130" i="5" l="1"/>
  <c r="F125" i="5"/>
  <c r="F138" i="5" s="1"/>
  <c r="F9" i="53" l="1"/>
  <c r="F8" i="53"/>
  <c r="F7" i="53"/>
  <c r="F6" i="53"/>
  <c r="F5" i="53"/>
  <c r="F4" i="53"/>
  <c r="F3" i="53"/>
  <c r="F10" i="53" l="1"/>
  <c r="F13" i="53" s="1"/>
  <c r="F11" i="53" l="1"/>
  <c r="F12" i="53" s="1"/>
  <c r="C90" i="48"/>
  <c r="C62" i="48"/>
  <c r="C188" i="48"/>
  <c r="C187" i="48"/>
  <c r="C69" i="48"/>
  <c r="H21" i="5" l="1"/>
  <c r="H22" i="5" s="1"/>
  <c r="H23" i="5" l="1"/>
  <c r="H25" i="5" l="1"/>
  <c r="H24" i="5"/>
  <c r="H27" i="5" l="1"/>
  <c r="F1669" i="5" s="1"/>
  <c r="F1670" i="5" s="1"/>
  <c r="F1152" i="5" l="1"/>
  <c r="F1530" i="5"/>
  <c r="F1531" i="5" s="1"/>
  <c r="F1189" i="5"/>
  <c r="F174" i="5"/>
  <c r="F175" i="5" s="1"/>
  <c r="F279" i="5"/>
  <c r="F280" i="5" s="1"/>
  <c r="F2373" i="5"/>
  <c r="F2374" i="5" s="1"/>
  <c r="F2310" i="5"/>
  <c r="F2311" i="5" s="1"/>
  <c r="F2222" i="5"/>
  <c r="F2223" i="5" s="1"/>
  <c r="F2251" i="5"/>
  <c r="F2252" i="5" s="1"/>
  <c r="F2281" i="5"/>
  <c r="F2282" i="5" s="1"/>
  <c r="F2342" i="5"/>
  <c r="F2343" i="5" s="1"/>
  <c r="F2416" i="5"/>
  <c r="F2417" i="5" s="1"/>
  <c r="F1502" i="5"/>
  <c r="F1503" i="5" s="1"/>
  <c r="F1559" i="5"/>
  <c r="F2161" i="5"/>
  <c r="F2162" i="5" s="1"/>
  <c r="F655" i="5"/>
  <c r="F139" i="5"/>
  <c r="F140" i="5" s="1"/>
  <c r="F1284" i="5"/>
  <c r="F646" i="5" l="1"/>
  <c r="F654" i="5" s="1"/>
  <c r="F1694" i="5"/>
  <c r="F1275" i="5" l="1"/>
  <c r="F1283" i="5" s="1"/>
  <c r="F1285" i="5" s="1"/>
  <c r="F1550" i="5"/>
  <c r="F1558" i="5" s="1"/>
  <c r="F656" i="5"/>
  <c r="F1560" i="5" l="1"/>
  <c r="B199" i="48"/>
  <c r="J7" i="38" l="1"/>
  <c r="J8" i="38"/>
  <c r="N38" i="38" s="1"/>
  <c r="J9" i="38"/>
  <c r="J10" i="38"/>
  <c r="J11" i="38"/>
  <c r="J12" i="38"/>
  <c r="J13" i="38"/>
  <c r="J14" i="38"/>
  <c r="L14" i="38" s="1"/>
  <c r="N14" i="38" s="1"/>
  <c r="L33" i="38" s="1"/>
  <c r="J15" i="38"/>
  <c r="J16" i="38"/>
  <c r="J20" i="38"/>
  <c r="L20" i="38" s="1"/>
  <c r="N20" i="38" s="1"/>
  <c r="E20" i="45" s="1"/>
  <c r="F20" i="45" s="1"/>
  <c r="J21" i="38"/>
  <c r="L21" i="38" s="1"/>
  <c r="N21" i="38" s="1"/>
  <c r="E21" i="45" s="1"/>
  <c r="F21" i="45" s="1"/>
  <c r="H33" i="37"/>
  <c r="M33" i="37" s="1"/>
  <c r="H34" i="37"/>
  <c r="M34" i="37" s="1"/>
  <c r="H35" i="37"/>
  <c r="M35" i="37" s="1"/>
  <c r="M36" i="37"/>
  <c r="H37" i="37"/>
  <c r="M37" i="37" s="1"/>
  <c r="J22" i="37"/>
  <c r="J23" i="37"/>
  <c r="J24" i="37"/>
  <c r="H25" i="37"/>
  <c r="J25" i="37" s="1"/>
  <c r="H26" i="37"/>
  <c r="J26" i="37" s="1"/>
  <c r="H27" i="37"/>
  <c r="J27" i="37" s="1"/>
  <c r="H28" i="37"/>
  <c r="J28" i="37" s="1"/>
  <c r="H29" i="37"/>
  <c r="J29" i="37" s="1"/>
  <c r="H30" i="37"/>
  <c r="J30" i="37" s="1"/>
  <c r="H31" i="37"/>
  <c r="J31" i="37" s="1"/>
  <c r="H32" i="37"/>
  <c r="J32" i="37" s="1"/>
  <c r="D20" i="13"/>
  <c r="J20" i="13" s="1"/>
  <c r="J21" i="13"/>
  <c r="J22" i="13"/>
  <c r="J23" i="13"/>
  <c r="J24" i="13"/>
  <c r="J25" i="13"/>
  <c r="J26" i="13"/>
  <c r="J27" i="13"/>
  <c r="J28" i="13"/>
  <c r="J29" i="13"/>
  <c r="J30" i="13"/>
  <c r="J31" i="13"/>
  <c r="N18" i="37"/>
  <c r="N62" i="37" s="1"/>
  <c r="H15" i="37"/>
  <c r="K15" i="37" s="1"/>
  <c r="H16" i="37"/>
  <c r="K16" i="37" s="1"/>
  <c r="R62" i="37"/>
  <c r="H5" i="37"/>
  <c r="H6" i="37"/>
  <c r="O6" i="37" s="1"/>
  <c r="O7" i="37"/>
  <c r="O8" i="37"/>
  <c r="H9" i="37"/>
  <c r="H10" i="37"/>
  <c r="L10" i="37" s="1"/>
  <c r="H11" i="37"/>
  <c r="O11" i="37" s="1"/>
  <c r="H12" i="37"/>
  <c r="O12" i="37" s="1"/>
  <c r="H13" i="37"/>
  <c r="L13" i="37" s="1"/>
  <c r="O18" i="37"/>
  <c r="O19" i="37"/>
  <c r="O20" i="37"/>
  <c r="O21" i="37"/>
  <c r="L7" i="37"/>
  <c r="L8" i="37"/>
  <c r="F67" i="5"/>
  <c r="F90" i="5"/>
  <c r="F104" i="5"/>
  <c r="F191" i="5"/>
  <c r="F203" i="5"/>
  <c r="F235" i="5"/>
  <c r="F319" i="5"/>
  <c r="F359" i="5"/>
  <c r="F396" i="5"/>
  <c r="H6" i="13"/>
  <c r="I6" i="13" s="1"/>
  <c r="H7" i="13"/>
  <c r="I7" i="13" s="1"/>
  <c r="H8" i="13"/>
  <c r="I8" i="13" s="1"/>
  <c r="H9" i="13"/>
  <c r="I9" i="13" s="1"/>
  <c r="H10" i="13"/>
  <c r="I10" i="13" s="1"/>
  <c r="H11" i="13"/>
  <c r="I11" i="13" s="1"/>
  <c r="H12" i="13"/>
  <c r="I12" i="13" s="1"/>
  <c r="H13" i="13"/>
  <c r="I13" i="13" s="1"/>
  <c r="F436" i="5"/>
  <c r="F472" i="5"/>
  <c r="F508" i="5"/>
  <c r="F544" i="5"/>
  <c r="F581" i="5"/>
  <c r="F616" i="5"/>
  <c r="F679" i="5"/>
  <c r="H16" i="42"/>
  <c r="H16" i="24" s="1"/>
  <c r="I16" i="24" s="1"/>
  <c r="I17" i="42"/>
  <c r="K17" i="42" s="1"/>
  <c r="Z17" i="42" s="1"/>
  <c r="I18" i="42"/>
  <c r="K18" i="42" s="1"/>
  <c r="Z18" i="42" s="1"/>
  <c r="I19" i="42"/>
  <c r="K19" i="42" s="1"/>
  <c r="Z19" i="42" s="1"/>
  <c r="I20" i="42"/>
  <c r="K20" i="42" s="1"/>
  <c r="Z20" i="42" s="1"/>
  <c r="I21" i="42"/>
  <c r="K21" i="42" s="1"/>
  <c r="Z21" i="42" s="1"/>
  <c r="I22" i="42"/>
  <c r="K22" i="42" s="1"/>
  <c r="Z22" i="42" s="1"/>
  <c r="I23" i="42"/>
  <c r="K23" i="42" s="1"/>
  <c r="Z23" i="42" s="1"/>
  <c r="I24" i="42"/>
  <c r="K24" i="42" s="1"/>
  <c r="Z24" i="42" s="1"/>
  <c r="I25" i="42"/>
  <c r="K25" i="42" s="1"/>
  <c r="Z25" i="42" s="1"/>
  <c r="I26" i="42"/>
  <c r="K26" i="42" s="1"/>
  <c r="Z26" i="42" s="1"/>
  <c r="I27" i="42"/>
  <c r="K27" i="42" s="1"/>
  <c r="Z27" i="42" s="1"/>
  <c r="K28" i="42"/>
  <c r="Z28" i="42" s="1"/>
  <c r="K29" i="42"/>
  <c r="Z29" i="42" s="1"/>
  <c r="K30" i="42"/>
  <c r="Z30" i="42" s="1"/>
  <c r="F710" i="5"/>
  <c r="H31" i="42"/>
  <c r="I31" i="42" s="1"/>
  <c r="K31" i="42" s="1"/>
  <c r="Z31" i="42" s="1"/>
  <c r="H32" i="42"/>
  <c r="I32" i="42" s="1"/>
  <c r="K32" i="42" s="1"/>
  <c r="Z32" i="42" s="1"/>
  <c r="H33" i="42"/>
  <c r="AD33" i="42" s="1"/>
  <c r="AE33" i="42" s="1"/>
  <c r="H34" i="42"/>
  <c r="I34" i="42" s="1"/>
  <c r="K34" i="42" s="1"/>
  <c r="V34" i="42" s="1"/>
  <c r="H35" i="42"/>
  <c r="I35" i="42" s="1"/>
  <c r="K35" i="42" s="1"/>
  <c r="I58" i="42"/>
  <c r="K58" i="42" s="1"/>
  <c r="H59" i="42"/>
  <c r="H63" i="24" s="1"/>
  <c r="I63" i="24" s="1"/>
  <c r="F740" i="5"/>
  <c r="I62" i="42"/>
  <c r="K62" i="42" s="1"/>
  <c r="I63" i="42"/>
  <c r="K63" i="42" s="1"/>
  <c r="I64" i="42"/>
  <c r="K64" i="42" s="1"/>
  <c r="V64" i="42" s="1"/>
  <c r="I65" i="42"/>
  <c r="K65" i="42" s="1"/>
  <c r="I66" i="42"/>
  <c r="K66" i="42" s="1"/>
  <c r="H11" i="42"/>
  <c r="H67" i="42"/>
  <c r="H66" i="24" s="1"/>
  <c r="I66" i="24" s="1"/>
  <c r="F806" i="5"/>
  <c r="I8" i="42"/>
  <c r="K8" i="42" s="1"/>
  <c r="Z8" i="42" s="1"/>
  <c r="I10" i="42"/>
  <c r="K10" i="42" s="1"/>
  <c r="K61" i="42"/>
  <c r="F839" i="5"/>
  <c r="K10" i="38"/>
  <c r="M10" i="38" s="1"/>
  <c r="P10" i="38" s="1"/>
  <c r="K12" i="38"/>
  <c r="M12" i="38" s="1"/>
  <c r="P12" i="38" s="1"/>
  <c r="K13" i="38"/>
  <c r="M13" i="38" s="1"/>
  <c r="P13" i="38" s="1"/>
  <c r="K20" i="38"/>
  <c r="N31" i="38" s="1"/>
  <c r="F873" i="5"/>
  <c r="F906" i="5"/>
  <c r="F943" i="5"/>
  <c r="A21" i="27"/>
  <c r="A22" i="27"/>
  <c r="A23" i="27"/>
  <c r="A24" i="27"/>
  <c r="A25" i="27"/>
  <c r="A26" i="27"/>
  <c r="A27" i="27"/>
  <c r="A28" i="27"/>
  <c r="F976" i="5"/>
  <c r="F1009" i="5"/>
  <c r="F1047" i="5"/>
  <c r="F1079" i="5"/>
  <c r="K7" i="38"/>
  <c r="M7" i="38" s="1"/>
  <c r="P7" i="38" s="1"/>
  <c r="K9" i="38"/>
  <c r="M9" i="38" s="1"/>
  <c r="P9" i="38" s="1"/>
  <c r="K15" i="38"/>
  <c r="M15" i="38" s="1"/>
  <c r="P15" i="38" s="1"/>
  <c r="F1111" i="5"/>
  <c r="A8" i="27"/>
  <c r="A9" i="27"/>
  <c r="A10" i="27"/>
  <c r="A11" i="27"/>
  <c r="A12" i="27"/>
  <c r="A13" i="27"/>
  <c r="A14" i="27"/>
  <c r="A15" i="27"/>
  <c r="A16" i="27"/>
  <c r="A17" i="27"/>
  <c r="A18" i="27"/>
  <c r="A19" i="27"/>
  <c r="A30" i="27"/>
  <c r="A31" i="27"/>
  <c r="A32" i="27"/>
  <c r="J17" i="38"/>
  <c r="L17" i="38" s="1"/>
  <c r="L29" i="38" s="1"/>
  <c r="E90" i="48" s="1"/>
  <c r="F1214" i="5"/>
  <c r="K11" i="38"/>
  <c r="M11" i="38" s="1"/>
  <c r="R11" i="38" s="1"/>
  <c r="K16" i="38"/>
  <c r="M16" i="38" s="1"/>
  <c r="R16" i="38" s="1"/>
  <c r="K14" i="38"/>
  <c r="M14" i="38" s="1"/>
  <c r="Q14" i="38" s="1"/>
  <c r="K21" i="38"/>
  <c r="M21" i="38" s="1"/>
  <c r="Q21" i="38" s="1"/>
  <c r="P37" i="27"/>
  <c r="E101" i="48" s="1"/>
  <c r="F1246" i="5"/>
  <c r="F1316" i="5"/>
  <c r="E24" i="45"/>
  <c r="F1349" i="5"/>
  <c r="F1383" i="5"/>
  <c r="F1414" i="5"/>
  <c r="F1457" i="5"/>
  <c r="F1458" i="5"/>
  <c r="F1592" i="5"/>
  <c r="F1698" i="5"/>
  <c r="F1742" i="5"/>
  <c r="F1737" i="5"/>
  <c r="F1766" i="5"/>
  <c r="F8" i="27"/>
  <c r="J8" i="27" s="1"/>
  <c r="O8" i="27" s="1"/>
  <c r="F13" i="27"/>
  <c r="M13" i="27" s="1"/>
  <c r="F15" i="27"/>
  <c r="F16" i="27"/>
  <c r="I16" i="27" s="1"/>
  <c r="O16" i="27" s="1"/>
  <c r="F17" i="27"/>
  <c r="M17" i="27" s="1"/>
  <c r="F18" i="27"/>
  <c r="M18" i="27" s="1"/>
  <c r="F19" i="27"/>
  <c r="F20" i="27"/>
  <c r="M20" i="27" s="1"/>
  <c r="F21" i="27"/>
  <c r="M21" i="27" s="1"/>
  <c r="F22" i="27"/>
  <c r="J22" i="27" s="1"/>
  <c r="O22" i="27" s="1"/>
  <c r="F23" i="27"/>
  <c r="M29" i="27"/>
  <c r="F30" i="27"/>
  <c r="M30" i="27" s="1"/>
  <c r="F31" i="27"/>
  <c r="M31" i="27" s="1"/>
  <c r="F32" i="27"/>
  <c r="M32" i="27" s="1"/>
  <c r="F1796" i="5"/>
  <c r="F1826" i="5"/>
  <c r="Q41" i="27"/>
  <c r="Q42" i="27"/>
  <c r="Q43" i="27"/>
  <c r="Q44" i="27"/>
  <c r="Q45" i="27"/>
  <c r="Q46" i="27"/>
  <c r="F1866" i="5"/>
  <c r="F1902" i="5"/>
  <c r="F1938" i="5"/>
  <c r="F9" i="27"/>
  <c r="J9" i="27" s="1"/>
  <c r="F10" i="27"/>
  <c r="J10" i="27" s="1"/>
  <c r="O10" i="27" s="1"/>
  <c r="F11" i="27"/>
  <c r="F12" i="27"/>
  <c r="I12" i="27" s="1"/>
  <c r="O12" i="27" s="1"/>
  <c r="F14" i="27"/>
  <c r="I14" i="27" s="1"/>
  <c r="O14" i="27" s="1"/>
  <c r="F24" i="27"/>
  <c r="F25" i="27"/>
  <c r="I25" i="27" s="1"/>
  <c r="O25" i="27" s="1"/>
  <c r="F26" i="27"/>
  <c r="F27" i="27"/>
  <c r="N27" i="27" s="1"/>
  <c r="F28" i="27"/>
  <c r="I28" i="27" s="1"/>
  <c r="O28" i="27" s="1"/>
  <c r="F1973" i="5"/>
  <c r="F2008" i="5"/>
  <c r="F2057" i="5"/>
  <c r="F2087" i="5"/>
  <c r="F2092" i="5"/>
  <c r="F2126" i="5"/>
  <c r="F2185" i="5"/>
  <c r="G38" i="48"/>
  <c r="E47" i="48"/>
  <c r="E49" i="48"/>
  <c r="E56" i="48"/>
  <c r="G111" i="48"/>
  <c r="I111" i="48" s="1"/>
  <c r="G117" i="48"/>
  <c r="I117" i="48" s="1"/>
  <c r="E160" i="48"/>
  <c r="G25" i="45"/>
  <c r="E37" i="48" s="1"/>
  <c r="E86" i="48" s="1"/>
  <c r="C7" i="6"/>
  <c r="C13" i="48" s="1"/>
  <c r="C227" i="48" s="1"/>
  <c r="G183" i="48"/>
  <c r="I183" i="48" s="1"/>
  <c r="I74" i="48"/>
  <c r="E141" i="42"/>
  <c r="E174" i="48" s="1"/>
  <c r="H129" i="42"/>
  <c r="F772" i="5"/>
  <c r="K18" i="38"/>
  <c r="O31" i="38" s="1"/>
  <c r="K17" i="38"/>
  <c r="M17" i="38" s="1"/>
  <c r="K19" i="38"/>
  <c r="M19" i="38" s="1"/>
  <c r="M24" i="38"/>
  <c r="F1629" i="5"/>
  <c r="E17" i="45"/>
  <c r="F17" i="45" s="1"/>
  <c r="E18" i="45"/>
  <c r="F18" i="45" s="1"/>
  <c r="E19" i="45"/>
  <c r="F19" i="45" s="1"/>
  <c r="D8" i="45"/>
  <c r="D9" i="45"/>
  <c r="D10" i="45"/>
  <c r="D11" i="45"/>
  <c r="D12" i="45"/>
  <c r="D13" i="45"/>
  <c r="D14" i="45"/>
  <c r="D15" i="45"/>
  <c r="D16" i="45"/>
  <c r="D17" i="45"/>
  <c r="D18" i="45"/>
  <c r="D19" i="45"/>
  <c r="D20" i="45"/>
  <c r="D21" i="45"/>
  <c r="C8" i="45"/>
  <c r="C9" i="45"/>
  <c r="C10" i="45"/>
  <c r="C11" i="45"/>
  <c r="C12" i="45"/>
  <c r="C13" i="45"/>
  <c r="C14" i="45"/>
  <c r="C15" i="45"/>
  <c r="C16" i="45"/>
  <c r="C17" i="45"/>
  <c r="C18" i="45"/>
  <c r="C19" i="45"/>
  <c r="C20" i="45"/>
  <c r="C21" i="45"/>
  <c r="I60" i="42"/>
  <c r="K60" i="42" s="1"/>
  <c r="F33" i="27"/>
  <c r="R24" i="38"/>
  <c r="L18" i="38"/>
  <c r="J19" i="38"/>
  <c r="L19" i="38" s="1"/>
  <c r="H30" i="13"/>
  <c r="H29" i="13"/>
  <c r="H31" i="13"/>
  <c r="H28" i="13"/>
  <c r="H27" i="13"/>
  <c r="H26" i="13"/>
  <c r="H25" i="13"/>
  <c r="H24" i="13"/>
  <c r="H23" i="13"/>
  <c r="H22" i="13"/>
  <c r="H21" i="13"/>
  <c r="H39" i="37"/>
  <c r="J39" i="37" s="1"/>
  <c r="AD66" i="42"/>
  <c r="AE66" i="42" s="1"/>
  <c r="AD65" i="42"/>
  <c r="AE65" i="42" s="1"/>
  <c r="AD64" i="42"/>
  <c r="AE64" i="42" s="1"/>
  <c r="B5" i="5"/>
  <c r="B4" i="5"/>
  <c r="E2484" i="5"/>
  <c r="D2496" i="5"/>
  <c r="F2496" i="5" s="1"/>
  <c r="F2497" i="5"/>
  <c r="F2498" i="5"/>
  <c r="F2499" i="5"/>
  <c r="F2500" i="5"/>
  <c r="F2501" i="5"/>
  <c r="F2502" i="5"/>
  <c r="F2503" i="5"/>
  <c r="F2504" i="5"/>
  <c r="F2505" i="5"/>
  <c r="F2506" i="5"/>
  <c r="F2507" i="5"/>
  <c r="F2508" i="5"/>
  <c r="D2510" i="5"/>
  <c r="F2510" i="5" s="1"/>
  <c r="F2511" i="5"/>
  <c r="F2512" i="5"/>
  <c r="F2513" i="5"/>
  <c r="E1362" i="5"/>
  <c r="E1393" i="5"/>
  <c r="E1424" i="5"/>
  <c r="E1571" i="5"/>
  <c r="E1604" i="5"/>
  <c r="E1678" i="5"/>
  <c r="F1703" i="5"/>
  <c r="E1708" i="5"/>
  <c r="E1746" i="5"/>
  <c r="E1776" i="5"/>
  <c r="E1806" i="5"/>
  <c r="E1840" i="5"/>
  <c r="E1876" i="5"/>
  <c r="E1912" i="5"/>
  <c r="E1948" i="5"/>
  <c r="E1983" i="5"/>
  <c r="E2018" i="5"/>
  <c r="E2070" i="5"/>
  <c r="E2106" i="5"/>
  <c r="E990" i="5"/>
  <c r="E719" i="5"/>
  <c r="E1326" i="5"/>
  <c r="E1290" i="5"/>
  <c r="E1226" i="5"/>
  <c r="E1089" i="5"/>
  <c r="E1057" i="5"/>
  <c r="E1023" i="5"/>
  <c r="E953" i="5"/>
  <c r="E921" i="5"/>
  <c r="E883" i="5"/>
  <c r="E852" i="5"/>
  <c r="E818" i="5"/>
  <c r="E785" i="5"/>
  <c r="E750" i="5"/>
  <c r="E592" i="5"/>
  <c r="E370" i="5"/>
  <c r="E333" i="5"/>
  <c r="E1193" i="5"/>
  <c r="E689" i="5"/>
  <c r="E657" i="5"/>
  <c r="E554" i="5"/>
  <c r="E518" i="5"/>
  <c r="E482" i="5"/>
  <c r="E446" i="5"/>
  <c r="E410" i="5"/>
  <c r="E293" i="5"/>
  <c r="E213" i="5"/>
  <c r="E180" i="5"/>
  <c r="E38" i="5"/>
  <c r="F13" i="5"/>
  <c r="E79" i="5"/>
  <c r="W14" i="24"/>
  <c r="W15" i="24"/>
  <c r="W16" i="24"/>
  <c r="W17" i="24"/>
  <c r="U18" i="24"/>
  <c r="W18" i="24" s="1"/>
  <c r="U25" i="24"/>
  <c r="W25" i="24" s="1"/>
  <c r="W26" i="24"/>
  <c r="U27" i="24"/>
  <c r="W27" i="24" s="1"/>
  <c r="W28" i="24"/>
  <c r="W29" i="24"/>
  <c r="U30" i="24"/>
  <c r="W30" i="24" s="1"/>
  <c r="W45" i="24"/>
  <c r="W46" i="24"/>
  <c r="U47" i="24"/>
  <c r="W47" i="24" s="1"/>
  <c r="W48" i="24"/>
  <c r="U57" i="24"/>
  <c r="W57" i="24" s="1"/>
  <c r="U58" i="24"/>
  <c r="W58" i="24" s="1"/>
  <c r="W59" i="24"/>
  <c r="U60" i="24"/>
  <c r="W60" i="24" s="1"/>
  <c r="V8" i="24"/>
  <c r="V9" i="24"/>
  <c r="V10" i="24"/>
  <c r="V11" i="24"/>
  <c r="U12" i="24"/>
  <c r="V12" i="24" s="1"/>
  <c r="V13" i="24"/>
  <c r="U20" i="24"/>
  <c r="V20" i="24" s="1"/>
  <c r="U21" i="24"/>
  <c r="V21" i="24" s="1"/>
  <c r="V22" i="24"/>
  <c r="V23" i="24"/>
  <c r="U24" i="24"/>
  <c r="V24" i="24" s="1"/>
  <c r="U32" i="24"/>
  <c r="V32" i="24" s="1"/>
  <c r="V33" i="24"/>
  <c r="V34" i="24"/>
  <c r="V35" i="24"/>
  <c r="V36" i="24"/>
  <c r="V37" i="24"/>
  <c r="V38" i="24"/>
  <c r="V39" i="24"/>
  <c r="V40" i="24"/>
  <c r="V41" i="24"/>
  <c r="V42" i="24"/>
  <c r="V43" i="24"/>
  <c r="V44" i="24"/>
  <c r="U50" i="24"/>
  <c r="V50" i="24" s="1"/>
  <c r="V51" i="24"/>
  <c r="V52" i="24"/>
  <c r="V53" i="24"/>
  <c r="V54" i="24"/>
  <c r="V55" i="24"/>
  <c r="U56" i="24"/>
  <c r="V56" i="24" s="1"/>
  <c r="U62" i="24"/>
  <c r="V62" i="24" s="1"/>
  <c r="K37" i="27"/>
  <c r="F34" i="27"/>
  <c r="G34" i="27" s="1"/>
  <c r="J48" i="13"/>
  <c r="J49" i="13"/>
  <c r="H34" i="13"/>
  <c r="I34" i="13" s="1"/>
  <c r="H35" i="13"/>
  <c r="I35" i="13" s="1"/>
  <c r="H36" i="13"/>
  <c r="I36" i="13" s="1"/>
  <c r="H37" i="13"/>
  <c r="I37" i="13" s="1"/>
  <c r="H49" i="13"/>
  <c r="H48" i="13"/>
  <c r="H20" i="13"/>
  <c r="N24" i="38"/>
  <c r="O24" i="38" s="1"/>
  <c r="F40" i="38"/>
  <c r="B2" i="38"/>
  <c r="P24" i="38"/>
  <c r="Q24" i="38"/>
  <c r="L24" i="38"/>
  <c r="C22" i="45"/>
  <c r="D7" i="45"/>
  <c r="C7" i="45"/>
  <c r="F24" i="45"/>
  <c r="D18" i="28"/>
  <c r="F18" i="28" s="1"/>
  <c r="F5" i="28"/>
  <c r="F6" i="28"/>
  <c r="F7" i="28"/>
  <c r="F8" i="28"/>
  <c r="F9" i="28"/>
  <c r="F10" i="28"/>
  <c r="F11" i="28"/>
  <c r="F12" i="28"/>
  <c r="F13" i="28"/>
  <c r="F14" i="28"/>
  <c r="F15" i="28"/>
  <c r="F16" i="28"/>
  <c r="F17" i="28"/>
  <c r="F19" i="28"/>
  <c r="H135" i="42"/>
  <c r="AD27" i="42"/>
  <c r="AE27" i="42" s="1"/>
  <c r="AD38" i="42"/>
  <c r="AE38" i="42" s="1"/>
  <c r="AD48" i="42"/>
  <c r="AE48" i="42" s="1"/>
  <c r="AD55" i="42"/>
  <c r="AE55" i="42" s="1"/>
  <c r="AD58" i="42"/>
  <c r="AE58" i="42" s="1"/>
  <c r="AD62" i="42"/>
  <c r="AE62" i="42" s="1"/>
  <c r="AD63" i="42"/>
  <c r="AE63" i="42" s="1"/>
  <c r="AD77" i="42"/>
  <c r="AE77" i="42" s="1"/>
  <c r="AD88" i="42"/>
  <c r="AE88" i="42" s="1"/>
  <c r="AD93" i="42"/>
  <c r="AE93" i="42" s="1"/>
  <c r="AD94" i="42"/>
  <c r="AE94" i="42" s="1"/>
  <c r="AD99" i="42"/>
  <c r="AE99" i="42" s="1"/>
  <c r="AD115" i="42"/>
  <c r="AE115" i="42" s="1"/>
  <c r="I123" i="42"/>
  <c r="K123" i="42" s="1"/>
  <c r="Z123" i="42" s="1"/>
  <c r="I120" i="42"/>
  <c r="K120" i="42" s="1"/>
  <c r="L120" i="42" s="1"/>
  <c r="I91" i="42"/>
  <c r="K91" i="42" s="1"/>
  <c r="Z91" i="42" s="1"/>
  <c r="I92" i="42"/>
  <c r="K92" i="42" s="1"/>
  <c r="Z92" i="42" s="1"/>
  <c r="I93" i="42"/>
  <c r="K93" i="42" s="1"/>
  <c r="Z93" i="42" s="1"/>
  <c r="I94" i="42"/>
  <c r="I95" i="42"/>
  <c r="K95" i="42" s="1"/>
  <c r="Z95" i="42" s="1"/>
  <c r="I96" i="42"/>
  <c r="K96" i="42" s="1"/>
  <c r="Z96" i="42" s="1"/>
  <c r="I97" i="42"/>
  <c r="K97" i="42" s="1"/>
  <c r="Z97" i="42" s="1"/>
  <c r="I98" i="42"/>
  <c r="K98" i="42" s="1"/>
  <c r="Z98" i="42" s="1"/>
  <c r="I99" i="42"/>
  <c r="K99" i="42" s="1"/>
  <c r="Z99" i="42" s="1"/>
  <c r="I100" i="42"/>
  <c r="K100" i="42" s="1"/>
  <c r="Z100" i="42" s="1"/>
  <c r="I101" i="42"/>
  <c r="K101" i="42" s="1"/>
  <c r="Z101" i="42" s="1"/>
  <c r="I102" i="42"/>
  <c r="K102" i="42" s="1"/>
  <c r="Z102" i="42" s="1"/>
  <c r="I103" i="42"/>
  <c r="K103" i="42" s="1"/>
  <c r="Z103" i="42" s="1"/>
  <c r="I104" i="42"/>
  <c r="K104" i="42" s="1"/>
  <c r="Z104" i="42" s="1"/>
  <c r="I105" i="42"/>
  <c r="K105" i="42" s="1"/>
  <c r="Z105" i="42" s="1"/>
  <c r="I106" i="42"/>
  <c r="K106" i="42" s="1"/>
  <c r="Z106" i="42" s="1"/>
  <c r="I107" i="42"/>
  <c r="K107" i="42" s="1"/>
  <c r="Z107" i="42" s="1"/>
  <c r="I108" i="42"/>
  <c r="K108" i="42" s="1"/>
  <c r="Z108" i="42" s="1"/>
  <c r="I109" i="42"/>
  <c r="K109" i="42" s="1"/>
  <c r="Z109" i="42" s="1"/>
  <c r="I110" i="42"/>
  <c r="K110" i="42" s="1"/>
  <c r="Z110" i="42" s="1"/>
  <c r="I111" i="42"/>
  <c r="K111" i="42" s="1"/>
  <c r="Z111" i="42" s="1"/>
  <c r="I112" i="42"/>
  <c r="K112" i="42" s="1"/>
  <c r="Z112" i="42" s="1"/>
  <c r="I113" i="42"/>
  <c r="K113" i="42" s="1"/>
  <c r="Z113" i="42" s="1"/>
  <c r="I114" i="42"/>
  <c r="K114" i="42" s="1"/>
  <c r="Z114" i="42" s="1"/>
  <c r="I115" i="42"/>
  <c r="K115" i="42" s="1"/>
  <c r="Z115" i="42" s="1"/>
  <c r="I116" i="42"/>
  <c r="K116" i="42" s="1"/>
  <c r="Z116" i="42" s="1"/>
  <c r="I117" i="42"/>
  <c r="K117" i="42" s="1"/>
  <c r="Z117" i="42" s="1"/>
  <c r="I118" i="42"/>
  <c r="K118" i="42" s="1"/>
  <c r="Z118" i="42" s="1"/>
  <c r="H72" i="42"/>
  <c r="I72" i="42" s="1"/>
  <c r="K72" i="42" s="1"/>
  <c r="H73" i="42"/>
  <c r="I73" i="42" s="1"/>
  <c r="K73" i="42" s="1"/>
  <c r="Z73" i="42" s="1"/>
  <c r="I74" i="42"/>
  <c r="K74" i="42" s="1"/>
  <c r="Z74" i="42" s="1"/>
  <c r="I75" i="42"/>
  <c r="K75" i="42" s="1"/>
  <c r="Z75" i="42" s="1"/>
  <c r="I76" i="42"/>
  <c r="K76" i="42" s="1"/>
  <c r="Z76" i="42" s="1"/>
  <c r="I77" i="42"/>
  <c r="K77" i="42" s="1"/>
  <c r="Z77" i="42" s="1"/>
  <c r="I78" i="42"/>
  <c r="K78" i="42" s="1"/>
  <c r="Z78" i="42" s="1"/>
  <c r="I79" i="42"/>
  <c r="K79" i="42" s="1"/>
  <c r="Z79" i="42" s="1"/>
  <c r="I80" i="42"/>
  <c r="K80" i="42" s="1"/>
  <c r="Z80" i="42" s="1"/>
  <c r="I81" i="42"/>
  <c r="K81" i="42" s="1"/>
  <c r="Z81" i="42" s="1"/>
  <c r="I82" i="42"/>
  <c r="K82" i="42" s="1"/>
  <c r="Z82" i="42" s="1"/>
  <c r="I83" i="42"/>
  <c r="K83" i="42" s="1"/>
  <c r="Z83" i="42" s="1"/>
  <c r="I84" i="42"/>
  <c r="K84" i="42" s="1"/>
  <c r="Z84" i="42" s="1"/>
  <c r="I85" i="42"/>
  <c r="K85" i="42" s="1"/>
  <c r="Z85" i="42" s="1"/>
  <c r="I86" i="42"/>
  <c r="K86" i="42" s="1"/>
  <c r="Z86" i="42" s="1"/>
  <c r="I87" i="42"/>
  <c r="K87" i="42" s="1"/>
  <c r="Z87" i="42" s="1"/>
  <c r="I88" i="42"/>
  <c r="K88" i="42" s="1"/>
  <c r="Z88" i="42" s="1"/>
  <c r="K89" i="42"/>
  <c r="Z89" i="42" s="1"/>
  <c r="K90" i="42"/>
  <c r="Z90" i="42" s="1"/>
  <c r="Z9" i="42"/>
  <c r="Z12" i="42"/>
  <c r="Z13" i="42"/>
  <c r="Z14" i="42"/>
  <c r="Z36" i="42"/>
  <c r="Z37" i="42"/>
  <c r="Z38" i="42"/>
  <c r="Z39" i="42"/>
  <c r="Z40" i="42"/>
  <c r="Z41" i="42"/>
  <c r="Z42" i="42"/>
  <c r="Z43" i="42"/>
  <c r="Z44" i="42"/>
  <c r="Z45" i="42"/>
  <c r="Z46" i="42"/>
  <c r="Z47" i="42"/>
  <c r="Z48" i="42"/>
  <c r="Z49" i="42"/>
  <c r="Z50" i="42"/>
  <c r="Z51" i="42"/>
  <c r="Z52" i="42"/>
  <c r="Z53" i="42"/>
  <c r="Z54" i="42"/>
  <c r="Z55" i="42"/>
  <c r="Z56" i="42"/>
  <c r="Z57" i="42"/>
  <c r="I68" i="42"/>
  <c r="K68" i="42" s="1"/>
  <c r="I69" i="42"/>
  <c r="K69" i="42" s="1"/>
  <c r="Z69" i="42" s="1"/>
  <c r="I70" i="42"/>
  <c r="K70" i="42" s="1"/>
  <c r="Z70" i="42" s="1"/>
  <c r="Z71" i="42"/>
  <c r="K119" i="42"/>
  <c r="Z119" i="42" s="1"/>
  <c r="I121" i="42"/>
  <c r="K121" i="42" s="1"/>
  <c r="K122" i="42"/>
  <c r="Z122" i="42" s="1"/>
  <c r="Z124" i="42"/>
  <c r="Z125" i="42"/>
  <c r="Z126" i="42"/>
  <c r="Z127" i="42"/>
  <c r="W8" i="42"/>
  <c r="AA8" i="42" s="1"/>
  <c r="W9" i="42"/>
  <c r="AA9" i="42" s="1"/>
  <c r="AE32" i="42"/>
  <c r="AE61" i="42"/>
  <c r="AE68" i="42"/>
  <c r="AE69" i="42"/>
  <c r="AE70" i="42"/>
  <c r="AE71" i="42"/>
  <c r="AE72" i="42"/>
  <c r="AE87" i="42"/>
  <c r="AE90" i="42"/>
  <c r="AE91" i="42"/>
  <c r="AE118" i="42"/>
  <c r="AE120" i="42"/>
  <c r="AE121" i="42"/>
  <c r="AE122" i="42"/>
  <c r="AE123" i="42"/>
  <c r="AC123" i="42"/>
  <c r="AA123" i="42"/>
  <c r="AC122" i="42"/>
  <c r="AA122" i="42"/>
  <c r="AC121" i="42"/>
  <c r="AA121" i="42"/>
  <c r="AC120" i="42"/>
  <c r="AA120" i="42"/>
  <c r="AC118" i="42"/>
  <c r="AA118" i="42"/>
  <c r="AC91" i="42"/>
  <c r="AA91" i="42"/>
  <c r="AC90" i="42"/>
  <c r="AA90" i="42"/>
  <c r="AC88" i="42"/>
  <c r="AA88" i="42"/>
  <c r="AC87" i="42"/>
  <c r="AA87" i="42"/>
  <c r="AC72" i="42"/>
  <c r="AA72" i="42"/>
  <c r="AC71" i="42"/>
  <c r="AA71" i="42"/>
  <c r="AC70" i="42"/>
  <c r="AA70" i="42"/>
  <c r="AC69" i="42"/>
  <c r="AA69" i="42"/>
  <c r="AC68" i="42"/>
  <c r="AC61" i="42"/>
  <c r="AA61" i="42"/>
  <c r="AC15" i="42"/>
  <c r="AA15" i="42"/>
  <c r="AC14" i="42"/>
  <c r="AA14" i="42"/>
  <c r="AC13" i="42"/>
  <c r="AA13" i="42"/>
  <c r="AC12" i="42"/>
  <c r="AA12" i="42"/>
  <c r="AC11" i="42"/>
  <c r="AA11" i="42"/>
  <c r="AC10" i="42"/>
  <c r="AA10" i="42"/>
  <c r="AC9" i="42"/>
  <c r="AC8" i="42"/>
  <c r="R20" i="37"/>
  <c r="G13" i="48"/>
  <c r="P13" i="48" s="1"/>
  <c r="P227" i="48" s="1"/>
  <c r="G7" i="6"/>
  <c r="N19" i="37"/>
  <c r="N20" i="37"/>
  <c r="N21" i="37"/>
  <c r="J40" i="37"/>
  <c r="J41" i="37"/>
  <c r="M42" i="37"/>
  <c r="M43" i="37"/>
  <c r="M206" i="48"/>
  <c r="N28" i="27"/>
  <c r="D1313" i="5"/>
  <c r="F1313" i="5" s="1"/>
  <c r="D803" i="5"/>
  <c r="F803" i="5" s="1"/>
  <c r="N30" i="38"/>
  <c r="E1162" i="5" l="1"/>
  <c r="E1640" i="5"/>
  <c r="E1163" i="5"/>
  <c r="E1641" i="5"/>
  <c r="E248" i="5"/>
  <c r="E1125" i="5"/>
  <c r="E249" i="5"/>
  <c r="E1126" i="5"/>
  <c r="E2381" i="5"/>
  <c r="E147" i="5"/>
  <c r="E2380" i="5"/>
  <c r="E146" i="5"/>
  <c r="E2318" i="5"/>
  <c r="E2349" i="5"/>
  <c r="E2317" i="5"/>
  <c r="E2348" i="5"/>
  <c r="E2198" i="5"/>
  <c r="E2229" i="5"/>
  <c r="E2288" i="5"/>
  <c r="E2258" i="5"/>
  <c r="E2197" i="5"/>
  <c r="E2228" i="5"/>
  <c r="E2257" i="5"/>
  <c r="E2287" i="5"/>
  <c r="L12" i="37"/>
  <c r="E1469" i="5"/>
  <c r="E1470" i="5"/>
  <c r="E2138" i="5"/>
  <c r="E2168" i="5"/>
  <c r="E2139" i="5"/>
  <c r="E2169" i="5"/>
  <c r="E1261" i="5"/>
  <c r="E630" i="5"/>
  <c r="E1260" i="5"/>
  <c r="E629" i="5"/>
  <c r="E115" i="5"/>
  <c r="E116" i="5"/>
  <c r="J31" i="27"/>
  <c r="O31" i="27" s="1"/>
  <c r="V32" i="42"/>
  <c r="O10" i="37"/>
  <c r="K62" i="37"/>
  <c r="P15" i="37"/>
  <c r="I33" i="42"/>
  <c r="K33" i="42" s="1"/>
  <c r="Z33" i="42" s="1"/>
  <c r="H34" i="27"/>
  <c r="H37" i="27" s="1"/>
  <c r="G27" i="45"/>
  <c r="I18" i="27"/>
  <c r="O18" i="27" s="1"/>
  <c r="L123" i="42"/>
  <c r="M123" i="42" s="1"/>
  <c r="J32" i="27"/>
  <c r="O32" i="27" s="1"/>
  <c r="M16" i="27"/>
  <c r="N25" i="27"/>
  <c r="O30" i="38"/>
  <c r="N40" i="38"/>
  <c r="AD59" i="42"/>
  <c r="AE59" i="42" s="1"/>
  <c r="M20" i="38"/>
  <c r="P20" i="38" s="1"/>
  <c r="F504" i="5"/>
  <c r="V8" i="42"/>
  <c r="I59" i="42"/>
  <c r="K59" i="42" s="1"/>
  <c r="V59" i="42" s="1"/>
  <c r="F49" i="5"/>
  <c r="E854" i="5"/>
  <c r="E1808" i="5"/>
  <c r="D1314" i="5"/>
  <c r="F1314" i="5" s="1"/>
  <c r="F1312" i="5" s="1"/>
  <c r="D804" i="5"/>
  <c r="F804" i="5" s="1"/>
  <c r="F802" i="5" s="1"/>
  <c r="J13" i="27"/>
  <c r="O13" i="27" s="1"/>
  <c r="E14" i="45"/>
  <c r="F14" i="45" s="1"/>
  <c r="F540" i="5"/>
  <c r="E106" i="48"/>
  <c r="E114" i="48" s="1"/>
  <c r="N28" i="38"/>
  <c r="F392" i="5"/>
  <c r="O13" i="37"/>
  <c r="M8" i="27"/>
  <c r="L90" i="42"/>
  <c r="M90" i="42" s="1"/>
  <c r="J30" i="27"/>
  <c r="O30" i="27" s="1"/>
  <c r="N42" i="38"/>
  <c r="L32" i="38"/>
  <c r="J21" i="27"/>
  <c r="O21" i="27" s="1"/>
  <c r="F1588" i="5"/>
  <c r="O42" i="38"/>
  <c r="E447" i="5"/>
  <c r="E555" i="5"/>
  <c r="O40" i="38"/>
  <c r="L13" i="38"/>
  <c r="N13" i="38" s="1"/>
  <c r="E13" i="45" s="1"/>
  <c r="F13" i="45" s="1"/>
  <c r="V35" i="42"/>
  <c r="Z35" i="42"/>
  <c r="M15" i="27"/>
  <c r="J15" i="27"/>
  <c r="O15" i="27" s="1"/>
  <c r="V63" i="42"/>
  <c r="Z63" i="42"/>
  <c r="F1345" i="5"/>
  <c r="F736" i="5"/>
  <c r="F199" i="5"/>
  <c r="F207" i="5" s="1"/>
  <c r="D1456" i="5"/>
  <c r="F1456" i="5" s="1"/>
  <c r="F468" i="5"/>
  <c r="F315" i="5"/>
  <c r="F972" i="5"/>
  <c r="N37" i="38"/>
  <c r="L7" i="38"/>
  <c r="N7" i="38" s="1"/>
  <c r="E7" i="45" s="1"/>
  <c r="F7" i="45" s="1"/>
  <c r="I11" i="42"/>
  <c r="K11" i="42" s="1"/>
  <c r="H15" i="42"/>
  <c r="V65" i="42"/>
  <c r="Z65" i="42"/>
  <c r="O37" i="38"/>
  <c r="L10" i="38"/>
  <c r="N10" i="38" s="1"/>
  <c r="E10" i="45" s="1"/>
  <c r="F10" i="45" s="1"/>
  <c r="AD34" i="42"/>
  <c r="AE34" i="42" s="1"/>
  <c r="W63" i="24"/>
  <c r="E690" i="5"/>
  <c r="E28" i="48"/>
  <c r="F1337" i="5"/>
  <c r="Z34" i="42"/>
  <c r="E2107" i="5"/>
  <c r="D1455" i="5"/>
  <c r="F1455" i="5" s="1"/>
  <c r="H188" i="48"/>
  <c r="E2019" i="5"/>
  <c r="E294" i="5"/>
  <c r="E954" i="5"/>
  <c r="E1807" i="5"/>
  <c r="E181" i="5"/>
  <c r="E334" i="5"/>
  <c r="E884" i="5"/>
  <c r="E1058" i="5"/>
  <c r="E1327" i="5"/>
  <c r="E1877" i="5"/>
  <c r="V58" i="42"/>
  <c r="Z58" i="42"/>
  <c r="Z62" i="42"/>
  <c r="V62" i="42"/>
  <c r="L66" i="42"/>
  <c r="V66" i="42"/>
  <c r="Z66" i="42"/>
  <c r="E1195" i="5"/>
  <c r="E1573" i="5"/>
  <c r="E721" i="5"/>
  <c r="E659" i="5"/>
  <c r="E1059" i="5"/>
  <c r="E820" i="5"/>
  <c r="E594" i="5"/>
  <c r="E691" i="5"/>
  <c r="E484" i="5"/>
  <c r="E412" i="5"/>
  <c r="E1364" i="5"/>
  <c r="F15" i="5"/>
  <c r="N29" i="38"/>
  <c r="O29" i="38"/>
  <c r="M18" i="38"/>
  <c r="I67" i="13"/>
  <c r="L15" i="38"/>
  <c r="N15" i="38" s="1"/>
  <c r="E15" i="45" s="1"/>
  <c r="F15" i="45" s="1"/>
  <c r="N41" i="38"/>
  <c r="E215" i="5"/>
  <c r="R10" i="45"/>
  <c r="R25" i="45" s="1"/>
  <c r="L11" i="37"/>
  <c r="E182" i="5"/>
  <c r="E2108" i="5"/>
  <c r="Z64" i="42"/>
  <c r="Z121" i="42"/>
  <c r="L122" i="42"/>
  <c r="Z60" i="42"/>
  <c r="L61" i="42"/>
  <c r="V61" i="42"/>
  <c r="Z61" i="42"/>
  <c r="J62" i="37"/>
  <c r="O9" i="37"/>
  <c r="L9" i="37"/>
  <c r="E923" i="5"/>
  <c r="E1748" i="5"/>
  <c r="E295" i="5"/>
  <c r="G37" i="27"/>
  <c r="M23" i="27"/>
  <c r="J23" i="27"/>
  <c r="O23" i="27" s="1"/>
  <c r="E1914" i="5"/>
  <c r="P16" i="37"/>
  <c r="P62" i="37" s="1"/>
  <c r="E372" i="5"/>
  <c r="I27" i="27"/>
  <c r="O27" i="27" s="1"/>
  <c r="I16" i="42"/>
  <c r="K16" i="42" s="1"/>
  <c r="V16" i="42" s="1"/>
  <c r="E520" i="5"/>
  <c r="E2072" i="5"/>
  <c r="E2020" i="5"/>
  <c r="E1985" i="5"/>
  <c r="E1878" i="5"/>
  <c r="F2117" i="5"/>
  <c r="I24" i="27"/>
  <c r="O24" i="27" s="1"/>
  <c r="N24" i="27"/>
  <c r="I17" i="27"/>
  <c r="O17" i="27" s="1"/>
  <c r="L6" i="37"/>
  <c r="Z120" i="42"/>
  <c r="F2122" i="5"/>
  <c r="F2181" i="5"/>
  <c r="F2088" i="5"/>
  <c r="E1778" i="5"/>
  <c r="E1426" i="5"/>
  <c r="E787" i="5"/>
  <c r="E1680" i="5"/>
  <c r="E81" i="5"/>
  <c r="E1950" i="5"/>
  <c r="E1842" i="5"/>
  <c r="E1328" i="5"/>
  <c r="E335" i="5"/>
  <c r="E1091" i="5"/>
  <c r="E992" i="5"/>
  <c r="E1606" i="5"/>
  <c r="E1025" i="5"/>
  <c r="E40" i="5"/>
  <c r="E448" i="5"/>
  <c r="E752" i="5"/>
  <c r="E1228" i="5"/>
  <c r="E885" i="5"/>
  <c r="E556" i="5"/>
  <c r="E2486" i="5"/>
  <c r="E955" i="5"/>
  <c r="E1292" i="5"/>
  <c r="E1710" i="5"/>
  <c r="E1395" i="5"/>
  <c r="E214" i="5"/>
  <c r="E658" i="5"/>
  <c r="E483" i="5"/>
  <c r="E1194" i="5"/>
  <c r="E853" i="5"/>
  <c r="E922" i="5"/>
  <c r="E1841" i="5"/>
  <c r="E1709" i="5"/>
  <c r="Z68" i="42"/>
  <c r="L71" i="42"/>
  <c r="M71" i="42" s="1"/>
  <c r="Z72" i="42"/>
  <c r="W68" i="42"/>
  <c r="AA68" i="42" s="1"/>
  <c r="K94" i="42"/>
  <c r="Z94" i="42" s="1"/>
  <c r="L119" i="42"/>
  <c r="F2176" i="5"/>
  <c r="V10" i="42"/>
  <c r="Z10" i="42"/>
  <c r="O5" i="37"/>
  <c r="L5" i="37"/>
  <c r="M62" i="37"/>
  <c r="Q47" i="27"/>
  <c r="Q37" i="27" s="1"/>
  <c r="O9" i="27"/>
  <c r="F2081" i="5"/>
  <c r="J11" i="27"/>
  <c r="O11" i="27" s="1"/>
  <c r="G8" i="27"/>
  <c r="J67" i="13"/>
  <c r="J19" i="27"/>
  <c r="O19" i="27" s="1"/>
  <c r="M19" i="27"/>
  <c r="F1582" i="5"/>
  <c r="V31" i="42"/>
  <c r="F20" i="28"/>
  <c r="E1363" i="5"/>
  <c r="E1572" i="5"/>
  <c r="E1747" i="5"/>
  <c r="E1913" i="5"/>
  <c r="E1984" i="5"/>
  <c r="E2071" i="5"/>
  <c r="E1227" i="5"/>
  <c r="E1090" i="5"/>
  <c r="E819" i="5"/>
  <c r="E786" i="5"/>
  <c r="E371" i="5"/>
  <c r="F14" i="5"/>
  <c r="E1425" i="5"/>
  <c r="E2485" i="5"/>
  <c r="E1679" i="5"/>
  <c r="E1777" i="5"/>
  <c r="E1949" i="5"/>
  <c r="E991" i="5"/>
  <c r="E720" i="5"/>
  <c r="E1291" i="5"/>
  <c r="E1024" i="5"/>
  <c r="E751" i="5"/>
  <c r="E593" i="5"/>
  <c r="E519" i="5"/>
  <c r="E411" i="5"/>
  <c r="E39" i="5"/>
  <c r="E80" i="5"/>
  <c r="E1605" i="5"/>
  <c r="E1394" i="5"/>
  <c r="I26" i="27"/>
  <c r="N26" i="27"/>
  <c r="V63" i="24"/>
  <c r="M22" i="27"/>
  <c r="G21" i="27"/>
  <c r="Z59" i="42"/>
  <c r="L8" i="38"/>
  <c r="K8" i="38"/>
  <c r="M8" i="38" s="1"/>
  <c r="U63" i="24"/>
  <c r="F2509" i="5"/>
  <c r="F1435" i="5"/>
  <c r="L11" i="38"/>
  <c r="O38" i="38"/>
  <c r="F2495" i="5"/>
  <c r="F1615" i="5"/>
  <c r="Q22" i="38"/>
  <c r="Q25" i="38" s="1"/>
  <c r="R22" i="38"/>
  <c r="R25" i="38" s="1"/>
  <c r="F1043" i="5"/>
  <c r="L16" i="38"/>
  <c r="O41" i="38"/>
  <c r="O39" i="38"/>
  <c r="L12" i="38"/>
  <c r="N12" i="38" s="1"/>
  <c r="F1994" i="5"/>
  <c r="G30" i="27"/>
  <c r="L9" i="38"/>
  <c r="N9" i="38" s="1"/>
  <c r="E9" i="45" s="1"/>
  <c r="F9" i="45" s="1"/>
  <c r="N39" i="38"/>
  <c r="A40" i="27"/>
  <c r="B40" i="27" s="1"/>
  <c r="S37" i="27" s="1"/>
  <c r="A39" i="27"/>
  <c r="B39" i="27" s="1"/>
  <c r="R37" i="27" s="1"/>
  <c r="H57" i="42"/>
  <c r="H36" i="24" s="1"/>
  <c r="I36" i="24" s="1"/>
  <c r="L57" i="42" l="1"/>
  <c r="G131" i="42" s="1"/>
  <c r="F1379" i="5"/>
  <c r="F432" i="5"/>
  <c r="F22" i="48"/>
  <c r="G22" i="48" s="1"/>
  <c r="I22" i="48" s="1"/>
  <c r="V33" i="42"/>
  <c r="F184" i="48"/>
  <c r="G184" i="48" s="1"/>
  <c r="M57" i="42"/>
  <c r="O32" i="38"/>
  <c r="O33" i="38" s="1"/>
  <c r="AB128" i="42" s="1"/>
  <c r="E59" i="48" s="1"/>
  <c r="F2096" i="5"/>
  <c r="F355" i="5"/>
  <c r="F1898" i="5"/>
  <c r="F612" i="5"/>
  <c r="F1454" i="5"/>
  <c r="F1862" i="5"/>
  <c r="N32" i="38"/>
  <c r="N33" i="38" s="1"/>
  <c r="AD128" i="42" s="1"/>
  <c r="O62" i="37"/>
  <c r="E26" i="48" s="1"/>
  <c r="F1242" i="5"/>
  <c r="F2189" i="5"/>
  <c r="G299" i="6" s="1"/>
  <c r="F1822" i="5"/>
  <c r="F2130" i="5"/>
  <c r="F1210" i="5"/>
  <c r="F1596" i="5"/>
  <c r="L59" i="42"/>
  <c r="G132" i="42" s="1"/>
  <c r="F63" i="5"/>
  <c r="F71" i="5" s="1"/>
  <c r="F1410" i="5"/>
  <c r="F706" i="5"/>
  <c r="F1353" i="5"/>
  <c r="L30" i="42"/>
  <c r="G130" i="42" s="1"/>
  <c r="H130" i="42" s="1"/>
  <c r="E41" i="48" s="1"/>
  <c r="F1792" i="5"/>
  <c r="F577" i="5"/>
  <c r="Z16" i="42"/>
  <c r="F2053" i="5"/>
  <c r="F1075" i="5"/>
  <c r="F2004" i="5"/>
  <c r="F2012" i="5" s="1"/>
  <c r="F835" i="5"/>
  <c r="F100" i="5"/>
  <c r="F108" i="5" s="1"/>
  <c r="G15" i="6" s="1"/>
  <c r="F1969" i="5"/>
  <c r="F121" i="48"/>
  <c r="G121" i="48" s="1"/>
  <c r="I121" i="48" s="1"/>
  <c r="F23" i="48"/>
  <c r="V11" i="42"/>
  <c r="Z11" i="42"/>
  <c r="F231" i="5"/>
  <c r="F1934" i="5"/>
  <c r="F869" i="5"/>
  <c r="F142" i="48"/>
  <c r="G142" i="48" s="1"/>
  <c r="I142" i="48" s="1"/>
  <c r="F1107" i="5"/>
  <c r="F1762" i="5"/>
  <c r="F902" i="5"/>
  <c r="E32" i="48"/>
  <c r="E31" i="48"/>
  <c r="F1625" i="5"/>
  <c r="F1633" i="5" s="1"/>
  <c r="F768" i="5"/>
  <c r="F675" i="5"/>
  <c r="F939" i="5"/>
  <c r="I15" i="42"/>
  <c r="K15" i="42" s="1"/>
  <c r="H8" i="24"/>
  <c r="I8" i="24" s="1"/>
  <c r="I68" i="24" s="1"/>
  <c r="F1005" i="5"/>
  <c r="E27" i="48"/>
  <c r="J37" i="27"/>
  <c r="J42" i="27" s="1"/>
  <c r="L62" i="37"/>
  <c r="Q62" i="37" s="1"/>
  <c r="E30" i="48"/>
  <c r="M66" i="42"/>
  <c r="G134" i="42"/>
  <c r="N43" i="38"/>
  <c r="Y128" i="42" s="1"/>
  <c r="F2517" i="5"/>
  <c r="E162" i="48"/>
  <c r="E84" i="48"/>
  <c r="E96" i="48"/>
  <c r="O43" i="38"/>
  <c r="X128" i="42" s="1"/>
  <c r="P8" i="38"/>
  <c r="P22" i="38" s="1"/>
  <c r="P25" i="38" s="1"/>
  <c r="M22" i="38"/>
  <c r="M25" i="38" s="1"/>
  <c r="O26" i="27"/>
  <c r="O37" i="27" s="1"/>
  <c r="E167" i="48" s="1"/>
  <c r="I37" i="27"/>
  <c r="I42" i="27" s="1"/>
  <c r="E33" i="48"/>
  <c r="E12" i="45"/>
  <c r="F12" i="45" s="1"/>
  <c r="L35" i="38"/>
  <c r="N11" i="38"/>
  <c r="E11" i="45" s="1"/>
  <c r="F11" i="45" s="1"/>
  <c r="L30" i="38"/>
  <c r="L22" i="38"/>
  <c r="L25" i="38" s="1"/>
  <c r="N8" i="38"/>
  <c r="M37" i="27"/>
  <c r="E68" i="48"/>
  <c r="N16" i="38"/>
  <c r="E16" i="45" s="1"/>
  <c r="F16" i="45" s="1"/>
  <c r="L31" i="38"/>
  <c r="F911" i="5"/>
  <c r="F1321" i="5"/>
  <c r="F777" i="5"/>
  <c r="F1116" i="5"/>
  <c r="F1419" i="5"/>
  <c r="F586" i="5"/>
  <c r="F948" i="5"/>
  <c r="F1084" i="5"/>
  <c r="F1943" i="5"/>
  <c r="E42" i="48"/>
  <c r="G20" i="6" l="1"/>
  <c r="G19" i="6"/>
  <c r="M30" i="42"/>
  <c r="F1462" i="5"/>
  <c r="G77" i="6" s="1"/>
  <c r="H73" i="6" s="1"/>
  <c r="M59" i="42"/>
  <c r="G14" i="6"/>
  <c r="D8" i="59" s="1"/>
  <c r="D10" i="59"/>
  <c r="D9" i="59"/>
  <c r="F185" i="48"/>
  <c r="G185" i="48" s="1"/>
  <c r="I185" i="48" s="1"/>
  <c r="G294" i="6"/>
  <c r="F181" i="48"/>
  <c r="G181" i="48" s="1"/>
  <c r="I181" i="48" s="1"/>
  <c r="F118" i="48"/>
  <c r="G118" i="48" s="1"/>
  <c r="I118" i="48" s="1"/>
  <c r="AE128" i="42"/>
  <c r="E60" i="48"/>
  <c r="E67" i="48" s="1"/>
  <c r="F603" i="5"/>
  <c r="F176" i="48"/>
  <c r="G176" i="48" s="1"/>
  <c r="I176" i="48" s="1"/>
  <c r="G69" i="6"/>
  <c r="F1801" i="5"/>
  <c r="F109" i="5"/>
  <c r="F110" i="5" s="1"/>
  <c r="F364" i="5"/>
  <c r="F240" i="5"/>
  <c r="F1771" i="5"/>
  <c r="E29" i="48"/>
  <c r="F2190" i="5"/>
  <c r="F2191" i="5" s="1"/>
  <c r="F441" i="5"/>
  <c r="F811" i="5"/>
  <c r="F844" i="5"/>
  <c r="F477" i="5"/>
  <c r="F1354" i="5"/>
  <c r="F1355" i="5" s="1"/>
  <c r="F1388" i="5"/>
  <c r="F1831" i="5"/>
  <c r="F1251" i="5"/>
  <c r="F715" i="5"/>
  <c r="F745" i="5"/>
  <c r="F72" i="5"/>
  <c r="F73" i="5" s="1"/>
  <c r="F2518" i="5"/>
  <c r="F2519" i="5" s="1"/>
  <c r="F1871" i="5"/>
  <c r="F2131" i="5"/>
  <c r="F2132" i="5" s="1"/>
  <c r="F684" i="5"/>
  <c r="F208" i="5"/>
  <c r="F209" i="5" s="1"/>
  <c r="F2013" i="5"/>
  <c r="F2014" i="5" s="1"/>
  <c r="F981" i="5"/>
  <c r="F878" i="5"/>
  <c r="F324" i="5"/>
  <c r="F1219" i="5"/>
  <c r="F2062" i="5"/>
  <c r="F1907" i="5"/>
  <c r="F1634" i="5"/>
  <c r="F1635" i="5" s="1"/>
  <c r="F119" i="48" s="1"/>
  <c r="G119" i="48" s="1"/>
  <c r="I119" i="48" s="1"/>
  <c r="F621" i="5"/>
  <c r="F19" i="48"/>
  <c r="G19" i="48" s="1"/>
  <c r="I19" i="48" s="1"/>
  <c r="F1463" i="5"/>
  <c r="F549" i="5"/>
  <c r="F1597" i="5"/>
  <c r="F1598" i="5" s="1"/>
  <c r="F1014" i="5"/>
  <c r="F513" i="5"/>
  <c r="F2097" i="5"/>
  <c r="F2098" i="5" s="1"/>
  <c r="F1978" i="5"/>
  <c r="F172" i="48"/>
  <c r="G172" i="48" s="1"/>
  <c r="I172" i="48" s="1"/>
  <c r="F401" i="5"/>
  <c r="F1052" i="5"/>
  <c r="F18" i="48"/>
  <c r="G18" i="48" s="1"/>
  <c r="I18" i="48" s="1"/>
  <c r="F171" i="48"/>
  <c r="G171" i="48" s="1"/>
  <c r="I171" i="48" s="1"/>
  <c r="F145" i="48"/>
  <c r="G145" i="48" s="1"/>
  <c r="I145" i="48" s="1"/>
  <c r="F106" i="48"/>
  <c r="G106" i="48" s="1"/>
  <c r="I106" i="48" s="1"/>
  <c r="F20" i="48"/>
  <c r="G20" i="48" s="1"/>
  <c r="I20" i="48" s="1"/>
  <c r="E55" i="48"/>
  <c r="V15" i="42"/>
  <c r="V128" i="42" s="1"/>
  <c r="W128" i="42" s="1"/>
  <c r="E58" i="48" s="1"/>
  <c r="Z15" i="42"/>
  <c r="L15" i="42"/>
  <c r="F144" i="48"/>
  <c r="G144" i="48" s="1"/>
  <c r="I144" i="48" s="1"/>
  <c r="E110" i="48"/>
  <c r="H134" i="42"/>
  <c r="E51" i="48"/>
  <c r="E43" i="48"/>
  <c r="E44" i="48"/>
  <c r="L34" i="38"/>
  <c r="E8" i="45"/>
  <c r="F8" i="45" s="1"/>
  <c r="L28" i="38"/>
  <c r="E64" i="48" s="1"/>
  <c r="N22" i="38"/>
  <c r="E76" i="48"/>
  <c r="E23" i="48"/>
  <c r="G23" i="48" s="1"/>
  <c r="AC128" i="42"/>
  <c r="E109" i="48"/>
  <c r="E159" i="48"/>
  <c r="E78" i="48"/>
  <c r="E79" i="48"/>
  <c r="I184" i="48"/>
  <c r="G18" i="6" l="1"/>
  <c r="H18" i="6"/>
  <c r="F620" i="5"/>
  <c r="F622" i="5" s="1"/>
  <c r="F37" i="48" s="1"/>
  <c r="G37" i="48" s="1"/>
  <c r="G36" i="48" s="1"/>
  <c r="I36" i="48" s="1"/>
  <c r="G13" i="6"/>
  <c r="H13" i="6"/>
  <c r="F116" i="48"/>
  <c r="G116" i="48" s="1"/>
  <c r="I116" i="48" s="1"/>
  <c r="F1464" i="5"/>
  <c r="H293" i="6"/>
  <c r="D45" i="59" s="1"/>
  <c r="G293" i="6"/>
  <c r="H182" i="48"/>
  <c r="F175" i="48"/>
  <c r="G175" i="48" s="1"/>
  <c r="I175" i="48" s="1"/>
  <c r="H180" i="48"/>
  <c r="F114" i="48"/>
  <c r="G114" i="48" s="1"/>
  <c r="I114" i="48" s="1"/>
  <c r="F168" i="48"/>
  <c r="G168" i="48" s="1"/>
  <c r="I168" i="48" s="1"/>
  <c r="F97" i="48"/>
  <c r="G97" i="48" s="1"/>
  <c r="I97" i="48" s="1"/>
  <c r="H17" i="48"/>
  <c r="F177" i="48"/>
  <c r="G177" i="48" s="1"/>
  <c r="I177" i="48" s="1"/>
  <c r="F49" i="48"/>
  <c r="G49" i="48" s="1"/>
  <c r="I49" i="48" s="1"/>
  <c r="G286" i="6"/>
  <c r="H143" i="48"/>
  <c r="F141" i="48"/>
  <c r="G141" i="48" s="1"/>
  <c r="I141" i="48" s="1"/>
  <c r="F113" i="48"/>
  <c r="G113" i="48" s="1"/>
  <c r="I113" i="48" s="1"/>
  <c r="H170" i="48"/>
  <c r="L126" i="42"/>
  <c r="G136" i="42"/>
  <c r="G138" i="42" s="1"/>
  <c r="M15" i="42"/>
  <c r="AA128" i="42"/>
  <c r="Z128" i="42"/>
  <c r="E61" i="48"/>
  <c r="E22" i="45"/>
  <c r="E25" i="45" s="1"/>
  <c r="O22" i="38"/>
  <c r="O25" i="38" s="1"/>
  <c r="N25" i="38"/>
  <c r="E166" i="48"/>
  <c r="H21" i="48"/>
  <c r="I23" i="48"/>
  <c r="E77" i="48"/>
  <c r="G33" i="6" l="1"/>
  <c r="D12" i="59"/>
  <c r="H115" i="48"/>
  <c r="D33" i="59"/>
  <c r="H285" i="6"/>
  <c r="D42" i="59" s="1"/>
  <c r="G285" i="6"/>
  <c r="G297" i="6"/>
  <c r="I37" i="48"/>
  <c r="H140" i="48"/>
  <c r="G112" i="48"/>
  <c r="I112" i="48" s="1"/>
  <c r="F964" i="5"/>
  <c r="F980" i="5" s="1"/>
  <c r="G55" i="6" s="1"/>
  <c r="F1204" i="5"/>
  <c r="F1218" i="5" s="1"/>
  <c r="F224" i="5"/>
  <c r="F239" i="5" s="1"/>
  <c r="E165" i="48"/>
  <c r="E164" i="48"/>
  <c r="F25" i="45"/>
  <c r="O25" i="45"/>
  <c r="E27" i="45"/>
  <c r="S27" i="45" s="1"/>
  <c r="E35" i="48"/>
  <c r="G73" i="6" l="1"/>
  <c r="G296" i="6"/>
  <c r="F71" i="48"/>
  <c r="G71" i="48" s="1"/>
  <c r="I71" i="48" s="1"/>
  <c r="H296" i="6"/>
  <c r="G23" i="6"/>
  <c r="F26" i="48"/>
  <c r="G26" i="48" s="1"/>
  <c r="I26" i="48" s="1"/>
  <c r="F241" i="5"/>
  <c r="F68" i="48"/>
  <c r="G68" i="48" s="1"/>
  <c r="I68" i="48" s="1"/>
  <c r="F982" i="5"/>
  <c r="G63" i="6"/>
  <c r="F96" i="48"/>
  <c r="G96" i="48" s="1"/>
  <c r="I96" i="48" s="1"/>
  <c r="F1220" i="5"/>
  <c r="E104" i="48"/>
  <c r="D46" i="59" l="1"/>
  <c r="F70" i="48"/>
  <c r="F59" i="48"/>
  <c r="G59" i="48" s="1"/>
  <c r="I59" i="48" s="1"/>
  <c r="G70" i="48"/>
  <c r="I70" i="48" s="1"/>
  <c r="F99" i="48"/>
  <c r="G99" i="48" s="1"/>
  <c r="I99" i="48" s="1"/>
  <c r="F761" i="5"/>
  <c r="F776" i="5" s="1"/>
  <c r="F1719" i="5" l="1"/>
  <c r="F1741" i="5" s="1"/>
  <c r="F1689" i="5"/>
  <c r="G34" i="6"/>
  <c r="G32" i="6" s="1"/>
  <c r="F55" i="48"/>
  <c r="G55" i="48" s="1"/>
  <c r="I55" i="48" s="1"/>
  <c r="F778" i="5"/>
  <c r="F1702" i="5" l="1"/>
  <c r="F1743" i="5"/>
  <c r="F156" i="48" s="1"/>
  <c r="G156" i="48" s="1"/>
  <c r="I156" i="48" s="1"/>
  <c r="G274" i="6"/>
  <c r="F152" i="48"/>
  <c r="G152" i="48" s="1"/>
  <c r="I152" i="48" s="1"/>
  <c r="F123" i="48"/>
  <c r="G123" i="48" s="1"/>
  <c r="I123" i="48" s="1"/>
  <c r="F128" i="48"/>
  <c r="G128" i="48" s="1"/>
  <c r="I128" i="48" s="1"/>
  <c r="F129" i="48"/>
  <c r="G129" i="48" s="1"/>
  <c r="I129" i="48" s="1"/>
  <c r="F124" i="48"/>
  <c r="G124" i="48" s="1"/>
  <c r="I124" i="48" s="1"/>
  <c r="F133" i="48"/>
  <c r="G133" i="48" s="1"/>
  <c r="I133" i="48" s="1"/>
  <c r="F153" i="48"/>
  <c r="G153" i="48" s="1"/>
  <c r="I153" i="48" s="1"/>
  <c r="F136" i="48"/>
  <c r="G136" i="48" s="1"/>
  <c r="I136" i="48" s="1"/>
  <c r="F130" i="48"/>
  <c r="G130" i="48" s="1"/>
  <c r="I130" i="48" s="1"/>
  <c r="F138" i="48"/>
  <c r="G138" i="48" s="1"/>
  <c r="I138" i="48" s="1"/>
  <c r="F127" i="48"/>
  <c r="G127" i="48" s="1"/>
  <c r="I127" i="48" s="1"/>
  <c r="F137" i="48"/>
  <c r="G137" i="48" s="1"/>
  <c r="I137" i="48" s="1"/>
  <c r="F131" i="48"/>
  <c r="G131" i="48" s="1"/>
  <c r="I131" i="48" s="1"/>
  <c r="F135" i="48"/>
  <c r="F126" i="48"/>
  <c r="G126" i="48" s="1"/>
  <c r="F150" i="48"/>
  <c r="G150" i="48" s="1"/>
  <c r="F139" i="48"/>
  <c r="G139" i="48" s="1"/>
  <c r="I139" i="48" s="1"/>
  <c r="F132" i="48"/>
  <c r="G132" i="48" s="1"/>
  <c r="I132" i="48" s="1"/>
  <c r="F151" i="48"/>
  <c r="G151" i="48" s="1"/>
  <c r="I151" i="48" s="1"/>
  <c r="F1172" i="5"/>
  <c r="F1188" i="5" s="1"/>
  <c r="G273" i="6" l="1"/>
  <c r="F155" i="48"/>
  <c r="G155" i="48" s="1"/>
  <c r="I155" i="48" s="1"/>
  <c r="F1704" i="5"/>
  <c r="F1190" i="5"/>
  <c r="F1135" i="5"/>
  <c r="F1151" i="5" s="1"/>
  <c r="F157" i="48"/>
  <c r="G157" i="48" s="1"/>
  <c r="I157" i="48" s="1"/>
  <c r="I150" i="48"/>
  <c r="G149" i="48"/>
  <c r="I126" i="48"/>
  <c r="H125" i="48"/>
  <c r="F122" i="48"/>
  <c r="G122" i="48" s="1"/>
  <c r="G135" i="48"/>
  <c r="F147" i="48"/>
  <c r="F894" i="5"/>
  <c r="F910" i="5" s="1"/>
  <c r="F2029" i="5"/>
  <c r="F2061" i="5" s="1"/>
  <c r="F95" i="48"/>
  <c r="G95" i="48" s="1"/>
  <c r="I95" i="48" s="1"/>
  <c r="G215" i="6" l="1"/>
  <c r="G201" i="6"/>
  <c r="F1153" i="5"/>
  <c r="G62" i="6"/>
  <c r="H250" i="6"/>
  <c r="D39" i="59" s="1"/>
  <c r="G250" i="6"/>
  <c r="G289" i="6"/>
  <c r="G147" i="48"/>
  <c r="F179" i="48"/>
  <c r="G179" i="48" s="1"/>
  <c r="I135" i="48"/>
  <c r="H134" i="48"/>
  <c r="I122" i="48"/>
  <c r="H120" i="48"/>
  <c r="I149" i="48"/>
  <c r="H148" i="48"/>
  <c r="F64" i="48"/>
  <c r="G64" i="48" s="1"/>
  <c r="I64" i="48" s="1"/>
  <c r="F912" i="5"/>
  <c r="F90" i="48"/>
  <c r="G90" i="48" s="1"/>
  <c r="I90" i="48" s="1"/>
  <c r="F51" i="48"/>
  <c r="G51" i="48" s="1"/>
  <c r="F2063" i="5"/>
  <c r="F174" i="48"/>
  <c r="G174" i="48" s="1"/>
  <c r="F88" i="48"/>
  <c r="G88" i="48" s="1"/>
  <c r="I88" i="48" s="1"/>
  <c r="G49" i="6" l="1"/>
  <c r="F76" i="48"/>
  <c r="G76" i="48" s="1"/>
  <c r="I76" i="48" s="1"/>
  <c r="I179" i="48"/>
  <c r="H178" i="48"/>
  <c r="I147" i="48"/>
  <c r="H146" i="48"/>
  <c r="G249" i="6"/>
  <c r="F93" i="48"/>
  <c r="G93" i="48" s="1"/>
  <c r="I93" i="48" s="1"/>
  <c r="G48" i="48"/>
  <c r="I48" i="48" s="1"/>
  <c r="I51" i="48"/>
  <c r="I174" i="48"/>
  <c r="H173" i="48"/>
  <c r="G214" i="6" l="1"/>
  <c r="G200" i="6"/>
  <c r="H287" i="6"/>
  <c r="G287" i="6"/>
  <c r="H248" i="6"/>
  <c r="D38" i="59" s="1"/>
  <c r="G248" i="6"/>
  <c r="F381" i="5"/>
  <c r="F400" i="5" s="1"/>
  <c r="F529" i="5"/>
  <c r="F548" i="5" s="1"/>
  <c r="F304" i="5"/>
  <c r="F323" i="5" s="1"/>
  <c r="F421" i="5"/>
  <c r="F440" i="5" s="1"/>
  <c r="F457" i="5"/>
  <c r="F476" i="5" s="1"/>
  <c r="F565" i="5"/>
  <c r="F585" i="5" s="1"/>
  <c r="F344" i="5"/>
  <c r="F363" i="5" s="1"/>
  <c r="F493" i="5"/>
  <c r="F512" i="5" s="1"/>
  <c r="G29" i="6" s="1"/>
  <c r="G213" i="6" l="1"/>
  <c r="G202" i="6"/>
  <c r="G30" i="6"/>
  <c r="D43" i="59"/>
  <c r="G28" i="6"/>
  <c r="F31" i="48"/>
  <c r="G31" i="48" s="1"/>
  <c r="I31" i="48" s="1"/>
  <c r="F478" i="5"/>
  <c r="F402" i="5"/>
  <c r="F29" i="48"/>
  <c r="G29" i="48" s="1"/>
  <c r="I29" i="48" s="1"/>
  <c r="G26" i="6"/>
  <c r="F35" i="48"/>
  <c r="G35" i="48" s="1"/>
  <c r="I35" i="48" s="1"/>
  <c r="G31" i="6"/>
  <c r="F587" i="5"/>
  <c r="F550" i="5"/>
  <c r="F33" i="48"/>
  <c r="G33" i="48" s="1"/>
  <c r="I33" i="48" s="1"/>
  <c r="F796" i="5"/>
  <c r="F810" i="5" s="1"/>
  <c r="F730" i="5"/>
  <c r="F744" i="5" s="1"/>
  <c r="F829" i="5"/>
  <c r="F843" i="5" s="1"/>
  <c r="F863" i="5"/>
  <c r="F877" i="5" s="1"/>
  <c r="G199" i="6" s="1"/>
  <c r="F1373" i="5"/>
  <c r="F1387" i="5" s="1"/>
  <c r="G25" i="6"/>
  <c r="F28" i="48"/>
  <c r="G28" i="48" s="1"/>
  <c r="I28" i="48" s="1"/>
  <c r="F365" i="5"/>
  <c r="F27" i="48"/>
  <c r="G27" i="48" s="1"/>
  <c r="F325" i="5"/>
  <c r="F514" i="5"/>
  <c r="F32" i="48"/>
  <c r="G32" i="48" s="1"/>
  <c r="I32" i="48" s="1"/>
  <c r="G27" i="6"/>
  <c r="F30" i="48"/>
  <c r="G30" i="48" s="1"/>
  <c r="I30" i="48" s="1"/>
  <c r="F442" i="5"/>
  <c r="G212" i="6" l="1"/>
  <c r="G198" i="6"/>
  <c r="H21" i="6"/>
  <c r="D13" i="59" s="1"/>
  <c r="G22" i="6"/>
  <c r="G72" i="6"/>
  <c r="F1389" i="5"/>
  <c r="F109" i="48"/>
  <c r="G109" i="48" s="1"/>
  <c r="I109" i="48" s="1"/>
  <c r="F44" i="48"/>
  <c r="G44" i="48" s="1"/>
  <c r="I44" i="48" s="1"/>
  <c r="F746" i="5"/>
  <c r="F812" i="5"/>
  <c r="F58" i="48"/>
  <c r="G58" i="48" s="1"/>
  <c r="F845" i="5"/>
  <c r="G46" i="6"/>
  <c r="F60" i="48"/>
  <c r="G60" i="48" s="1"/>
  <c r="I60" i="48" s="1"/>
  <c r="G47" i="6"/>
  <c r="F879" i="5"/>
  <c r="F61" i="48"/>
  <c r="G61" i="48" s="1"/>
  <c r="I61" i="48" s="1"/>
  <c r="G25" i="48"/>
  <c r="I27" i="48"/>
  <c r="F45" i="48"/>
  <c r="G45" i="48" s="1"/>
  <c r="I45" i="48" s="1"/>
  <c r="G45" i="6" l="1"/>
  <c r="I58" i="48"/>
  <c r="G57" i="48"/>
  <c r="I57" i="48" s="1"/>
  <c r="F700" i="5"/>
  <c r="F714" i="5" s="1"/>
  <c r="F668" i="5"/>
  <c r="F683" i="5" s="1"/>
  <c r="H24" i="48"/>
  <c r="I25" i="48"/>
  <c r="G41" i="6" l="1"/>
  <c r="G50" i="6"/>
  <c r="G48" i="6" s="1"/>
  <c r="F43" i="48"/>
  <c r="G43" i="48" s="1"/>
  <c r="I43" i="48" s="1"/>
  <c r="F685" i="5"/>
  <c r="F41" i="48"/>
  <c r="F65" i="48"/>
  <c r="G65" i="48" s="1"/>
  <c r="F53" i="48"/>
  <c r="G53" i="48" s="1"/>
  <c r="F716" i="5"/>
  <c r="F42" i="48"/>
  <c r="G42" i="48" s="1"/>
  <c r="I42" i="48" s="1"/>
  <c r="G39" i="6" l="1"/>
  <c r="G52" i="48"/>
  <c r="I52" i="48" s="1"/>
  <c r="I53" i="48"/>
  <c r="F47" i="48"/>
  <c r="G47" i="48" s="1"/>
  <c r="I47" i="48" s="1"/>
  <c r="G41" i="48"/>
  <c r="G38" i="6"/>
  <c r="I65" i="48"/>
  <c r="G63" i="48"/>
  <c r="I63" i="48" s="1"/>
  <c r="G37" i="6"/>
  <c r="G36" i="6" l="1"/>
  <c r="G211" i="6"/>
  <c r="G197" i="6"/>
  <c r="G40" i="48"/>
  <c r="I40" i="48" s="1"/>
  <c r="I41" i="48"/>
  <c r="G183" i="6" l="1"/>
  <c r="H183" i="6"/>
  <c r="D35" i="59" s="1"/>
  <c r="F932" i="5" l="1"/>
  <c r="F947" i="5" s="1"/>
  <c r="F949" i="5" l="1"/>
  <c r="F67" i="48" s="1"/>
  <c r="G67" i="48" s="1"/>
  <c r="I67" i="48" s="1"/>
  <c r="F73" i="48"/>
  <c r="G73" i="48" s="1"/>
  <c r="I73" i="48" s="1"/>
  <c r="G52" i="6" l="1"/>
  <c r="F1034" i="5" l="1"/>
  <c r="F1051" i="5" s="1"/>
  <c r="F1053" i="5" l="1"/>
  <c r="F77" i="48"/>
  <c r="F83" i="48"/>
  <c r="G83" i="48" s="1"/>
  <c r="I83" i="48" s="1"/>
  <c r="F1068" i="5"/>
  <c r="F1083" i="5" s="1"/>
  <c r="F78" i="48" l="1"/>
  <c r="G78" i="48" s="1"/>
  <c r="I78" i="48" s="1"/>
  <c r="G58" i="6"/>
  <c r="G77" i="48"/>
  <c r="F86" i="48"/>
  <c r="G86" i="48" s="1"/>
  <c r="I86" i="48" s="1"/>
  <c r="F79" i="48"/>
  <c r="F1085" i="5"/>
  <c r="F1100" i="5" l="1"/>
  <c r="F1115" i="5" s="1"/>
  <c r="G59" i="6"/>
  <c r="G79" i="48"/>
  <c r="I79" i="48" s="1"/>
  <c r="F87" i="48"/>
  <c r="G87" i="48" s="1"/>
  <c r="I87" i="48" s="1"/>
  <c r="I77" i="48"/>
  <c r="G60" i="6" l="1"/>
  <c r="H56" i="6" s="1"/>
  <c r="F84" i="48"/>
  <c r="G84" i="48" s="1"/>
  <c r="I84" i="48" s="1"/>
  <c r="F1117" i="5"/>
  <c r="G57" i="6" l="1"/>
  <c r="D29" i="59"/>
  <c r="G75" i="48"/>
  <c r="I75" i="48" s="1"/>
  <c r="F1887" i="5" l="1"/>
  <c r="F1906" i="5" s="1"/>
  <c r="F1851" i="5"/>
  <c r="F1870" i="5" s="1"/>
  <c r="F1923" i="5"/>
  <c r="F1942" i="5" s="1"/>
  <c r="G283" i="6" l="1"/>
  <c r="F169" i="48"/>
  <c r="G169" i="48" s="1"/>
  <c r="I169" i="48" s="1"/>
  <c r="F1908" i="5"/>
  <c r="F165" i="48"/>
  <c r="G165" i="48" s="1"/>
  <c r="I165" i="48" s="1"/>
  <c r="F164" i="48"/>
  <c r="G164" i="48" s="1"/>
  <c r="F1872" i="5"/>
  <c r="F1959" i="5"/>
  <c r="F1977" i="5" s="1"/>
  <c r="F1944" i="5"/>
  <c r="F166" i="48"/>
  <c r="G166" i="48" s="1"/>
  <c r="I166" i="48" s="1"/>
  <c r="G284" i="6" l="1"/>
  <c r="G282" i="6"/>
  <c r="G281" i="6"/>
  <c r="G280" i="6"/>
  <c r="F167" i="48"/>
  <c r="G167" i="48" s="1"/>
  <c r="I167" i="48" s="1"/>
  <c r="F1979" i="5"/>
  <c r="I164" i="48"/>
  <c r="G279" i="6" l="1"/>
  <c r="H163" i="48"/>
  <c r="H279" i="6" l="1"/>
  <c r="D41" i="59" s="1"/>
  <c r="F1404" i="5" l="1"/>
  <c r="F1418" i="5" s="1"/>
  <c r="F1420" i="5" l="1"/>
  <c r="F110" i="48"/>
  <c r="G110" i="48" s="1"/>
  <c r="H70" i="6" l="1"/>
  <c r="D32" i="59" s="1"/>
  <c r="G71" i="6"/>
  <c r="I110" i="48"/>
  <c r="G108" i="48"/>
  <c r="F1237" i="5" l="1"/>
  <c r="F1250" i="5" s="1"/>
  <c r="I108" i="48"/>
  <c r="H107" i="48"/>
  <c r="G66" i="6" l="1"/>
  <c r="G65" i="6"/>
  <c r="F101" i="48"/>
  <c r="G101" i="48" s="1"/>
  <c r="F1252" i="5"/>
  <c r="G64" i="6" l="1"/>
  <c r="H64" i="6"/>
  <c r="D30" i="59" s="1"/>
  <c r="F56" i="48"/>
  <c r="G56" i="48" s="1"/>
  <c r="I101" i="48"/>
  <c r="H100" i="48"/>
  <c r="G43" i="6" l="1"/>
  <c r="H35" i="6" s="1"/>
  <c r="G54" i="48"/>
  <c r="I56" i="48"/>
  <c r="D27" i="59" l="1"/>
  <c r="G42" i="6"/>
  <c r="H39" i="48"/>
  <c r="I54" i="48"/>
  <c r="F91" i="48" l="1"/>
  <c r="G91" i="48" s="1"/>
  <c r="G89" i="48" s="1"/>
  <c r="I91" i="48" l="1"/>
  <c r="H74" i="48"/>
  <c r="I89" i="48"/>
  <c r="F1757" i="5" l="1"/>
  <c r="F1770" i="5" s="1"/>
  <c r="G276" i="6" s="1"/>
  <c r="F1787" i="5" l="1"/>
  <c r="F1800" i="5" s="1"/>
  <c r="F159" i="48"/>
  <c r="G159" i="48" s="1"/>
  <c r="I159" i="48" s="1"/>
  <c r="F1772" i="5"/>
  <c r="F160" i="48" l="1"/>
  <c r="G160" i="48" s="1"/>
  <c r="F1802" i="5"/>
  <c r="F1817" i="5"/>
  <c r="F1830" i="5" s="1"/>
  <c r="G277" i="6" l="1"/>
  <c r="I160" i="48"/>
  <c r="F162" i="48"/>
  <c r="G162" i="48" s="1"/>
  <c r="I162" i="48" s="1"/>
  <c r="F1832" i="5"/>
  <c r="G278" i="6" l="1"/>
  <c r="H158" i="48"/>
  <c r="H275" i="6" l="1"/>
  <c r="D40" i="59" s="1"/>
  <c r="G275" i="6"/>
  <c r="F1301" i="5" l="1"/>
  <c r="F1320" i="5" s="1"/>
  <c r="F1322" i="5" l="1"/>
  <c r="F104" i="48"/>
  <c r="G104" i="48" s="1"/>
  <c r="F1001" i="5"/>
  <c r="F1013" i="5" s="1"/>
  <c r="F1015" i="5" l="1"/>
  <c r="F69" i="48" s="1"/>
  <c r="G69" i="48" s="1"/>
  <c r="G68" i="6"/>
  <c r="G54" i="6"/>
  <c r="I104" i="48"/>
  <c r="H103" i="48"/>
  <c r="G44" i="6" l="1"/>
  <c r="G61" i="6"/>
  <c r="H51" i="6"/>
  <c r="H67" i="6"/>
  <c r="D31" i="59" s="1"/>
  <c r="G67" i="6"/>
  <c r="I69" i="48"/>
  <c r="H66" i="48"/>
  <c r="H206" i="48" s="1"/>
  <c r="G51" i="6" l="1"/>
  <c r="D28" i="59" l="1"/>
  <c r="J70" i="6" l="1"/>
  <c r="J293" i="6"/>
  <c r="J56" i="6"/>
  <c r="J35" i="6"/>
  <c r="J18" i="6" l="1"/>
  <c r="G167" i="6" l="1"/>
  <c r="G181" i="6"/>
  <c r="G159" i="6"/>
  <c r="G171" i="6"/>
  <c r="G157" i="6"/>
  <c r="G160" i="6"/>
  <c r="G172" i="6"/>
  <c r="G161" i="6"/>
  <c r="G173" i="6"/>
  <c r="G155" i="6"/>
  <c r="G156" i="6"/>
  <c r="G170" i="6"/>
  <c r="G162" i="6"/>
  <c r="G174" i="6"/>
  <c r="G179" i="6"/>
  <c r="G169" i="6"/>
  <c r="G163" i="6"/>
  <c r="G175" i="6"/>
  <c r="G158" i="6"/>
  <c r="G164" i="6"/>
  <c r="G165" i="6"/>
  <c r="G177" i="6"/>
  <c r="G180" i="6"/>
  <c r="G176" i="6"/>
  <c r="G154" i="6"/>
  <c r="G166" i="6"/>
  <c r="G178" i="6"/>
  <c r="G126" i="6"/>
  <c r="G152" i="6"/>
  <c r="G142" i="6"/>
  <c r="G150" i="6"/>
  <c r="G116" i="6"/>
  <c r="G129" i="6"/>
  <c r="G143" i="6"/>
  <c r="G120" i="6"/>
  <c r="G132" i="6"/>
  <c r="G144" i="6"/>
  <c r="G139" i="6"/>
  <c r="G128" i="6"/>
  <c r="G130" i="6"/>
  <c r="G131" i="6"/>
  <c r="G121" i="6"/>
  <c r="G133" i="6"/>
  <c r="G145" i="6"/>
  <c r="G151" i="6"/>
  <c r="G117" i="6"/>
  <c r="G119" i="6"/>
  <c r="G122" i="6"/>
  <c r="G134" i="6"/>
  <c r="G146" i="6"/>
  <c r="G138" i="6"/>
  <c r="G115" i="6"/>
  <c r="G140" i="6"/>
  <c r="G118" i="6"/>
  <c r="G123" i="6"/>
  <c r="G135" i="6"/>
  <c r="G147" i="6"/>
  <c r="G127" i="6"/>
  <c r="G141" i="6"/>
  <c r="G124" i="6"/>
  <c r="G136" i="6"/>
  <c r="G148" i="6"/>
  <c r="G125" i="6"/>
  <c r="G137" i="6"/>
  <c r="G149" i="6"/>
  <c r="G111" i="6" l="1"/>
  <c r="G317" i="6" s="1"/>
  <c r="G318" i="6" s="1"/>
  <c r="H111" i="6"/>
  <c r="H317" i="6" l="1"/>
  <c r="D34" i="59"/>
  <c r="G319" i="6"/>
  <c r="G320" i="6"/>
  <c r="I41" i="6" l="1"/>
  <c r="I93" i="6"/>
  <c r="I94" i="6"/>
  <c r="I78" i="6"/>
  <c r="I109" i="6"/>
  <c r="I95" i="6"/>
  <c r="I84" i="6"/>
  <c r="I16" i="6"/>
  <c r="I291" i="6"/>
  <c r="I292" i="6"/>
  <c r="I315" i="6"/>
  <c r="I314" i="6"/>
  <c r="I316" i="6"/>
  <c r="I307" i="6"/>
  <c r="I311" i="6"/>
  <c r="I309" i="6"/>
  <c r="I310" i="6"/>
  <c r="I308" i="6"/>
  <c r="I312" i="6"/>
  <c r="I313" i="6"/>
  <c r="I306" i="6"/>
  <c r="I304" i="6"/>
  <c r="I303" i="6"/>
  <c r="I305" i="6"/>
  <c r="I206" i="6"/>
  <c r="I205" i="6"/>
  <c r="I211" i="6"/>
  <c r="I209" i="6"/>
  <c r="I215" i="6"/>
  <c r="I200" i="6"/>
  <c r="I204" i="6"/>
  <c r="I212" i="6"/>
  <c r="I198" i="6"/>
  <c r="I199" i="6"/>
  <c r="I201" i="6"/>
  <c r="I208" i="6"/>
  <c r="I207" i="6"/>
  <c r="I197" i="6"/>
  <c r="I214" i="6"/>
  <c r="I202" i="6"/>
  <c r="I213" i="6"/>
  <c r="G321" i="6"/>
  <c r="G322" i="6" s="1"/>
  <c r="D50" i="59"/>
  <c r="L13" i="6"/>
  <c r="I254" i="6"/>
  <c r="I189" i="6"/>
  <c r="I191" i="6"/>
  <c r="I159" i="6"/>
  <c r="I69" i="6"/>
  <c r="I46" i="6"/>
  <c r="I231" i="6"/>
  <c r="I229" i="6"/>
  <c r="I43" i="6"/>
  <c r="I163" i="6"/>
  <c r="I45" i="6"/>
  <c r="I175" i="6"/>
  <c r="I85" i="6"/>
  <c r="I104" i="6"/>
  <c r="I173" i="6"/>
  <c r="I185" i="6"/>
  <c r="I273" i="6"/>
  <c r="L56" i="6"/>
  <c r="L293" i="6"/>
  <c r="L67" i="6"/>
  <c r="I237" i="6"/>
  <c r="I162" i="6"/>
  <c r="L35" i="6"/>
  <c r="I39" i="6"/>
  <c r="I286" i="6"/>
  <c r="J285" i="6" s="1"/>
  <c r="L250" i="6"/>
  <c r="I157" i="6"/>
  <c r="I29" i="6"/>
  <c r="I82" i="6"/>
  <c r="I262" i="6"/>
  <c r="I171" i="6"/>
  <c r="I140" i="6"/>
  <c r="I276" i="6"/>
  <c r="I38" i="6"/>
  <c r="I282" i="6"/>
  <c r="I20" i="6"/>
  <c r="I228" i="6"/>
  <c r="I241" i="6"/>
  <c r="I257" i="6"/>
  <c r="I92" i="6"/>
  <c r="I180" i="6"/>
  <c r="I243" i="6"/>
  <c r="I218" i="6"/>
  <c r="I193" i="6"/>
  <c r="I91" i="6"/>
  <c r="I289" i="6"/>
  <c r="I219" i="6"/>
  <c r="I164" i="6"/>
  <c r="I119" i="6"/>
  <c r="I65" i="6"/>
  <c r="I297" i="6"/>
  <c r="I233" i="6"/>
  <c r="I266" i="6"/>
  <c r="I66" i="6"/>
  <c r="L51" i="6"/>
  <c r="I49" i="6"/>
  <c r="I227" i="6"/>
  <c r="I187" i="6"/>
  <c r="I265" i="6"/>
  <c r="I169" i="6"/>
  <c r="I246" i="6"/>
  <c r="I216" i="6"/>
  <c r="I259" i="6"/>
  <c r="I268" i="6"/>
  <c r="I155" i="6"/>
  <c r="I152" i="6"/>
  <c r="H318" i="6"/>
  <c r="I240" i="6"/>
  <c r="I234" i="6"/>
  <c r="I192" i="6"/>
  <c r="I167" i="6"/>
  <c r="I59" i="6"/>
  <c r="I256" i="6"/>
  <c r="I172" i="6"/>
  <c r="I47" i="6"/>
  <c r="I60" i="6"/>
  <c r="I272" i="6"/>
  <c r="I255" i="6"/>
  <c r="I102" i="6"/>
  <c r="I161" i="6"/>
  <c r="I249" i="6"/>
  <c r="J248" i="6" s="1"/>
  <c r="I141" i="6"/>
  <c r="I166" i="6"/>
  <c r="I283" i="6"/>
  <c r="I86" i="6"/>
  <c r="I264" i="6"/>
  <c r="I261" i="6"/>
  <c r="I108" i="6"/>
  <c r="I301" i="6"/>
  <c r="I245" i="6"/>
  <c r="I182" i="6"/>
  <c r="L64" i="6"/>
  <c r="I120" i="6"/>
  <c r="I113" i="6"/>
  <c r="I34" i="6"/>
  <c r="J21" i="6" s="1"/>
  <c r="I190" i="6"/>
  <c r="I100" i="6"/>
  <c r="I50" i="6"/>
  <c r="I30" i="6"/>
  <c r="I96" i="6"/>
  <c r="I236" i="6"/>
  <c r="I271" i="6"/>
  <c r="I25" i="6"/>
  <c r="I260" i="6"/>
  <c r="I253" i="6"/>
  <c r="I174" i="6"/>
  <c r="I72" i="6"/>
  <c r="I55" i="6"/>
  <c r="L248" i="6"/>
  <c r="I188" i="6"/>
  <c r="I222" i="6"/>
  <c r="I14" i="6"/>
  <c r="I52" i="6"/>
  <c r="I232" i="6"/>
  <c r="I80" i="6"/>
  <c r="I284" i="6"/>
  <c r="I239" i="6"/>
  <c r="I88" i="6"/>
  <c r="I33" i="6"/>
  <c r="I87" i="6"/>
  <c r="I226" i="6"/>
  <c r="I58" i="6"/>
  <c r="I176" i="6"/>
  <c r="I79" i="6"/>
  <c r="I224" i="6"/>
  <c r="I27" i="6"/>
  <c r="I131" i="6"/>
  <c r="I244" i="6"/>
  <c r="I225" i="6"/>
  <c r="I238" i="6"/>
  <c r="I62" i="6"/>
  <c r="L73" i="6"/>
  <c r="I235" i="6"/>
  <c r="I105" i="6"/>
  <c r="L296" i="6"/>
  <c r="I299" i="6"/>
  <c r="I54" i="6"/>
  <c r="I217" i="6"/>
  <c r="I281" i="6"/>
  <c r="I294" i="6"/>
  <c r="I269" i="6"/>
  <c r="I186" i="6"/>
  <c r="I77" i="6"/>
  <c r="I17" i="6"/>
  <c r="I179" i="6"/>
  <c r="I26" i="6"/>
  <c r="I220" i="6"/>
  <c r="I278" i="6"/>
  <c r="I165" i="6"/>
  <c r="I178" i="6"/>
  <c r="I15" i="6"/>
  <c r="I170" i="6"/>
  <c r="I101" i="6"/>
  <c r="I154" i="6"/>
  <c r="I89" i="6"/>
  <c r="I258" i="6"/>
  <c r="I194" i="6"/>
  <c r="I68" i="6"/>
  <c r="L287" i="6"/>
  <c r="I263" i="6"/>
  <c r="I230" i="6"/>
  <c r="L70" i="6"/>
  <c r="I270" i="6"/>
  <c r="I83" i="6"/>
  <c r="I19" i="6"/>
  <c r="I274" i="6"/>
  <c r="I23" i="6"/>
  <c r="I252" i="6"/>
  <c r="I37" i="6"/>
  <c r="I28" i="6"/>
  <c r="I63" i="6"/>
  <c r="I177" i="6"/>
  <c r="I247" i="6"/>
  <c r="I149" i="6"/>
  <c r="I280" i="6"/>
  <c r="I24" i="6"/>
  <c r="I99" i="6"/>
  <c r="I90" i="6"/>
  <c r="I156" i="6"/>
  <c r="I103" i="6"/>
  <c r="I277" i="6"/>
  <c r="I110" i="6"/>
  <c r="I181" i="6"/>
  <c r="I295" i="6"/>
  <c r="I160" i="6"/>
  <c r="I267" i="6"/>
  <c r="I31" i="6"/>
  <c r="I242" i="6"/>
  <c r="I158" i="6"/>
  <c r="I134" i="6"/>
  <c r="I116" i="6"/>
  <c r="I136" i="6"/>
  <c r="I121" i="6"/>
  <c r="I132" i="6"/>
  <c r="I124" i="6"/>
  <c r="I144" i="6"/>
  <c r="I122" i="6"/>
  <c r="I130" i="6"/>
  <c r="I147" i="6"/>
  <c r="I142" i="6"/>
  <c r="I146" i="6"/>
  <c r="I117" i="6"/>
  <c r="I151" i="6"/>
  <c r="I145" i="6"/>
  <c r="I127" i="6"/>
  <c r="I125" i="6"/>
  <c r="I150" i="6"/>
  <c r="I118" i="6"/>
  <c r="I139" i="6"/>
  <c r="I143" i="6"/>
  <c r="I148" i="6"/>
  <c r="L324" i="6"/>
  <c r="I133" i="6"/>
  <c r="I123" i="6"/>
  <c r="I128" i="6"/>
  <c r="I115" i="6"/>
  <c r="I129" i="6"/>
  <c r="I138" i="6"/>
  <c r="I137" i="6"/>
  <c r="I135" i="6"/>
  <c r="I126" i="6"/>
  <c r="G323" i="6" l="1"/>
  <c r="G324" i="6" s="1"/>
  <c r="J64" i="6"/>
  <c r="J250" i="6"/>
  <c r="J67" i="6"/>
  <c r="J111" i="6"/>
  <c r="J296" i="6"/>
  <c r="J183" i="6"/>
  <c r="J51" i="6"/>
  <c r="J287" i="6"/>
  <c r="L317" i="6"/>
  <c r="J13" i="6"/>
  <c r="J317" i="6" s="1"/>
  <c r="L206" i="48" s="1"/>
  <c r="I317" i="6"/>
  <c r="H320" i="6"/>
  <c r="H319" i="6"/>
  <c r="J275" i="6"/>
  <c r="J73" i="6"/>
  <c r="J279" i="6"/>
  <c r="H321" i="6" l="1"/>
  <c r="H322" i="6" s="1"/>
  <c r="E7" i="59"/>
  <c r="E32" i="59" s="1"/>
  <c r="F32" i="59" s="1"/>
  <c r="E37" i="59" l="1"/>
  <c r="F37" i="59" s="1"/>
  <c r="E39" i="59"/>
  <c r="F39" i="59" s="1"/>
  <c r="E47" i="59"/>
  <c r="F47" i="59" s="1"/>
  <c r="E8" i="59"/>
  <c r="F8" i="59" s="1"/>
  <c r="E18" i="59"/>
  <c r="F18" i="59" s="1"/>
  <c r="E48" i="59"/>
  <c r="F48" i="59" s="1"/>
  <c r="H323" i="6"/>
  <c r="H324" i="6" s="1"/>
  <c r="E45" i="59"/>
  <c r="F45" i="59" s="1"/>
  <c r="E22" i="59"/>
  <c r="F22" i="59" s="1"/>
  <c r="E34" i="59"/>
  <c r="F34" i="59" s="1"/>
  <c r="E49" i="59"/>
  <c r="F49" i="59" s="1"/>
  <c r="E33" i="59"/>
  <c r="F33" i="59" s="1"/>
  <c r="E28" i="59"/>
  <c r="F28" i="59" s="1"/>
  <c r="E44" i="59"/>
  <c r="F44" i="59" s="1"/>
  <c r="E17" i="59"/>
  <c r="F17" i="59" s="1"/>
  <c r="E35" i="59"/>
  <c r="F35" i="59" s="1"/>
  <c r="E40" i="59"/>
  <c r="F40" i="59" s="1"/>
  <c r="E43" i="59"/>
  <c r="F43" i="59" s="1"/>
  <c r="E41" i="59"/>
  <c r="F41" i="59" s="1"/>
  <c r="E15" i="59"/>
  <c r="F15" i="59" s="1"/>
  <c r="E23" i="59"/>
  <c r="F23" i="59" s="1"/>
  <c r="E38" i="59"/>
  <c r="F38" i="59" s="1"/>
  <c r="E16" i="59"/>
  <c r="F16" i="59" s="1"/>
  <c r="E12" i="59"/>
  <c r="F12" i="59" s="1"/>
  <c r="E31" i="59"/>
  <c r="F31" i="59" s="1"/>
  <c r="E14" i="59"/>
  <c r="F14" i="59" s="1"/>
  <c r="E24" i="59"/>
  <c r="F24" i="59" s="1"/>
  <c r="E29" i="59"/>
  <c r="F29" i="59" s="1"/>
  <c r="E42" i="59"/>
  <c r="F42" i="59" s="1"/>
  <c r="E26" i="59"/>
  <c r="F26" i="59" s="1"/>
  <c r="E11" i="59"/>
  <c r="F11" i="59" s="1"/>
  <c r="E27" i="59"/>
  <c r="F27" i="59" s="1"/>
  <c r="E46" i="59"/>
  <c r="F46" i="59" s="1"/>
  <c r="E21" i="59"/>
  <c r="F21" i="59" s="1"/>
  <c r="E20" i="59"/>
  <c r="F20" i="59" s="1"/>
  <c r="E13" i="59"/>
  <c r="F13" i="59" s="1"/>
  <c r="E19" i="59"/>
  <c r="F19" i="59" s="1"/>
  <c r="E9" i="59"/>
  <c r="F9" i="59" s="1"/>
  <c r="E36" i="59"/>
  <c r="F36" i="59" s="1"/>
  <c r="E30" i="59"/>
  <c r="F30" i="59" s="1"/>
  <c r="E10" i="59"/>
  <c r="F10" i="59" s="1"/>
  <c r="E25" i="59"/>
  <c r="F25" i="59" s="1"/>
  <c r="J206" i="48" l="1"/>
  <c r="K206" i="48"/>
  <c r="F50" i="59"/>
  <c r="G24" i="59" s="1"/>
  <c r="G47" i="59" l="1"/>
  <c r="M47" i="59" s="1"/>
  <c r="G15" i="59"/>
  <c r="L15" i="59" s="1"/>
  <c r="G42" i="59"/>
  <c r="G13" i="59"/>
  <c r="M13" i="59" s="1"/>
  <c r="G19" i="59"/>
  <c r="N19" i="59" s="1"/>
  <c r="G12" i="59"/>
  <c r="L12" i="59" s="1"/>
  <c r="G31" i="59"/>
  <c r="S31" i="59" s="1"/>
  <c r="G22" i="59"/>
  <c r="N22" i="59" s="1"/>
  <c r="G49" i="59"/>
  <c r="G9" i="59"/>
  <c r="I9" i="59" s="1"/>
  <c r="G27" i="59"/>
  <c r="N27" i="59" s="1"/>
  <c r="G25" i="59"/>
  <c r="O25" i="59" s="1"/>
  <c r="G35" i="59"/>
  <c r="T35" i="59" s="1"/>
  <c r="G11" i="59"/>
  <c r="J11" i="59" s="1"/>
  <c r="G33" i="59"/>
  <c r="R33" i="59" s="1"/>
  <c r="G32" i="59"/>
  <c r="O32" i="59" s="1"/>
  <c r="G43" i="59"/>
  <c r="G20" i="59"/>
  <c r="N20" i="59" s="1"/>
  <c r="G44" i="59"/>
  <c r="O44" i="59" s="1"/>
  <c r="G21" i="59"/>
  <c r="J21" i="59" s="1"/>
  <c r="G46" i="59"/>
  <c r="M46" i="59" s="1"/>
  <c r="G36" i="59"/>
  <c r="G16" i="59"/>
  <c r="P16" i="59" s="1"/>
  <c r="G41" i="59"/>
  <c r="G26" i="59"/>
  <c r="K26" i="59" s="1"/>
  <c r="G39" i="59"/>
  <c r="J39" i="59" s="1"/>
  <c r="G48" i="59"/>
  <c r="T48" i="59" s="1"/>
  <c r="G30" i="59"/>
  <c r="T30" i="59" s="1"/>
  <c r="H30" i="59" s="1"/>
  <c r="G40" i="59"/>
  <c r="G34" i="59"/>
  <c r="Q34" i="59" s="1"/>
  <c r="G17" i="59"/>
  <c r="J17" i="59" s="1"/>
  <c r="G28" i="59"/>
  <c r="O28" i="59" s="1"/>
  <c r="G8" i="59"/>
  <c r="J8" i="59" s="1"/>
  <c r="G29" i="59"/>
  <c r="G18" i="59"/>
  <c r="M18" i="59" s="1"/>
  <c r="G45" i="59"/>
  <c r="G37" i="59"/>
  <c r="O37" i="59" s="1"/>
  <c r="G14" i="59"/>
  <c r="K14" i="59" s="1"/>
  <c r="G38" i="59"/>
  <c r="G10" i="59"/>
  <c r="K10" i="59" s="1"/>
  <c r="G23" i="59"/>
  <c r="K23" i="59" s="1"/>
  <c r="S48" i="59"/>
  <c r="N44" i="59"/>
  <c r="P44" i="59"/>
  <c r="L24" i="59"/>
  <c r="N24" i="59"/>
  <c r="J24" i="59"/>
  <c r="O24" i="59"/>
  <c r="K24" i="59"/>
  <c r="M24" i="59"/>
  <c r="P24" i="59"/>
  <c r="P15" i="59"/>
  <c r="O15" i="59"/>
  <c r="M15" i="59"/>
  <c r="N15" i="59"/>
  <c r="J15" i="59"/>
  <c r="T33" i="59" l="1"/>
  <c r="O33" i="59"/>
  <c r="P33" i="59"/>
  <c r="T39" i="59"/>
  <c r="R39" i="59"/>
  <c r="S39" i="59"/>
  <c r="K15" i="59"/>
  <c r="K13" i="59"/>
  <c r="L14" i="59"/>
  <c r="L13" i="59"/>
  <c r="R35" i="59"/>
  <c r="S47" i="59"/>
  <c r="O26" i="59"/>
  <c r="J26" i="59"/>
  <c r="O35" i="59"/>
  <c r="M26" i="59"/>
  <c r="P47" i="59"/>
  <c r="K35" i="59"/>
  <c r="L35" i="59"/>
  <c r="N47" i="59"/>
  <c r="I47" i="59"/>
  <c r="L47" i="59"/>
  <c r="T47" i="59"/>
  <c r="Q35" i="59"/>
  <c r="S35" i="59"/>
  <c r="J47" i="59"/>
  <c r="O47" i="59"/>
  <c r="P35" i="59"/>
  <c r="N26" i="59"/>
  <c r="K47" i="59"/>
  <c r="N35" i="59"/>
  <c r="L26" i="59"/>
  <c r="M35" i="59"/>
  <c r="P26" i="59"/>
  <c r="P14" i="59"/>
  <c r="O14" i="59"/>
  <c r="J14" i="59"/>
  <c r="N11" i="59"/>
  <c r="Q13" i="59"/>
  <c r="P32" i="59"/>
  <c r="M19" i="59"/>
  <c r="N37" i="59"/>
  <c r="H37" i="59" s="1"/>
  <c r="Q11" i="59"/>
  <c r="L11" i="59"/>
  <c r="M14" i="59"/>
  <c r="M11" i="59"/>
  <c r="O11" i="59"/>
  <c r="J13" i="59"/>
  <c r="N14" i="59"/>
  <c r="P11" i="59"/>
  <c r="K11" i="59"/>
  <c r="S32" i="59"/>
  <c r="Q32" i="59"/>
  <c r="R11" i="59"/>
  <c r="N13" i="59"/>
  <c r="O13" i="59"/>
  <c r="T38" i="59"/>
  <c r="L19" i="59"/>
  <c r="S11" i="59"/>
  <c r="Q31" i="59"/>
  <c r="P13" i="59"/>
  <c r="J19" i="59"/>
  <c r="T10" i="59"/>
  <c r="T34" i="59"/>
  <c r="O10" i="59"/>
  <c r="R34" i="59"/>
  <c r="I10" i="59"/>
  <c r="R32" i="59"/>
  <c r="L10" i="59"/>
  <c r="H42" i="59"/>
  <c r="N34" i="59"/>
  <c r="M34" i="59"/>
  <c r="L22" i="59"/>
  <c r="T36" i="59"/>
  <c r="P22" i="59"/>
  <c r="O22" i="59"/>
  <c r="P34" i="59"/>
  <c r="R10" i="59"/>
  <c r="O23" i="59"/>
  <c r="J12" i="59"/>
  <c r="J23" i="59"/>
  <c r="M23" i="59"/>
  <c r="O19" i="59"/>
  <c r="J10" i="59"/>
  <c r="L34" i="59"/>
  <c r="K19" i="59"/>
  <c r="S10" i="59"/>
  <c r="J16" i="59"/>
  <c r="N16" i="59"/>
  <c r="J9" i="59"/>
  <c r="O16" i="59"/>
  <c r="O27" i="59"/>
  <c r="P29" i="59"/>
  <c r="J36" i="59"/>
  <c r="R31" i="59"/>
  <c r="K20" i="59"/>
  <c r="K16" i="59"/>
  <c r="P23" i="59"/>
  <c r="M36" i="59"/>
  <c r="T31" i="59"/>
  <c r="H43" i="59"/>
  <c r="P10" i="59"/>
  <c r="N18" i="59"/>
  <c r="S27" i="59"/>
  <c r="N23" i="59"/>
  <c r="O36" i="59"/>
  <c r="K12" i="59"/>
  <c r="Q10" i="59"/>
  <c r="T28" i="59"/>
  <c r="J18" i="59"/>
  <c r="R29" i="59"/>
  <c r="P18" i="59"/>
  <c r="L16" i="59"/>
  <c r="K36" i="59"/>
  <c r="N25" i="59"/>
  <c r="P45" i="59"/>
  <c r="S36" i="59"/>
  <c r="I8" i="59"/>
  <c r="P46" i="59"/>
  <c r="S28" i="59"/>
  <c r="K17" i="59"/>
  <c r="M21" i="59"/>
  <c r="T29" i="59"/>
  <c r="J25" i="59"/>
  <c r="L27" i="59"/>
  <c r="K25" i="59"/>
  <c r="R45" i="59"/>
  <c r="Q36" i="59"/>
  <c r="O17" i="59"/>
  <c r="M20" i="59"/>
  <c r="L21" i="59"/>
  <c r="O45" i="59"/>
  <c r="L25" i="59"/>
  <c r="L17" i="59"/>
  <c r="J20" i="59"/>
  <c r="K21" i="59"/>
  <c r="R27" i="59"/>
  <c r="K27" i="59"/>
  <c r="N45" i="59"/>
  <c r="M22" i="59"/>
  <c r="L23" i="59"/>
  <c r="S34" i="59"/>
  <c r="P25" i="59"/>
  <c r="Q45" i="59"/>
  <c r="K22" i="59"/>
  <c r="P19" i="59"/>
  <c r="L20" i="59"/>
  <c r="M10" i="59"/>
  <c r="N21" i="59"/>
  <c r="P27" i="59"/>
  <c r="O34" i="59"/>
  <c r="J22" i="59"/>
  <c r="P20" i="59"/>
  <c r="O21" i="59"/>
  <c r="O46" i="59"/>
  <c r="K8" i="59"/>
  <c r="N46" i="59"/>
  <c r="L18" i="59"/>
  <c r="M45" i="59"/>
  <c r="G50" i="59"/>
  <c r="L46" i="59"/>
  <c r="Q33" i="59"/>
  <c r="M16" i="59"/>
  <c r="T45" i="59"/>
  <c r="S46" i="59"/>
  <c r="P28" i="59"/>
  <c r="S33" i="59"/>
  <c r="O29" i="59"/>
  <c r="R28" i="59"/>
  <c r="T41" i="59"/>
  <c r="Q46" i="59"/>
  <c r="M27" i="59"/>
  <c r="S41" i="59"/>
  <c r="N36" i="59"/>
  <c r="Q29" i="59"/>
  <c r="N17" i="59"/>
  <c r="R46" i="59"/>
  <c r="Q28" i="59"/>
  <c r="P36" i="59"/>
  <c r="S29" i="59"/>
  <c r="M17" i="59"/>
  <c r="T46" i="59"/>
  <c r="M25" i="59"/>
  <c r="S45" i="59"/>
  <c r="L36" i="59"/>
  <c r="I36" i="59"/>
  <c r="N29" i="59"/>
  <c r="P17" i="59"/>
  <c r="I12" i="59"/>
  <c r="O20" i="59"/>
  <c r="N10" i="59"/>
  <c r="O18" i="59"/>
  <c r="P21" i="59"/>
  <c r="K18" i="59"/>
  <c r="H48" i="59"/>
  <c r="H24" i="59"/>
  <c r="H44" i="59"/>
  <c r="H39" i="59" l="1"/>
  <c r="H15" i="59"/>
  <c r="H35" i="59"/>
  <c r="H26" i="59"/>
  <c r="H14" i="59"/>
  <c r="H32" i="59"/>
  <c r="H11" i="59"/>
  <c r="H13" i="59"/>
  <c r="I50" i="59"/>
  <c r="I53" i="59" s="1"/>
  <c r="I54" i="59" s="1"/>
  <c r="H27" i="59"/>
  <c r="H9" i="59"/>
  <c r="H46" i="59"/>
  <c r="H19" i="59"/>
  <c r="H31" i="59"/>
  <c r="K50" i="59"/>
  <c r="K51" i="59" s="1"/>
  <c r="K52" i="59" s="1"/>
  <c r="K69" i="59" s="1"/>
  <c r="H17" i="59"/>
  <c r="J50" i="59"/>
  <c r="J51" i="59" s="1"/>
  <c r="J52" i="59" s="1"/>
  <c r="J69" i="59" s="1"/>
  <c r="H10" i="59"/>
  <c r="R50" i="59"/>
  <c r="R51" i="59" s="1"/>
  <c r="R52" i="59" s="1"/>
  <c r="Q50" i="59"/>
  <c r="Q51" i="59" s="1"/>
  <c r="Q52" i="59" s="1"/>
  <c r="H28" i="59"/>
  <c r="H18" i="59"/>
  <c r="H23" i="59"/>
  <c r="H12" i="59"/>
  <c r="H40" i="59"/>
  <c r="T50" i="59"/>
  <c r="T51" i="59" s="1"/>
  <c r="T52" i="59" s="1"/>
  <c r="P50" i="59"/>
  <c r="P51" i="59" s="1"/>
  <c r="P52" i="59" s="1"/>
  <c r="H34" i="59"/>
  <c r="M50" i="59"/>
  <c r="M51" i="59" s="1"/>
  <c r="M52" i="59" s="1"/>
  <c r="H45" i="59"/>
  <c r="H25" i="59"/>
  <c r="S50" i="59"/>
  <c r="S51" i="59" s="1"/>
  <c r="S52" i="59" s="1"/>
  <c r="H22" i="59"/>
  <c r="H8" i="59"/>
  <c r="N50" i="59"/>
  <c r="N51" i="59" s="1"/>
  <c r="N52" i="59" s="1"/>
  <c r="L50" i="59"/>
  <c r="L51" i="59" s="1"/>
  <c r="L52" i="59" s="1"/>
  <c r="H36" i="59"/>
  <c r="H16" i="59"/>
  <c r="H21" i="59"/>
  <c r="H20" i="59"/>
  <c r="O50" i="59"/>
  <c r="O51" i="59" s="1"/>
  <c r="O52" i="59" s="1"/>
  <c r="H29" i="59"/>
  <c r="H33" i="59"/>
  <c r="H38" i="59"/>
  <c r="H41" i="59"/>
  <c r="I51" i="59" l="1"/>
  <c r="I52" i="59" s="1"/>
  <c r="I69" i="59" s="1"/>
  <c r="R53" i="59"/>
  <c r="K53" i="59"/>
  <c r="S53" i="59"/>
  <c r="L53" i="59"/>
  <c r="T53" i="59"/>
  <c r="M53" i="59"/>
  <c r="Q53" i="59"/>
  <c r="P53" i="59"/>
  <c r="J53" i="59"/>
  <c r="J54" i="59" s="1"/>
  <c r="N53" i="59"/>
  <c r="H50" i="59"/>
  <c r="O53" i="59"/>
  <c r="K54" i="59" l="1"/>
  <c r="L54" i="59" s="1"/>
  <c r="M54" i="59" s="1"/>
  <c r="N54" i="59" s="1"/>
  <c r="O54" i="59" s="1"/>
  <c r="P54" i="59" s="1"/>
  <c r="Q54" i="59" s="1"/>
  <c r="R54" i="59" s="1"/>
  <c r="S54" i="59" s="1"/>
  <c r="T54" i="59" s="1"/>
</calcChain>
</file>

<file path=xl/sharedStrings.xml><?xml version="1.0" encoding="utf-8"?>
<sst xmlns="http://schemas.openxmlformats.org/spreadsheetml/2006/main" count="3429" uniqueCount="1173">
  <si>
    <t>Unidad</t>
  </si>
  <si>
    <t>Cantidad</t>
  </si>
  <si>
    <t>% Items</t>
  </si>
  <si>
    <t>1.1</t>
  </si>
  <si>
    <t>gl</t>
  </si>
  <si>
    <t>1.2</t>
  </si>
  <si>
    <t>Replanteo y otros</t>
  </si>
  <si>
    <t>Hormigones para losas</t>
  </si>
  <si>
    <t>Capa Aisladora Horizontal y Vertical</t>
  </si>
  <si>
    <t>ml</t>
  </si>
  <si>
    <t>7.1</t>
  </si>
  <si>
    <t>8.1</t>
  </si>
  <si>
    <t>11.1</t>
  </si>
  <si>
    <t>11.2</t>
  </si>
  <si>
    <t>m3</t>
  </si>
  <si>
    <t>m2</t>
  </si>
  <si>
    <t>Hormigones para columnas de carga</t>
  </si>
  <si>
    <t>Hormigones para columnas de encadenado</t>
  </si>
  <si>
    <t>Pisos de Mosaico Granítico 30 x30</t>
  </si>
  <si>
    <t>Pisos de Mosaico Granítico 15 x 15</t>
  </si>
  <si>
    <t>Tabiques Durlock</t>
  </si>
  <si>
    <t>Forestacion</t>
  </si>
  <si>
    <t>Espejos</t>
  </si>
  <si>
    <t>OFICIAL</t>
  </si>
  <si>
    <t>AYUDANTE</t>
  </si>
  <si>
    <t>DURLOCK</t>
  </si>
  <si>
    <t>1</t>
  </si>
  <si>
    <t>Varios</t>
  </si>
  <si>
    <t>Carpinteria metalica</t>
  </si>
  <si>
    <t>Gl.</t>
  </si>
  <si>
    <t>Sector</t>
  </si>
  <si>
    <t>Largo</t>
  </si>
  <si>
    <t>Alto</t>
  </si>
  <si>
    <t>Sector 1</t>
  </si>
  <si>
    <t>Sanitarios</t>
  </si>
  <si>
    <t>Sector 3</t>
  </si>
  <si>
    <t>Ancho</t>
  </si>
  <si>
    <t>Maestranza</t>
  </si>
  <si>
    <t>Sector 2</t>
  </si>
  <si>
    <t>Secretaria</t>
  </si>
  <si>
    <t>Direccion</t>
  </si>
  <si>
    <t xml:space="preserve"> Esp. Contr.</t>
  </si>
  <si>
    <t>Total</t>
  </si>
  <si>
    <t>SECTOR</t>
  </si>
  <si>
    <t>Columna</t>
  </si>
  <si>
    <t xml:space="preserve">Cantidad </t>
  </si>
  <si>
    <t>Ax</t>
  </si>
  <si>
    <t>Ay</t>
  </si>
  <si>
    <t>H</t>
  </si>
  <si>
    <t xml:space="preserve">Superficie </t>
  </si>
  <si>
    <t>Vol de H° m3 Col Car</t>
  </si>
  <si>
    <t>Vol de H° m3 Col Enc</t>
  </si>
  <si>
    <t>CT</t>
  </si>
  <si>
    <t>CE</t>
  </si>
  <si>
    <t>CE1</t>
  </si>
  <si>
    <t>SUM</t>
  </si>
  <si>
    <t xml:space="preserve">Tipo de Viga </t>
  </si>
  <si>
    <t>L Neta</t>
  </si>
  <si>
    <t>Altura</t>
  </si>
  <si>
    <t>C1</t>
  </si>
  <si>
    <t>C2</t>
  </si>
  <si>
    <t>C3</t>
  </si>
  <si>
    <t>C4</t>
  </si>
  <si>
    <t>C5</t>
  </si>
  <si>
    <t>C6</t>
  </si>
  <si>
    <t>VE</t>
  </si>
  <si>
    <t>Pasillo</t>
  </si>
  <si>
    <t>Cocina</t>
  </si>
  <si>
    <t>Sector 4</t>
  </si>
  <si>
    <t>V2</t>
  </si>
  <si>
    <t>P1</t>
  </si>
  <si>
    <t>P2</t>
  </si>
  <si>
    <t>P3</t>
  </si>
  <si>
    <t>P4</t>
  </si>
  <si>
    <t>P5</t>
  </si>
  <si>
    <t>P6</t>
  </si>
  <si>
    <t>P7</t>
  </si>
  <si>
    <t>V1</t>
  </si>
  <si>
    <t>V3</t>
  </si>
  <si>
    <t>V4</t>
  </si>
  <si>
    <t>V5</t>
  </si>
  <si>
    <t>V6</t>
  </si>
  <si>
    <t>PL1</t>
  </si>
  <si>
    <t>Especie</t>
  </si>
  <si>
    <t>Jacaranda</t>
  </si>
  <si>
    <t>Pino</t>
  </si>
  <si>
    <t>Colocacion 
 c/Tutor</t>
  </si>
  <si>
    <t>Precio por 
unidad o m2</t>
  </si>
  <si>
    <t>Nombre del colegio</t>
  </si>
  <si>
    <t>Departamento Provincia</t>
  </si>
  <si>
    <t>X</t>
  </si>
  <si>
    <t>Y</t>
  </si>
  <si>
    <t>Dimensiones</t>
  </si>
  <si>
    <t>ELEMENTO</t>
  </si>
  <si>
    <t>Calculo de Vigas de Carga y Fundacion</t>
  </si>
  <si>
    <t>VC</t>
  </si>
  <si>
    <t>VV</t>
  </si>
  <si>
    <t>Columnas de Carga y Encadenado</t>
  </si>
  <si>
    <t xml:space="preserve">Sector </t>
  </si>
  <si>
    <t>linea de galerias</t>
  </si>
  <si>
    <t>linea de puertas</t>
  </si>
  <si>
    <t>Sector de ventanas hprom.</t>
  </si>
  <si>
    <t>Sector Sanit. hprom.</t>
  </si>
  <si>
    <t>linea de fondo de aulas</t>
  </si>
  <si>
    <t>Aulas</t>
  </si>
  <si>
    <t>Sector gobierno</t>
  </si>
  <si>
    <t>SUM  (varios)</t>
  </si>
  <si>
    <t>Nombre</t>
  </si>
  <si>
    <t>Calculo de pisos , contrapisos</t>
  </si>
  <si>
    <t>Factor</t>
  </si>
  <si>
    <t>Sala de prof.</t>
  </si>
  <si>
    <t>Deposito SUM</t>
  </si>
  <si>
    <t>Sup. Neta</t>
  </si>
  <si>
    <t>Sup. Carp</t>
  </si>
  <si>
    <t>Espesor Muro</t>
  </si>
  <si>
    <t>MADERA</t>
  </si>
  <si>
    <t>Nº</t>
  </si>
  <si>
    <t>Taller de indust.</t>
  </si>
  <si>
    <t>Laboratorio de ciencia</t>
  </si>
  <si>
    <t>Laboratorio de granja</t>
  </si>
  <si>
    <t>Taller de mant.</t>
  </si>
  <si>
    <t>Lavadero</t>
  </si>
  <si>
    <t>Deposito de combust.</t>
  </si>
  <si>
    <t>Playa de maniobras</t>
  </si>
  <si>
    <t>Pergolas</t>
  </si>
  <si>
    <t>Circulacion</t>
  </si>
  <si>
    <t>Veredin perimetral</t>
  </si>
  <si>
    <t>Veredas interiores</t>
  </si>
  <si>
    <t>SUP.PARCIAL</t>
  </si>
  <si>
    <t>PERIMETRO PARCIAL</t>
  </si>
  <si>
    <t>SUPERFICIE</t>
  </si>
  <si>
    <t>PERIMETRO</t>
  </si>
  <si>
    <t>Estacionamiento</t>
  </si>
  <si>
    <t>Preceptoria</t>
  </si>
  <si>
    <t>10,11</t>
  </si>
  <si>
    <t>Patio civico</t>
  </si>
  <si>
    <t>Area de expansión</t>
  </si>
  <si>
    <t>Espacio para bicicletas</t>
  </si>
  <si>
    <t>Patio tecnico</t>
  </si>
  <si>
    <t>13b</t>
  </si>
  <si>
    <t>13a</t>
  </si>
  <si>
    <t>13c</t>
  </si>
  <si>
    <t>Aux. secret.</t>
  </si>
  <si>
    <t>13d</t>
  </si>
  <si>
    <t>13f</t>
  </si>
  <si>
    <t>13g</t>
  </si>
  <si>
    <t>Seccion alumnos</t>
  </si>
  <si>
    <t>13e</t>
  </si>
  <si>
    <t>Hall de espera</t>
  </si>
  <si>
    <t>Hall de acceso</t>
  </si>
  <si>
    <t>Sala de informatica</t>
  </si>
  <si>
    <t>Centro de recursos</t>
  </si>
  <si>
    <t>Acceso principal</t>
  </si>
  <si>
    <t>28a</t>
  </si>
  <si>
    <t xml:space="preserve">Veredas  </t>
  </si>
  <si>
    <t xml:space="preserve">Sanitarios </t>
  </si>
  <si>
    <t>Vereda de acceso ppal</t>
  </si>
  <si>
    <t>17a</t>
  </si>
  <si>
    <t>16a</t>
  </si>
  <si>
    <t>Deposito de cocina</t>
  </si>
  <si>
    <t>Hall</t>
  </si>
  <si>
    <t>Acceso SUM</t>
  </si>
  <si>
    <t>Playon Polideportivo</t>
  </si>
  <si>
    <t>Computo de Cubierta de Techos</t>
  </si>
  <si>
    <t>Cubierta sobre losa de Hº Aº</t>
  </si>
  <si>
    <t>SUP.TOTAL</t>
  </si>
  <si>
    <t xml:space="preserve">Techo trapezoidal(acero prep.Nº22)+ Poliuretano + Chapa Nº25 prep. </t>
  </si>
  <si>
    <t xml:space="preserve">Sup. </t>
  </si>
  <si>
    <t>sup. Carp.</t>
  </si>
  <si>
    <t>LADRILLO</t>
  </si>
  <si>
    <t>LADRILLON</t>
  </si>
  <si>
    <t>TAB.SANIT. Hº</t>
  </si>
  <si>
    <t>VOLUMEN</t>
  </si>
  <si>
    <t>COMPUTO DE MAMPOSTERIAS, DURLOCK Y TABIQUES DE Hº</t>
  </si>
  <si>
    <t>PLANILLA  RESUMEN</t>
  </si>
  <si>
    <t>TIPO</t>
  </si>
  <si>
    <t>Superficie
TOTAL</t>
  </si>
  <si>
    <t>COMPUTO DE CARPINTERIAS</t>
  </si>
  <si>
    <t xml:space="preserve">METALICA </t>
  </si>
  <si>
    <t xml:space="preserve">VIDRIOS </t>
  </si>
  <si>
    <t>POLICARBONATO</t>
  </si>
  <si>
    <t xml:space="preserve">PINTURA ESMALTE </t>
  </si>
  <si>
    <t>PINTURA INTERIOR EN MUROS</t>
  </si>
  <si>
    <t>REVOQUE INTERIOR</t>
  </si>
  <si>
    <t>REVOQUE EXTERIOR</t>
  </si>
  <si>
    <t>CIELORRASO</t>
  </si>
  <si>
    <t>PINTURA EXTERIOR EN MUROS</t>
  </si>
  <si>
    <t>PINTURA EN CIELORRASO</t>
  </si>
  <si>
    <t>SUPERFICIE LOSAS</t>
  </si>
  <si>
    <t>VOLUMEN LOSAS</t>
  </si>
  <si>
    <t>COMPUTO DE REVOQUES, PINTURAS LATEX Y REVESTIMIENTO</t>
  </si>
  <si>
    <t>ZÓCALOS GRANÍTICO</t>
  </si>
  <si>
    <t>COMPUTO CAPA AISLADORA EN MAMPOSTERIA</t>
  </si>
  <si>
    <t>AISLACION SALITRE B/PLATEA</t>
  </si>
  <si>
    <t>AISLACION SALITRE B/PISO.EXT</t>
  </si>
  <si>
    <t>COMPUTO AISLACION SALITRE</t>
  </si>
  <si>
    <t>Vol de H° m3 de encadenado</t>
  </si>
  <si>
    <t>Alamo Criollo</t>
  </si>
  <si>
    <t>Arce</t>
  </si>
  <si>
    <t>Frutales</t>
  </si>
  <si>
    <t>Eucaliptus</t>
  </si>
  <si>
    <t>Eucaliptus gigante</t>
  </si>
  <si>
    <t>moras</t>
  </si>
  <si>
    <t>Abetos</t>
  </si>
  <si>
    <t>Aguaribay</t>
  </si>
  <si>
    <t>Policarbonatos</t>
  </si>
  <si>
    <t>Antepechos</t>
  </si>
  <si>
    <t>UES II</t>
  </si>
  <si>
    <t>RUBRO:</t>
  </si>
  <si>
    <t>ITEM:</t>
  </si>
  <si>
    <t>UNIDAD DE MEDIDA:</t>
  </si>
  <si>
    <t>INSUMOS</t>
  </si>
  <si>
    <t>UNIDAD</t>
  </si>
  <si>
    <t>COSTO UNITARIO</t>
  </si>
  <si>
    <t>RENDIMIENTO  X UNI.</t>
  </si>
  <si>
    <t>COSTO PARCIAL</t>
  </si>
  <si>
    <t>A- MATERIALES</t>
  </si>
  <si>
    <t>B - MANO DE OBRA</t>
  </si>
  <si>
    <t>C - EQUIPOS</t>
  </si>
  <si>
    <t>COSTO - COSTO A+B+C =</t>
  </si>
  <si>
    <t>COSTO DEL ITEM X COEF.RES.:</t>
  </si>
  <si>
    <t>COSTO TOTAL:</t>
  </si>
  <si>
    <t xml:space="preserve"> ANALISIS DE PRECIOS</t>
  </si>
  <si>
    <t>Hs</t>
  </si>
  <si>
    <t xml:space="preserve">ESCUELA Nº </t>
  </si>
  <si>
    <t>COSTO-COSTO</t>
  </si>
  <si>
    <t xml:space="preserve"> Replanteo y otros  </t>
  </si>
  <si>
    <t>2</t>
  </si>
  <si>
    <t>3</t>
  </si>
  <si>
    <t>4</t>
  </si>
  <si>
    <t>5</t>
  </si>
  <si>
    <t>Pisos y zocalos</t>
  </si>
  <si>
    <t>6</t>
  </si>
  <si>
    <t>Revoques</t>
  </si>
  <si>
    <t xml:space="preserve"> Jaharro a la cal b/revestimiento </t>
  </si>
  <si>
    <t>7</t>
  </si>
  <si>
    <t xml:space="preserve"> Cubierta de techos s/losa de Hormigón </t>
  </si>
  <si>
    <t>8</t>
  </si>
  <si>
    <t>Revestimientos</t>
  </si>
  <si>
    <t>9</t>
  </si>
  <si>
    <t>Pinturas</t>
  </si>
  <si>
    <t xml:space="preserve"> Pintura al latex  en muros interiores </t>
  </si>
  <si>
    <t xml:space="preserve"> Pintura al latex  en exteriores  </t>
  </si>
  <si>
    <t xml:space="preserve"> Pintura al latex en cielorrasos </t>
  </si>
  <si>
    <t xml:space="preserve"> Pintura de esmalte sintetico en carpintería  </t>
  </si>
  <si>
    <t>10</t>
  </si>
  <si>
    <t>Global</t>
  </si>
  <si>
    <t xml:space="preserve"> Construcción de mástil y otros</t>
  </si>
  <si>
    <t>Precio Unitario</t>
  </si>
  <si>
    <t>Precio Parcial</t>
  </si>
  <si>
    <t>Precio de Rubro</t>
  </si>
  <si>
    <t>PRESUPUESTO</t>
  </si>
  <si>
    <t xml:space="preserve">Porcentaje de incidencia </t>
  </si>
  <si>
    <t>PLANTA BAJA</t>
  </si>
  <si>
    <t>sanitarios comunes</t>
  </si>
  <si>
    <t>sanitarios docentes</t>
  </si>
  <si>
    <t>PLANTA ALTA</t>
  </si>
  <si>
    <t>SUBTOTAL</t>
  </si>
  <si>
    <t xml:space="preserve"> losa de Hº Aº</t>
  </si>
  <si>
    <t>50% galerias</t>
  </si>
  <si>
    <t>sup.</t>
  </si>
  <si>
    <t>CARPINTERIA</t>
  </si>
  <si>
    <t>DESIGN.</t>
  </si>
  <si>
    <t>subtotal</t>
  </si>
  <si>
    <t>VA</t>
  </si>
  <si>
    <t>VF</t>
  </si>
  <si>
    <t>BASES</t>
  </si>
  <si>
    <t>Vol de H° m3 de ARRIOS.</t>
  </si>
  <si>
    <t>Vol de H° m3 de FUNDACION</t>
  </si>
  <si>
    <t>Hº LIMPIEZA</t>
  </si>
  <si>
    <t>CIMIENTOS</t>
  </si>
  <si>
    <t>Hº LIMPIEZA m2</t>
  </si>
  <si>
    <t>paraiso</t>
  </si>
  <si>
    <t>prunos</t>
  </si>
  <si>
    <t>ligustro aureo</t>
  </si>
  <si>
    <t>arbol chico</t>
  </si>
  <si>
    <t>cesped</t>
  </si>
  <si>
    <t>Hormigones para vigas de arriostramiento</t>
  </si>
  <si>
    <t>Vidrios laminado de seguridad 3+3</t>
  </si>
  <si>
    <t>excavaciones</t>
  </si>
  <si>
    <t>Vol de H° m3  de vigas de carga</t>
  </si>
  <si>
    <t>JAHARRO BAJO REVEST.CER.</t>
  </si>
  <si>
    <t>REVESTIMIENTO CERAMICO</t>
  </si>
  <si>
    <t>ladrillo</t>
  </si>
  <si>
    <t>CHAPA PERFORADA</t>
  </si>
  <si>
    <t>VIDRIOS ANTI VIBRACION</t>
  </si>
  <si>
    <t>PL2</t>
  </si>
  <si>
    <t>Chapa perforada</t>
  </si>
  <si>
    <t>mesadas</t>
  </si>
  <si>
    <t>espejos</t>
  </si>
  <si>
    <t>Artefactos</t>
  </si>
  <si>
    <t>Sistema de bombeo</t>
  </si>
  <si>
    <t>A+B - MATERIALES+MANO DE OBRA</t>
  </si>
  <si>
    <t>Artefactos sanitarios y griferia</t>
  </si>
  <si>
    <t>sanitarios discapacitados</t>
  </si>
  <si>
    <t>hall acceso</t>
  </si>
  <si>
    <t>pleno sanitario</t>
  </si>
  <si>
    <t>veredas interiores</t>
  </si>
  <si>
    <t>sala de bombas</t>
  </si>
  <si>
    <t>E</t>
  </si>
  <si>
    <t>I</t>
  </si>
  <si>
    <t>Estructura de Hº Aº</t>
  </si>
  <si>
    <t>Tabiques</t>
  </si>
  <si>
    <t>Conductos</t>
  </si>
  <si>
    <t>Aislaciones</t>
  </si>
  <si>
    <t>Muros</t>
  </si>
  <si>
    <t>Revoque  impermeable</t>
  </si>
  <si>
    <t>Jaharro bajo revestimiento</t>
  </si>
  <si>
    <t>Enlucidos</t>
  </si>
  <si>
    <t>Contrapisos</t>
  </si>
  <si>
    <t>2.2</t>
  </si>
  <si>
    <t>3.1.1</t>
  </si>
  <si>
    <t>3.1.2</t>
  </si>
  <si>
    <t>3.1.3</t>
  </si>
  <si>
    <t>3.1.4</t>
  </si>
  <si>
    <t>3.1.5</t>
  </si>
  <si>
    <t>3.1.6</t>
  </si>
  <si>
    <t>3.1.7</t>
  </si>
  <si>
    <t>3.1.8</t>
  </si>
  <si>
    <t>3.1.9</t>
  </si>
  <si>
    <t>3.2.1</t>
  </si>
  <si>
    <t>4.1.1</t>
  </si>
  <si>
    <t>4.1.2</t>
  </si>
  <si>
    <t>4.2.1</t>
  </si>
  <si>
    <t>4.3</t>
  </si>
  <si>
    <t>4.4.1</t>
  </si>
  <si>
    <t>4.5.1</t>
  </si>
  <si>
    <t>4.5.3</t>
  </si>
  <si>
    <t>4.5.4</t>
  </si>
  <si>
    <t>5.1</t>
  </si>
  <si>
    <t>Interiores</t>
  </si>
  <si>
    <t>Exteriores</t>
  </si>
  <si>
    <t>6.1.2</t>
  </si>
  <si>
    <t>6.1.4</t>
  </si>
  <si>
    <t>6.1.6</t>
  </si>
  <si>
    <t>6.2.1</t>
  </si>
  <si>
    <t>Aplicados</t>
  </si>
  <si>
    <t>8.2</t>
  </si>
  <si>
    <t>A la cal</t>
  </si>
  <si>
    <t>Al yeso</t>
  </si>
  <si>
    <t>Aluminio</t>
  </si>
  <si>
    <t>10.3</t>
  </si>
  <si>
    <t>10.4</t>
  </si>
  <si>
    <t>Madera</t>
  </si>
  <si>
    <t>Muebles fijos</t>
  </si>
  <si>
    <t>Fuerza motriz</t>
  </si>
  <si>
    <t>11.3</t>
  </si>
  <si>
    <t>11.4</t>
  </si>
  <si>
    <t>Ascensores y montacargas</t>
  </si>
  <si>
    <t>Bombeo</t>
  </si>
  <si>
    <t>Contra Incendio</t>
  </si>
  <si>
    <t>Alarmas tecnicas</t>
  </si>
  <si>
    <t>Pararrayos</t>
  </si>
  <si>
    <t>17.2</t>
  </si>
  <si>
    <t>17.3</t>
  </si>
  <si>
    <t>Señalizacion</t>
  </si>
  <si>
    <t>Equipamiento fijo</t>
  </si>
  <si>
    <t xml:space="preserve">            RUBRO: INSTALACIONES ESPECIALES</t>
  </si>
  <si>
    <t>9.1.1</t>
  </si>
  <si>
    <t>9.1.2</t>
  </si>
  <si>
    <t>14.1</t>
  </si>
  <si>
    <t>14.2</t>
  </si>
  <si>
    <t>18.1</t>
  </si>
  <si>
    <t>18.2</t>
  </si>
  <si>
    <t>18.3</t>
  </si>
  <si>
    <t>19.1</t>
  </si>
  <si>
    <t>19.2</t>
  </si>
  <si>
    <t>19.3</t>
  </si>
  <si>
    <t>19.4</t>
  </si>
  <si>
    <t>20.1</t>
  </si>
  <si>
    <t>20.2</t>
  </si>
  <si>
    <t>21.1</t>
  </si>
  <si>
    <t>23.1</t>
  </si>
  <si>
    <t>24.1</t>
  </si>
  <si>
    <t>24.2</t>
  </si>
  <si>
    <t>Trabajos preparatorios</t>
  </si>
  <si>
    <t>Movimiento de suelos</t>
  </si>
  <si>
    <t>Estructura resistente</t>
  </si>
  <si>
    <t>Albañileria</t>
  </si>
  <si>
    <t xml:space="preserve">Muros: Mampostería de ladrillon de 0,20 m. </t>
  </si>
  <si>
    <t xml:space="preserve">  Estructura de Hº Aº : Hormigón para losas </t>
  </si>
  <si>
    <t xml:space="preserve">  Estructura de Hº Aº : Hormigón para Vigas de carga </t>
  </si>
  <si>
    <t xml:space="preserve">   Estructura de Hº Aº : Hormigón para Columnas de encadenado </t>
  </si>
  <si>
    <t xml:space="preserve">  Estructura de Hº Aº :Hormigón para Columnas de carga  </t>
  </si>
  <si>
    <t xml:space="preserve">  Estructura de Hº Aº : Hormigón para Vigas de arriostramiento</t>
  </si>
  <si>
    <t xml:space="preserve">  Estructura de Hº Aº :Hormigón para vigas de fundacion</t>
  </si>
  <si>
    <t xml:space="preserve">   Estructura de Hº Aº : Hormigón para Vigas de encadenado</t>
  </si>
  <si>
    <t xml:space="preserve">Aislaciones: Capa aisladora Horizontal y Vertical </t>
  </si>
  <si>
    <t>Revoques : Enlucido a la cal interior y exterior</t>
  </si>
  <si>
    <t>3.3</t>
  </si>
  <si>
    <t>Estructura  madera</t>
  </si>
  <si>
    <t>Jaharro a la cal  interior y exterior</t>
  </si>
  <si>
    <t>5.2</t>
  </si>
  <si>
    <t>9.2</t>
  </si>
  <si>
    <t>Armados</t>
  </si>
  <si>
    <t>Suspendidos</t>
  </si>
  <si>
    <t xml:space="preserve"> Estructura de Hº Aº :Hormigones de limpieza</t>
  </si>
  <si>
    <t>Revoques: Jaharro a la cal interior y exterior</t>
  </si>
  <si>
    <t xml:space="preserve">Interiores: Umbrales y solias </t>
  </si>
  <si>
    <t>Interiores: Zocalo  granitico</t>
  </si>
  <si>
    <t xml:space="preserve"> Exteriores: Zocalos de H° rehundido</t>
  </si>
  <si>
    <t>Marmoleria</t>
  </si>
  <si>
    <t>Cubiertas y techos</t>
  </si>
  <si>
    <t>Techo metalico  ( incluido aislaciones )</t>
  </si>
  <si>
    <t>Cielorrasos</t>
  </si>
  <si>
    <t xml:space="preserve"> Aplicados : A la cal </t>
  </si>
  <si>
    <t xml:space="preserve"> Aplicados : Al yeso </t>
  </si>
  <si>
    <t xml:space="preserve">Carpinteria </t>
  </si>
  <si>
    <t xml:space="preserve"> Chapa doblada y herreria</t>
  </si>
  <si>
    <t xml:space="preserve"> Carpintería : Madera </t>
  </si>
  <si>
    <t xml:space="preserve"> Carpintería : Muebles fijos</t>
  </si>
  <si>
    <t>15.1</t>
  </si>
  <si>
    <t>17</t>
  </si>
  <si>
    <t>Instalacion de seguridad</t>
  </si>
  <si>
    <t>18</t>
  </si>
  <si>
    <t>Cristales, vidrios y espejos</t>
  </si>
  <si>
    <t xml:space="preserve"> Vidrios doble laminado de seguridad 3+3 </t>
  </si>
  <si>
    <t>19</t>
  </si>
  <si>
    <t>20</t>
  </si>
  <si>
    <t>Señaletica</t>
  </si>
  <si>
    <t>21</t>
  </si>
  <si>
    <t>Obras exteriores</t>
  </si>
  <si>
    <t xml:space="preserve">  Cercos perimetrales</t>
  </si>
  <si>
    <t>23</t>
  </si>
  <si>
    <t>Limpieza de obra</t>
  </si>
  <si>
    <t>24</t>
  </si>
  <si>
    <t>REVOQUE IMPERMEABLE</t>
  </si>
  <si>
    <t>ANTEPECHOS</t>
  </si>
  <si>
    <t>umbrales y solias</t>
  </si>
  <si>
    <t>muebles fijos</t>
  </si>
  <si>
    <t xml:space="preserve">                 CÓMPUTOS</t>
  </si>
  <si>
    <t>Hormigones para vigas de encadenado</t>
  </si>
  <si>
    <t>Estructura  metálica</t>
  </si>
  <si>
    <t>galeria</t>
  </si>
  <si>
    <t>REVESTIMIENTO PIEDRA</t>
  </si>
  <si>
    <t>PRESUPUESTO OFICIAL</t>
  </si>
  <si>
    <t>TOTALES</t>
  </si>
  <si>
    <t>SUPERFICIE losa de Hº Aº</t>
  </si>
  <si>
    <t>platea de fundacion</t>
  </si>
  <si>
    <t>platea</t>
  </si>
  <si>
    <t>Contra el salitre</t>
  </si>
  <si>
    <t>4.1.4</t>
  </si>
  <si>
    <t>24.4</t>
  </si>
  <si>
    <t>21.4</t>
  </si>
  <si>
    <t>Puentes, rampas, barandas y otros</t>
  </si>
  <si>
    <t>Muros: Mampostería de ladrillos de 0,15 m.</t>
  </si>
  <si>
    <t>Reservorio de agua y proteccion</t>
  </si>
  <si>
    <t>Conexión a redes externas y otras</t>
  </si>
  <si>
    <t>4.3.1</t>
  </si>
  <si>
    <t>Plenos</t>
  </si>
  <si>
    <t>4.6.2</t>
  </si>
  <si>
    <t>REVESTIMIENTO CEMENTICIO</t>
  </si>
  <si>
    <t>6.2.7</t>
  </si>
  <si>
    <t>6.2.8</t>
  </si>
  <si>
    <t>$/m2</t>
  </si>
  <si>
    <t xml:space="preserve">  Mesadas  y  placas de granito natural </t>
  </si>
  <si>
    <t>granito natural</t>
  </si>
  <si>
    <t>mesadas y placas</t>
  </si>
  <si>
    <t>4.1.5</t>
  </si>
  <si>
    <t>PINTURA PROTECCION EN MUROS</t>
  </si>
  <si>
    <t>TOTAL COSTO DIRECTO</t>
  </si>
  <si>
    <t>PLAN DE TRABAJOS</t>
  </si>
  <si>
    <t xml:space="preserve">PRECIO TOTAL DE LA OBRA                     </t>
  </si>
  <si>
    <t>MESES</t>
  </si>
  <si>
    <t>PLAZO DE EJECUCION</t>
  </si>
  <si>
    <t>CIELORRASO ala cal</t>
  </si>
  <si>
    <t>CIELORRASO de yeso</t>
  </si>
  <si>
    <t xml:space="preserve">De hormigón  </t>
  </si>
  <si>
    <t>15.2</t>
  </si>
  <si>
    <t>Generadores de aire caliente</t>
  </si>
  <si>
    <t>Otros</t>
  </si>
  <si>
    <t>Actividades complementarias</t>
  </si>
  <si>
    <t>Hormigones para cimientos</t>
  </si>
  <si>
    <t>17.4</t>
  </si>
  <si>
    <t>Mamposterías  de ladrillón de 0,20 m</t>
  </si>
  <si>
    <t>Mamposterías  de ladrillón de 0,10 m</t>
  </si>
  <si>
    <t>TAB.SANIT. HºAº</t>
  </si>
  <si>
    <t>VA2</t>
  </si>
  <si>
    <t>VA3</t>
  </si>
  <si>
    <t>VA4</t>
  </si>
  <si>
    <t>VA5</t>
  </si>
  <si>
    <t>VA6</t>
  </si>
  <si>
    <t>VA7</t>
  </si>
  <si>
    <t>VA8</t>
  </si>
  <si>
    <t>VF1</t>
  </si>
  <si>
    <t>VE1</t>
  </si>
  <si>
    <t>VER</t>
  </si>
  <si>
    <t>VER1</t>
  </si>
  <si>
    <t>VER2</t>
  </si>
  <si>
    <t>V7</t>
  </si>
  <si>
    <t>V8</t>
  </si>
  <si>
    <t>VT</t>
  </si>
  <si>
    <t>VB</t>
  </si>
  <si>
    <t>Vb</t>
  </si>
  <si>
    <t>CE2</t>
  </si>
  <si>
    <t>CE3</t>
  </si>
  <si>
    <t>CE4</t>
  </si>
  <si>
    <t>CE5</t>
  </si>
  <si>
    <t>CE6</t>
  </si>
  <si>
    <t>CE7</t>
  </si>
  <si>
    <t>CE8</t>
  </si>
  <si>
    <t>CE9</t>
  </si>
  <si>
    <t>CER</t>
  </si>
  <si>
    <t>CER1</t>
  </si>
  <si>
    <t>CT1</t>
  </si>
  <si>
    <t xml:space="preserve">sala de informática </t>
  </si>
  <si>
    <t>gobierno - Preceptoria</t>
  </si>
  <si>
    <t>hall de espera</t>
  </si>
  <si>
    <t>office - maestranza</t>
  </si>
  <si>
    <t>Tanque de reserva</t>
  </si>
  <si>
    <t xml:space="preserve">hall </t>
  </si>
  <si>
    <t>ZÓCALOS CALCAREO</t>
  </si>
  <si>
    <t>ZÓCALOS CONCRETO</t>
  </si>
  <si>
    <t>Contrapisos de e= 0.10</t>
  </si>
  <si>
    <t>De H° Fratazado c/ color en veredines perimetrales</t>
  </si>
  <si>
    <t>Piso mosaico calcáreo amarillo</t>
  </si>
  <si>
    <t>Piso mosaico calcáreo rojo idem existente</t>
  </si>
  <si>
    <t>De H° Aº Rodillado en Sala de Bombas</t>
  </si>
  <si>
    <t>De H° Aº Fratazado en Pleno Sanitario</t>
  </si>
  <si>
    <t>360 DIAS</t>
  </si>
  <si>
    <t>PR/PR1</t>
  </si>
  <si>
    <t>P1a</t>
  </si>
  <si>
    <t>P1b</t>
  </si>
  <si>
    <t>P1c</t>
  </si>
  <si>
    <t>P3a</t>
  </si>
  <si>
    <t>PL</t>
  </si>
  <si>
    <t>V1a</t>
  </si>
  <si>
    <t>V1b</t>
  </si>
  <si>
    <t>Rs</t>
  </si>
  <si>
    <t>antepechos</t>
  </si>
  <si>
    <t>Jaharro b/ rev.</t>
  </si>
  <si>
    <t>Revoque imp.</t>
  </si>
  <si>
    <t>Cielorraso al yeso</t>
  </si>
  <si>
    <t>Cielorraso a la cal</t>
  </si>
  <si>
    <t>molduras</t>
  </si>
  <si>
    <t>cierre perim.</t>
  </si>
  <si>
    <t>Cierre perimetral</t>
  </si>
  <si>
    <t>Gl</t>
  </si>
  <si>
    <t>Cerámico 0,20 x 0,20</t>
  </si>
  <si>
    <t xml:space="preserve">Pinturas al látex  exteriores </t>
  </si>
  <si>
    <t>Pintura al látex en cielorrasos</t>
  </si>
  <si>
    <t>Pintura esmalte sintético en Carpintería</t>
  </si>
  <si>
    <t>Señalización</t>
  </si>
  <si>
    <t>Pinturas varias</t>
  </si>
  <si>
    <t>Hormigones para vigas  de carga</t>
  </si>
  <si>
    <t>Revestimiento fonoabsorbente</t>
  </si>
  <si>
    <t>De placas fonoabsorbente</t>
  </si>
  <si>
    <t>Revestimiento tipo durlock</t>
  </si>
  <si>
    <t>Zócalos rehundido</t>
  </si>
  <si>
    <t>9.3.2</t>
  </si>
  <si>
    <t>18.4</t>
  </si>
  <si>
    <t>Revestimiento de listones de madera</t>
  </si>
  <si>
    <t>Vidrios DVH</t>
  </si>
  <si>
    <t>Estructura de Hº Aº :Hormigones cimientos</t>
  </si>
  <si>
    <t>Precio de Items</t>
  </si>
  <si>
    <t>Mamposterías  de ladrillos de 0,15 m</t>
  </si>
  <si>
    <t>De placas rígidas</t>
  </si>
  <si>
    <t>Media tensión</t>
  </si>
  <si>
    <t>Baja tensión</t>
  </si>
  <si>
    <t>Ventilación</t>
  </si>
  <si>
    <t>Dispositivos de tratamiento, cámara séptica y otros</t>
  </si>
  <si>
    <t>Cañería distribución agua fría-caliente</t>
  </si>
  <si>
    <t>Cañería de desague pluvial</t>
  </si>
  <si>
    <t>Tendido de cañería</t>
  </si>
  <si>
    <t>Rejillas de ventilación, conductos</t>
  </si>
  <si>
    <t xml:space="preserve">            RUBRO: INSTALACIÓN ELECTROMECÁNICA</t>
  </si>
  <si>
    <t xml:space="preserve">            RUBRO: CALEFACCIÓN</t>
  </si>
  <si>
    <t>Tendido de cañerías</t>
  </si>
  <si>
    <t>Hidrantes, bocas de impulsión</t>
  </si>
  <si>
    <t>Matafuegos, carteles de señalización</t>
  </si>
  <si>
    <t>Grupo electrógeno</t>
  </si>
  <si>
    <t>Alarmas técnicas</t>
  </si>
  <si>
    <t>Grupo de generación eléctrica</t>
  </si>
  <si>
    <t>Tótem</t>
  </si>
  <si>
    <t>Limpieza de obra periódica y final</t>
  </si>
  <si>
    <t>Construcción de mástil y otros</t>
  </si>
  <si>
    <t>AVANCE FÍSICO MENSUAL</t>
  </si>
  <si>
    <t>AVANCE FÍSICO  ACUMULADO</t>
  </si>
  <si>
    <t>CERTIFICACIÓN MENSUAL</t>
  </si>
  <si>
    <t xml:space="preserve">CERTIFICACIÓN ACUMULADA </t>
  </si>
  <si>
    <t>Hormigones de limpieza y no estructurales</t>
  </si>
  <si>
    <t xml:space="preserve">Tanque de reserva </t>
  </si>
  <si>
    <t>3.1.10</t>
  </si>
  <si>
    <t>Hormigones para plateas.</t>
  </si>
  <si>
    <t>Piso de mosaico calcareo</t>
  </si>
  <si>
    <t>Zócalos de concreto alisado</t>
  </si>
  <si>
    <t>De hormigón armado</t>
  </si>
  <si>
    <t>Terraplenamientos, rellenos y compactación</t>
  </si>
  <si>
    <t>Excavaciones para fundaciones</t>
  </si>
  <si>
    <t>Preparación y limpieza de los terrenos.</t>
  </si>
  <si>
    <t>Hormigones para plateas, zapatas, bases y vigas de fundación</t>
  </si>
  <si>
    <t>Vigas, correas, y cerramiento</t>
  </si>
  <si>
    <t>Pisos de mosaico granítico 30 x 30</t>
  </si>
  <si>
    <t>Pisos de mosaico granítico 15 x 15</t>
  </si>
  <si>
    <t>Zócalos graníticos</t>
  </si>
  <si>
    <t>Zócalos cementicio</t>
  </si>
  <si>
    <t>Umbrales y solías</t>
  </si>
  <si>
    <t xml:space="preserve">De hormigón armado </t>
  </si>
  <si>
    <t>De hormigón armado llaneado tipo industrial c/ endurecedor y color</t>
  </si>
  <si>
    <t>Cubiertas metálicas ( incluidas aislaciones )</t>
  </si>
  <si>
    <t>Cubiertas de techo sobre losa de hormigón armado</t>
  </si>
  <si>
    <t>Instalación base de cloacas, caños, cámaras</t>
  </si>
  <si>
    <t>Reguladores y medidores</t>
  </si>
  <si>
    <t>Conexión a redes externas y otras (GLP a granel)</t>
  </si>
  <si>
    <t>Pintura al látex en muros interiores</t>
  </si>
  <si>
    <t>Pintura esmalte sintético en carpintería</t>
  </si>
  <si>
    <t>Fichas complementarias y otros</t>
  </si>
  <si>
    <t>4.2.3</t>
  </si>
  <si>
    <t>Tabiques de placas cementicias</t>
  </si>
  <si>
    <t>8.3</t>
  </si>
  <si>
    <t>Cubiertas metálicas - madera ( incluidas aislaciones )</t>
  </si>
  <si>
    <t>6.1.7</t>
  </si>
  <si>
    <t>6.1.16</t>
  </si>
  <si>
    <t>22.1</t>
  </si>
  <si>
    <t>Instalacion para vapor</t>
  </si>
  <si>
    <t>De hormigón</t>
  </si>
  <si>
    <t>Zócalos de madera</t>
  </si>
  <si>
    <t>Piso consolidado de grancilla + fillet</t>
  </si>
  <si>
    <t>Cercos perimetrales</t>
  </si>
  <si>
    <t>Pergolas s/ piso</t>
  </si>
  <si>
    <t>Parquizacion y riego</t>
  </si>
  <si>
    <t>4.1.6</t>
  </si>
  <si>
    <t>Mamposterías  de 0,45 m</t>
  </si>
  <si>
    <t>De hormigón armado revestido en piedra laja</t>
  </si>
  <si>
    <t>Zócalos calcareos</t>
  </si>
  <si>
    <t xml:space="preserve">Mamposterías a la vista </t>
  </si>
  <si>
    <t>Zócalos  ceramicos</t>
  </si>
  <si>
    <t>6.1.13</t>
  </si>
  <si>
    <t>Tabiques sanitarios y otros de  Hº Aº</t>
  </si>
  <si>
    <t>26.1</t>
  </si>
  <si>
    <t>Mesadas de granito natural</t>
  </si>
  <si>
    <t>26.2</t>
  </si>
  <si>
    <t>26.3</t>
  </si>
  <si>
    <t>26.4</t>
  </si>
  <si>
    <t>26.5</t>
  </si>
  <si>
    <t>Excavación, mejoramiento de terreno</t>
  </si>
  <si>
    <t>Cámara séptica de HºAº, Cámara de muestreo</t>
  </si>
  <si>
    <t>Fosa de desborde de HºAº y Tanque de almacenamiento de excedente</t>
  </si>
  <si>
    <t>Caño de PVC perforado</t>
  </si>
  <si>
    <t>Relleno Superficial de lecho</t>
  </si>
  <si>
    <t>Cegado de Lecho, Pozos Absorb. o Negros, Cámaras, Zanjas o Excav. Exist.</t>
  </si>
  <si>
    <t>26.6</t>
  </si>
  <si>
    <t>De piedra laja tipo liston</t>
  </si>
  <si>
    <t>Piso de ladrillo molido</t>
  </si>
  <si>
    <t>6.1.14</t>
  </si>
  <si>
    <t>Separador de mingitorios de granito natural</t>
  </si>
  <si>
    <t>Instalación de aires acondicionado frio - calor</t>
  </si>
  <si>
    <t>Piso de vereda municipal</t>
  </si>
  <si>
    <t>Piso de grancilla</t>
  </si>
  <si>
    <t>ESCUELA:</t>
  </si>
  <si>
    <t xml:space="preserve"> TRABAJOS PREPARATORIOS</t>
  </si>
  <si>
    <t>MOVIMIENTO DE SUELOS</t>
  </si>
  <si>
    <t>ESTRUCTURA RESISTENTE</t>
  </si>
  <si>
    <t xml:space="preserve"> ALBAÑILERÍA</t>
  </si>
  <si>
    <t xml:space="preserve"> REVESTIMIENTOS</t>
  </si>
  <si>
    <t xml:space="preserve"> PISOS Y ZÓCALOS</t>
  </si>
  <si>
    <t xml:space="preserve"> MARMOLERÍA</t>
  </si>
  <si>
    <t xml:space="preserve"> CUBIERTAS Y TECHOS</t>
  </si>
  <si>
    <t xml:space="preserve"> CIELORRASOS</t>
  </si>
  <si>
    <t xml:space="preserve"> CARPINTERÍA </t>
  </si>
  <si>
    <t xml:space="preserve"> INSTALACIÓN ELÉCTRICA</t>
  </si>
  <si>
    <t xml:space="preserve"> INSTALACIÓN SANITARIA</t>
  </si>
  <si>
    <t xml:space="preserve"> INSTALACIÓN GAS</t>
  </si>
  <si>
    <t xml:space="preserve"> INSTALACIÓN DE AIRE ACONDICIONADO</t>
  </si>
  <si>
    <t xml:space="preserve"> INSTALACIÓN DE SEGURIDAD</t>
  </si>
  <si>
    <t xml:space="preserve"> CRISTALES, ESPEJOS Y VIDRIOS</t>
  </si>
  <si>
    <t xml:space="preserve"> PINTURAS</t>
  </si>
  <si>
    <t xml:space="preserve"> SEÑALETICA</t>
  </si>
  <si>
    <t xml:space="preserve"> OBRAS EXTERIORES</t>
  </si>
  <si>
    <t xml:space="preserve"> LIMPIEZA DE OBRA</t>
  </si>
  <si>
    <t xml:space="preserve"> VARIOS</t>
  </si>
  <si>
    <t>RUBRO     ITEM</t>
  </si>
  <si>
    <t>DESIGNACIÓN</t>
  </si>
  <si>
    <t>CANTIDAD</t>
  </si>
  <si>
    <t>COSTOS</t>
  </si>
  <si>
    <t>PORCENTAJE  INCIDENCIA DEL ITEM</t>
  </si>
  <si>
    <t>CODIGO RUBRO ITEM</t>
  </si>
  <si>
    <t>UNITARIO</t>
  </si>
  <si>
    <t>TOTAL DEL ITEM</t>
  </si>
  <si>
    <t>COMPUTO Y PRESUPUESTO</t>
  </si>
  <si>
    <t>1-1</t>
  </si>
  <si>
    <t>1-2</t>
  </si>
  <si>
    <t>1-3</t>
  </si>
  <si>
    <t>2-1</t>
  </si>
  <si>
    <t>2-2</t>
  </si>
  <si>
    <t>3-1</t>
  </si>
  <si>
    <t>3-1-1</t>
  </si>
  <si>
    <t>3-1-2</t>
  </si>
  <si>
    <t>3-1-3</t>
  </si>
  <si>
    <t>3-1-4</t>
  </si>
  <si>
    <t>3-1-5</t>
  </si>
  <si>
    <t>3-1-6</t>
  </si>
  <si>
    <t>3-1-7</t>
  </si>
  <si>
    <t>3-1-8</t>
  </si>
  <si>
    <t>3-1-9</t>
  </si>
  <si>
    <t>3-2</t>
  </si>
  <si>
    <t>3-2-1</t>
  </si>
  <si>
    <t>4-1</t>
  </si>
  <si>
    <t>4-1-2</t>
  </si>
  <si>
    <t>4-1-3</t>
  </si>
  <si>
    <t>4-2-2</t>
  </si>
  <si>
    <t>4-2</t>
  </si>
  <si>
    <t>4-4</t>
  </si>
  <si>
    <t>4-4-1</t>
  </si>
  <si>
    <t>4-4-2</t>
  </si>
  <si>
    <t>4-5</t>
  </si>
  <si>
    <t>4-5-1</t>
  </si>
  <si>
    <t>4-5-2</t>
  </si>
  <si>
    <t>4-5-3</t>
  </si>
  <si>
    <t>4-5-4</t>
  </si>
  <si>
    <t>4-5-6</t>
  </si>
  <si>
    <t>4-6</t>
  </si>
  <si>
    <t>4-6-1</t>
  </si>
  <si>
    <t>4-6-2</t>
  </si>
  <si>
    <t>5-1</t>
  </si>
  <si>
    <t>5-2</t>
  </si>
  <si>
    <t>6-1</t>
  </si>
  <si>
    <t>6-1-1</t>
  </si>
  <si>
    <t>6-1-2</t>
  </si>
  <si>
    <t>6-1-3</t>
  </si>
  <si>
    <t>6-1-4</t>
  </si>
  <si>
    <t>6-1-5</t>
  </si>
  <si>
    <t>6-1-6</t>
  </si>
  <si>
    <t>6-1-7</t>
  </si>
  <si>
    <t>6-1-8</t>
  </si>
  <si>
    <t>6-1-10</t>
  </si>
  <si>
    <t>6-2</t>
  </si>
  <si>
    <t>6-2-1</t>
  </si>
  <si>
    <t>6-2-2</t>
  </si>
  <si>
    <t>6-2-3</t>
  </si>
  <si>
    <t>6-2-4</t>
  </si>
  <si>
    <t>6-2-5</t>
  </si>
  <si>
    <t>6-2-7</t>
  </si>
  <si>
    <t>7-1</t>
  </si>
  <si>
    <t>7-2</t>
  </si>
  <si>
    <t>8-1</t>
  </si>
  <si>
    <t>8-2</t>
  </si>
  <si>
    <t>9-1</t>
  </si>
  <si>
    <t>9-1-1</t>
  </si>
  <si>
    <t>9-1-2</t>
  </si>
  <si>
    <t>10-1</t>
  </si>
  <si>
    <t>10-4</t>
  </si>
  <si>
    <t>11-1</t>
  </si>
  <si>
    <t>11-2</t>
  </si>
  <si>
    <t>11-3</t>
  </si>
  <si>
    <t>11-4</t>
  </si>
  <si>
    <t>12-1</t>
  </si>
  <si>
    <t>12-2</t>
  </si>
  <si>
    <t>12-3</t>
  </si>
  <si>
    <t>12-4</t>
  </si>
  <si>
    <t>12-5</t>
  </si>
  <si>
    <t>12-6</t>
  </si>
  <si>
    <t>12-7</t>
  </si>
  <si>
    <t>12-8</t>
  </si>
  <si>
    <t>13-1</t>
  </si>
  <si>
    <t>13-2</t>
  </si>
  <si>
    <t>13-3</t>
  </si>
  <si>
    <t>13-4</t>
  </si>
  <si>
    <t>13-5</t>
  </si>
  <si>
    <t>16-1</t>
  </si>
  <si>
    <t>17-1</t>
  </si>
  <si>
    <t>17-1-1</t>
  </si>
  <si>
    <t>17-1-2</t>
  </si>
  <si>
    <t>17-1-3</t>
  </si>
  <si>
    <t>17-1-4</t>
  </si>
  <si>
    <t>17-1-5</t>
  </si>
  <si>
    <t>17-3</t>
  </si>
  <si>
    <t>18-1</t>
  </si>
  <si>
    <t>18-2</t>
  </si>
  <si>
    <t>18-3</t>
  </si>
  <si>
    <t>19-1</t>
  </si>
  <si>
    <t>19-2</t>
  </si>
  <si>
    <t>19-3</t>
  </si>
  <si>
    <t>19-4</t>
  </si>
  <si>
    <t>19-5</t>
  </si>
  <si>
    <t>20-1</t>
  </si>
  <si>
    <t>21-1</t>
  </si>
  <si>
    <t>21-2</t>
  </si>
  <si>
    <t>21-3</t>
  </si>
  <si>
    <t>21-4</t>
  </si>
  <si>
    <t>23-1</t>
  </si>
  <si>
    <t>24-1</t>
  </si>
  <si>
    <t>24-2</t>
  </si>
  <si>
    <t>24-3</t>
  </si>
  <si>
    <t>24-4</t>
  </si>
  <si>
    <t>24-5</t>
  </si>
  <si>
    <t>SUB TOTAL ( 1 )</t>
  </si>
  <si>
    <t>GASTOS GENERALES  % DE ( 1 )</t>
  </si>
  <si>
    <t>BENEFICIOS % DE ( 1 + 2 )</t>
  </si>
  <si>
    <t>SUB TOTAL ( 4 )</t>
  </si>
  <si>
    <t>INGRESOS BRUTOS Y LOTE HOGAR % DE ( 4 )</t>
  </si>
  <si>
    <t xml:space="preserve">IMPUESTO AL VALOR AGREGADO % DE ( 4 )                                         </t>
  </si>
  <si>
    <t xml:space="preserve">PRECIO TOTAL         ( 4 + 5 + 6 )  </t>
  </si>
  <si>
    <t xml:space="preserve"> COEFICIENTE RESUMEN</t>
  </si>
  <si>
    <t>TOTAL COEFICIENTE RESUMEN: ( 4 + 5 + 6 )</t>
  </si>
  <si>
    <t>5-3</t>
  </si>
  <si>
    <t>5-4</t>
  </si>
  <si>
    <t>5-5</t>
  </si>
  <si>
    <t>5-6</t>
  </si>
  <si>
    <t>5-7</t>
  </si>
  <si>
    <t>10-3</t>
  </si>
  <si>
    <t>6-2-8</t>
  </si>
  <si>
    <t>6-2-10</t>
  </si>
  <si>
    <t>6-2-11</t>
  </si>
  <si>
    <t>9-2</t>
  </si>
  <si>
    <t>9-2-1</t>
  </si>
  <si>
    <t>10-2</t>
  </si>
  <si>
    <t>17-2</t>
  </si>
  <si>
    <t>25-1</t>
  </si>
  <si>
    <t>25-2</t>
  </si>
  <si>
    <t>25-3</t>
  </si>
  <si>
    <t>25-4</t>
  </si>
  <si>
    <t>25-5</t>
  </si>
  <si>
    <t>25-6</t>
  </si>
  <si>
    <t>25-7</t>
  </si>
  <si>
    <t xml:space="preserve">Instalacion contra incendio </t>
  </si>
  <si>
    <t>De hormigón sin armar</t>
  </si>
  <si>
    <t>Trabajos de Albañilería en edificio existente</t>
  </si>
  <si>
    <t>Carpintería metálica en el Edificio existente</t>
  </si>
  <si>
    <t>Revoques en el Edificio existente</t>
  </si>
  <si>
    <t>Pinturas en el Edificio existente (interior – exterior)</t>
  </si>
  <si>
    <t xml:space="preserve">Instalación Eléctrica en edificio existente </t>
  </si>
  <si>
    <t>25-8</t>
  </si>
  <si>
    <t>25-9</t>
  </si>
  <si>
    <t>25-10</t>
  </si>
  <si>
    <t>Módulos sanitarios</t>
  </si>
  <si>
    <t>Módulos de cocina</t>
  </si>
  <si>
    <t xml:space="preserve">Instalación eléctrica de los módulos </t>
  </si>
  <si>
    <t>Instalación sanitaria de los módulos</t>
  </si>
  <si>
    <t>1.3</t>
  </si>
  <si>
    <t>3.1</t>
  </si>
  <si>
    <t>Hormigones de limpieza y no resistentes</t>
  </si>
  <si>
    <t>4.1</t>
  </si>
  <si>
    <t>4.4</t>
  </si>
  <si>
    <t>4.5</t>
  </si>
  <si>
    <t>4.6</t>
  </si>
  <si>
    <t>Cerámico</t>
  </si>
  <si>
    <t>6.1</t>
  </si>
  <si>
    <t>6.2</t>
  </si>
  <si>
    <t>7.2</t>
  </si>
  <si>
    <t>9.1</t>
  </si>
  <si>
    <t>10.1</t>
  </si>
  <si>
    <t>10.2</t>
  </si>
  <si>
    <t>16.1</t>
  </si>
  <si>
    <t>17.1</t>
  </si>
  <si>
    <t>19.5</t>
  </si>
  <si>
    <t>3.2</t>
  </si>
  <si>
    <t>Excavacion para fundaciones</t>
  </si>
  <si>
    <t>3.2.2</t>
  </si>
  <si>
    <t>Pisos Interiores</t>
  </si>
  <si>
    <t>Zócalos graníticos (0,07x0,30)</t>
  </si>
  <si>
    <t>6.1.10</t>
  </si>
  <si>
    <t>Pisos Exteriores</t>
  </si>
  <si>
    <t>Zócalo rehundido</t>
  </si>
  <si>
    <t>Sobre losa de hormigón armado</t>
  </si>
  <si>
    <t>Carpintería de Aluminio</t>
  </si>
  <si>
    <t>Vidrios</t>
  </si>
  <si>
    <t xml:space="preserve"> CARPINTERÍAS</t>
  </si>
  <si>
    <t>10.1.1</t>
  </si>
  <si>
    <t>Chapa Doblada y herrería</t>
  </si>
  <si>
    <t xml:space="preserve">Pinturas al látex  en muros exteriores </t>
  </si>
  <si>
    <t>Cercos Perimetrales</t>
  </si>
  <si>
    <t>5.7</t>
  </si>
  <si>
    <t>Pisos de mosaico granítico (0,33 x 0,33)</t>
  </si>
  <si>
    <t>Cubiertas metálicas (incluída aislaciones)</t>
  </si>
  <si>
    <t>10.1.5</t>
  </si>
  <si>
    <t>Malla de Seguridad</t>
  </si>
  <si>
    <t>ITEM</t>
  </si>
  <si>
    <t>DESCRIPCION/DETALLE</t>
  </si>
  <si>
    <t>PRECIO UNITARIO</t>
  </si>
  <si>
    <t>TOTAL</t>
  </si>
  <si>
    <t>IVA MATERIALES</t>
  </si>
  <si>
    <t>TOTAL MATERIALES (SIN IVA)</t>
  </si>
  <si>
    <t>MANO DE OBRA</t>
  </si>
  <si>
    <t>Instalación de aire acondicionado frio - calor</t>
  </si>
  <si>
    <t>Prensa cable p/jabalina</t>
  </si>
  <si>
    <t>Caja de Inspección Hierro fundido</t>
  </si>
  <si>
    <t>Tablero Seccional</t>
  </si>
  <si>
    <t>m</t>
  </si>
  <si>
    <t>Central de Incendios Inteligente Expandible (Detecciòn, Aviso y Alarma)</t>
  </si>
  <si>
    <t>Avisador Manual de Incendio</t>
  </si>
  <si>
    <t>Matafuegos CO2 de 5 kg</t>
  </si>
  <si>
    <t>Matafuegos ABC de 5 kg</t>
  </si>
  <si>
    <t>Matafuegos Clase K 10Kg</t>
  </si>
  <si>
    <t>Cartel de Salida con Iluminación Autónoma Minimo 6 hs</t>
  </si>
  <si>
    <t>Cartel de Salida de PVC</t>
  </si>
  <si>
    <t xml:space="preserve">Botiquin Primeros Auxilios </t>
  </si>
  <si>
    <t>Limpieza de obra periódica</t>
  </si>
  <si>
    <t>PRESUPUESTO DESCARGA ATMOSFERICA</t>
  </si>
  <si>
    <t>PUNTA FRANKLIN</t>
  </si>
  <si>
    <t>250 mm BRONCE</t>
  </si>
  <si>
    <t>UNIT</t>
  </si>
  <si>
    <t xml:space="preserve">CONDUCTOR DE BAJADA A PAT </t>
  </si>
  <si>
    <t>50 mm2 O 35 mm2</t>
  </si>
  <si>
    <t>METROS</t>
  </si>
  <si>
    <t>PICA JABALINA</t>
  </si>
  <si>
    <t>Diametro 20 mm, Largo: 3 m</t>
  </si>
  <si>
    <t>CAMARA DE INSPECCION PARA JABALINA</t>
  </si>
  <si>
    <t>500x500x600 mm</t>
  </si>
  <si>
    <t>UNION CABLE A JABALINA CON SOLDADURA CUPROALUMINOTERMICA</t>
  </si>
  <si>
    <t>50 mm2  Y Jabalina 3/4"</t>
  </si>
  <si>
    <t>MASTIL DE ACERO</t>
  </si>
  <si>
    <t>2m de altura minima</t>
  </si>
  <si>
    <t>grampa LU de hierro</t>
  </si>
  <si>
    <t>Total Materiales (con IVA)</t>
  </si>
  <si>
    <t>ESCUELA Nº</t>
  </si>
  <si>
    <t>Rubro</t>
  </si>
  <si>
    <t>Item</t>
  </si>
  <si>
    <t>Designación de las obras</t>
  </si>
  <si>
    <t xml:space="preserve">            RUBRO: TRABAJOS PREPARATORIOS</t>
  </si>
  <si>
    <t xml:space="preserve">            RUBRO: MOVIMIENTO DE SUELOS</t>
  </si>
  <si>
    <t xml:space="preserve">            RUBRO: ESTRUCTURA RESISTENTE</t>
  </si>
  <si>
    <t>Hormigones de  plateas de fundacion incluidas zapatas y bases</t>
  </si>
  <si>
    <t>Hormigones para vigas de fundación</t>
  </si>
  <si>
    <t>Hormigones para vigas  de cargas</t>
  </si>
  <si>
    <t>Vigas y correas</t>
  </si>
  <si>
    <t xml:space="preserve">            RUBRO: ALBAÑILERÍA</t>
  </si>
  <si>
    <t xml:space="preserve">            RUBRO: REVESTIMIENTOS</t>
  </si>
  <si>
    <t xml:space="preserve">            RUBRO: PISOS Y ZOCALOS</t>
  </si>
  <si>
    <t xml:space="preserve">            RUBRO: MARMOLERIA</t>
  </si>
  <si>
    <t xml:space="preserve">            RUBRO: CUBIERTAS Y TECHOS</t>
  </si>
  <si>
    <t xml:space="preserve">            RUBRO: CIELORRASOS</t>
  </si>
  <si>
    <t xml:space="preserve">            RUBRO: CARPINTERIA </t>
  </si>
  <si>
    <t xml:space="preserve">            RUBRO: INSTALACION ELECTRICA</t>
  </si>
  <si>
    <t xml:space="preserve">            RUBRO: INSTALACION SANITARIA</t>
  </si>
  <si>
    <t xml:space="preserve">            RUBRO: INSTALACION GAS</t>
  </si>
  <si>
    <t xml:space="preserve">            RUBRO: CALEFACCION</t>
  </si>
  <si>
    <t xml:space="preserve">            RUBRO: INSTALACION DE SEGURIDAD</t>
  </si>
  <si>
    <t xml:space="preserve">            RUBRO: CRISTALES, ESPEJOS Y VIDRIOS</t>
  </si>
  <si>
    <t xml:space="preserve">            RUBRO: PINTURAS</t>
  </si>
  <si>
    <t xml:space="preserve">            RUBRO: SEÑALETICA</t>
  </si>
  <si>
    <t xml:space="preserve">            RUBRO: OBRAS EXTERIORES</t>
  </si>
  <si>
    <t xml:space="preserve">            RUBRO: LIMPIEZA DE OBRA</t>
  </si>
  <si>
    <t xml:space="preserve">            RUBRO: VARIOS</t>
  </si>
  <si>
    <t xml:space="preserve">            RUBRO: REPARACIONES Y REFACCIONES</t>
  </si>
  <si>
    <t>AVANCE FISICO MENSUAL</t>
  </si>
  <si>
    <t>AVANCE FISICO  ACUMULADO</t>
  </si>
  <si>
    <t>º</t>
  </si>
  <si>
    <t>CERTIFICACION MENSUAL</t>
  </si>
  <si>
    <t xml:space="preserve">CERTIFICACION ACUMULADA </t>
  </si>
  <si>
    <t>Preparacion y limpieza de terrenos</t>
  </si>
  <si>
    <t>hs</t>
  </si>
  <si>
    <t xml:space="preserve">Excavaciones para fundaciones  </t>
  </si>
  <si>
    <t>u</t>
  </si>
  <si>
    <t xml:space="preserve"> Muros: Mampostería ladrillon de 0,40 m.</t>
  </si>
  <si>
    <t xml:space="preserve">Contrapisos de Hº Armado  esp=0,15 m </t>
  </si>
  <si>
    <t>Revestimiento Acrilico</t>
  </si>
  <si>
    <t xml:space="preserve">Ceramico 30x30 </t>
  </si>
  <si>
    <t>Interiores: Piso de Mosaico Granitico 0,30 x 0,30</t>
  </si>
  <si>
    <t>P9</t>
  </si>
  <si>
    <t>P10</t>
  </si>
  <si>
    <t>P12</t>
  </si>
  <si>
    <t>Puertas</t>
  </si>
  <si>
    <t>V9</t>
  </si>
  <si>
    <t>P8</t>
  </si>
  <si>
    <t>P11</t>
  </si>
  <si>
    <t>Estructura Metalica Torre de Tanque</t>
  </si>
  <si>
    <t>A-MATERIALES</t>
  </si>
  <si>
    <t>Limpieza de obra Final</t>
  </si>
  <si>
    <t>23.2</t>
  </si>
  <si>
    <t>Limpieza de obra final</t>
  </si>
  <si>
    <t xml:space="preserve">Limpieza de obra periodica </t>
  </si>
  <si>
    <t>Fichas Complementarias y otros</t>
  </si>
  <si>
    <t>Guardasillas</t>
  </si>
  <si>
    <t>24.4.1</t>
  </si>
  <si>
    <t>Provisión de canastos para residuos</t>
  </si>
  <si>
    <t>Pizarrones</t>
  </si>
  <si>
    <t>Caja Guarda llaves</t>
  </si>
  <si>
    <t>Vegetación</t>
  </si>
  <si>
    <t>Equipamiento de salitas de nivel inicial</t>
  </si>
  <si>
    <t>24.4.2</t>
  </si>
  <si>
    <t>24.4.3</t>
  </si>
  <si>
    <t>24.4.4</t>
  </si>
  <si>
    <t>24.4.5</t>
  </si>
  <si>
    <t>24.4.6</t>
  </si>
  <si>
    <t>Carpinteria de aluminio</t>
  </si>
  <si>
    <t>1.4</t>
  </si>
  <si>
    <t>Cumplimiento Plan de Gestión Ambiental y Social. Condiciones de Higiene y Seguridad</t>
  </si>
  <si>
    <t>Carpinteria de Madera</t>
  </si>
  <si>
    <t>Hormigones para sobrecimientos y cimientos</t>
  </si>
  <si>
    <t xml:space="preserve"> Exteriores: De hormigón sin armar</t>
  </si>
  <si>
    <t>BENEFICIOS % DE ( 1 )</t>
  </si>
  <si>
    <t>Ventanas</t>
  </si>
  <si>
    <t>12.1</t>
  </si>
  <si>
    <t>Instalación base de cloacas, caños, cámaras.</t>
  </si>
  <si>
    <t>12.3</t>
  </si>
  <si>
    <t>Dispositivos de tratamiento y otros</t>
  </si>
  <si>
    <t>12.4</t>
  </si>
  <si>
    <t>Cañería de distribución de agua fría y caliente.</t>
  </si>
  <si>
    <t>12.5</t>
  </si>
  <si>
    <t>Tanque de reserva y bombeo</t>
  </si>
  <si>
    <t>12.6</t>
  </si>
  <si>
    <t>Artefactos sanitarios y grifería.</t>
  </si>
  <si>
    <t>Griferia</t>
  </si>
  <si>
    <t xml:space="preserve">Griferia FV para Lavatorio </t>
  </si>
  <si>
    <t>Griferia Pileta Cocinar FV y Pileta de lavar</t>
  </si>
  <si>
    <t>Varios, Accesorios para fijacion, adhesicos, etc.</t>
  </si>
  <si>
    <t>Flexibles para conexión de artefactos</t>
  </si>
  <si>
    <t>12.7</t>
  </si>
  <si>
    <t>Cañería desagüe pluvial.</t>
  </si>
  <si>
    <t xml:space="preserve">Caño PVC Ø 110 </t>
  </si>
  <si>
    <t>12.8</t>
  </si>
  <si>
    <t>Conexión a redes externas</t>
  </si>
  <si>
    <t>2.1</t>
  </si>
  <si>
    <t>Terraplenamientos, Relleno y Compactacion</t>
  </si>
  <si>
    <t>V5-a</t>
  </si>
  <si>
    <t>Cámara de HºA</t>
  </si>
  <si>
    <t xml:space="preserve">Bomba Centrifuga 2,5 Hp. Tipo Czerweny </t>
  </si>
  <si>
    <t xml:space="preserve">Jabalinas 19x3000 tipo Cooperwel </t>
  </si>
  <si>
    <t>Aire acondicionados</t>
  </si>
  <si>
    <t>16</t>
  </si>
  <si>
    <t>Policarbonatos 10mm</t>
  </si>
  <si>
    <t>Equipamiento mobiliario</t>
  </si>
  <si>
    <t>24.3</t>
  </si>
  <si>
    <t>4.6.1</t>
  </si>
  <si>
    <t>Mamposterías  de 0,40 m</t>
  </si>
  <si>
    <t>Mamposterías  de ladrillón de 0,15 m</t>
  </si>
  <si>
    <t>Revestimiento acrilico</t>
  </si>
  <si>
    <t>P1L</t>
  </si>
  <si>
    <t>Mallas de seguridad</t>
  </si>
  <si>
    <t>V4-a</t>
  </si>
  <si>
    <t>GABINETE ELÉCTRICO</t>
  </si>
  <si>
    <t>CAJAS RECTANGULARES</t>
  </si>
  <si>
    <t>CAJAS OCTOGONAL GRANDE</t>
  </si>
  <si>
    <t>CUPLAS</t>
  </si>
  <si>
    <t>CAJA DE DERIVACIÓN</t>
  </si>
  <si>
    <t>TOMA PERISCOPIO</t>
  </si>
  <si>
    <t>TOMA TRIFASICO</t>
  </si>
  <si>
    <t>TOMA MONOFASICO</t>
  </si>
  <si>
    <t>TOMA DOBLE MONOFASICO</t>
  </si>
  <si>
    <t>TOMA In=10 [Amp]</t>
  </si>
  <si>
    <t>LLAVE DE UN PUNTO</t>
  </si>
  <si>
    <t>LLAVE PUNTO Y TOMA</t>
  </si>
  <si>
    <t>CONDUCTOR 1.5 mm2</t>
  </si>
  <si>
    <t>CONDUCTOR 2.5 mm2</t>
  </si>
  <si>
    <t>CONDUCTOR 4 mm2</t>
  </si>
  <si>
    <t>CONDUCTOR subterraneo 2.5 mm2</t>
  </si>
  <si>
    <t>CONDUCTOR subterraneo 6 mm2</t>
  </si>
  <si>
    <t>CONDUCTOR tetrapolar 16 mm2</t>
  </si>
  <si>
    <t>CONDUCTOR subterraneo 25 mm2</t>
  </si>
  <si>
    <t>CONDUCTOR de proteccion 2.5 mm2</t>
  </si>
  <si>
    <t>CONDUCTOR de proteccion 6 mm2</t>
  </si>
  <si>
    <t>CONDUCTOR de proteccion 16 mm2</t>
  </si>
  <si>
    <t>JABALINA de proteccion 3/4" 18mm2</t>
  </si>
  <si>
    <t>MORCETOS</t>
  </si>
  <si>
    <t>CAÑO SEMIPESADO</t>
  </si>
  <si>
    <t>CURVAS</t>
  </si>
  <si>
    <t>CONECTORES/CUPLAS</t>
  </si>
  <si>
    <t>DISYUNTOR DIFERENCIAL</t>
  </si>
  <si>
    <t>LLAVE TERMOMAGNETICA TETRAPOLAR</t>
  </si>
  <si>
    <t>LLAVE TERMOMAGNETICA BIPOLAR</t>
  </si>
  <si>
    <t>TIMER</t>
  </si>
  <si>
    <t>BOCA RJ 45</t>
  </si>
  <si>
    <t>HUB DE 16 BOCAS</t>
  </si>
  <si>
    <t>CANALIZACION DE DATOS</t>
  </si>
  <si>
    <t>SERVIDOR DE INTERNET</t>
  </si>
  <si>
    <t>CANALIZACION ALARMA</t>
  </si>
  <si>
    <t>CAJA DE DERIVACION</t>
  </si>
  <si>
    <t>PULSADOR DE TIMBRE</t>
  </si>
  <si>
    <t>SIRENA Y LUZ ESTROBOSCOPICA</t>
  </si>
  <si>
    <t>SENSORES</t>
  </si>
  <si>
    <t>CAMPANILLA</t>
  </si>
  <si>
    <t>BOCA RJ11</t>
  </si>
  <si>
    <t>SIRENA INTERIOR</t>
  </si>
  <si>
    <t>CONDUCTORES</t>
  </si>
  <si>
    <t>CONDUCTOR ALARMA</t>
  </si>
  <si>
    <t>FLOURESCENTE LED</t>
  </si>
  <si>
    <t>LAMPARA LED</t>
  </si>
  <si>
    <t>LAMPARA LED ALTO BRILLO</t>
  </si>
  <si>
    <t>LAMPARA PROYECTOR LED</t>
  </si>
  <si>
    <t>LUZ DE EMERGENCIA AUTONOMA</t>
  </si>
  <si>
    <t>LAMPARA APLIQUE EXTERIOR</t>
  </si>
  <si>
    <t>HELADERA</t>
  </si>
  <si>
    <t>COCINA ELECTRICA</t>
  </si>
  <si>
    <t>HORNO ELECTRICO</t>
  </si>
  <si>
    <t>VENTILADOR 30 pulgadas</t>
  </si>
  <si>
    <t>VENTILADOR 24 pulgadas</t>
  </si>
  <si>
    <t>Termotanque 60 lts</t>
  </si>
  <si>
    <t>Caño PVC Ø 110 (incluye accesorios e instalacion)</t>
  </si>
  <si>
    <t>Caño PVC Ø 63 (incluye accesorios e instalacion)</t>
  </si>
  <si>
    <t>Caño PVC Ø 40 (incluye accesorios e instalacion)</t>
  </si>
  <si>
    <t>Bocas de Acceso (incluye instalacion)</t>
  </si>
  <si>
    <t>Bocas de Inspección (incluye instalacion)</t>
  </si>
  <si>
    <t>Pileta de piso (incluye accesorios e instalacion)</t>
  </si>
  <si>
    <t xml:space="preserve">Camaras de Inspeccion </t>
  </si>
  <si>
    <t>Interceptores de Grasas y Aceites acero inox. (incluye instalacion)</t>
  </si>
  <si>
    <t>Caño Fucion Ø 63mm- P/colector (incluye accesorios e instalacion)</t>
  </si>
  <si>
    <t>Caño  Fucion Ø 50mm (incluye accesorios e instalacion)</t>
  </si>
  <si>
    <t>Caño Fucion Ø40mm (incluye accesorios e instalacion)</t>
  </si>
  <si>
    <t>Caño  Fucion Ø 32mm (incluye accesorios e instalacion)</t>
  </si>
  <si>
    <t>Caño  Fucion Ø 25mm (incluye accesorios e instalacion)</t>
  </si>
  <si>
    <t>Caño Ø 20mm (incluye accesorios e instalacion)</t>
  </si>
  <si>
    <t>Caño Ø 13mm (incluye accesorios e instalacion)</t>
  </si>
  <si>
    <t>Tanque tipo ROTOPLAST 1000 ltrs (incluye instalacion)</t>
  </si>
  <si>
    <t>Tanque tipo ROTOPLAST 1500 ltrs (incluye instalacion)</t>
  </si>
  <si>
    <t xml:space="preserve">Accesorios para conexión </t>
  </si>
  <si>
    <t>Lavatorio sin pie (Incluye mensulas e instalacion)</t>
  </si>
  <si>
    <t>Pileta de Cocina Acero inox.</t>
  </si>
  <si>
    <t>Gargola Hº Aº (incluye instalacion)</t>
  </si>
  <si>
    <t>Embudo PVCº  (incluye instalacion)</t>
  </si>
  <si>
    <t>Rejillas  (incluye instalacion)</t>
  </si>
  <si>
    <t>SATURNINO SEGUROLA</t>
  </si>
  <si>
    <t>SARMIENTO - SAN JUAN</t>
  </si>
  <si>
    <t xml:space="preserve">Cable Cu desnudo 25 mm2 </t>
  </si>
  <si>
    <t xml:space="preserve">Cable Cu desnudo 50 mm2 </t>
  </si>
  <si>
    <t>Detector de humo</t>
  </si>
  <si>
    <t>Alarma Combinada 90 d BA</t>
  </si>
  <si>
    <t>Luz Estrombòtica</t>
  </si>
  <si>
    <t>Grupo Electrògeno para la alimentacion Sistema de Bombeo para Agua de Consumo diario</t>
  </si>
  <si>
    <t>Artefacto de Iluminación de Emergencia con Autonomia de 6hs</t>
  </si>
  <si>
    <t>Puerta de Dos Hojas en Via de Escape con barral Antipánico.</t>
  </si>
  <si>
    <t>Puerta de Cuatro  Hojas en Via de Escape con barral Antipánico.</t>
  </si>
  <si>
    <t>Excavaciones</t>
  </si>
  <si>
    <t>Material granular</t>
  </si>
  <si>
    <t>Camara septica</t>
  </si>
  <si>
    <t>Mamposteria 0,2m</t>
  </si>
  <si>
    <t>Revoque impermeable</t>
  </si>
  <si>
    <t>Lecho Nitrificante</t>
  </si>
  <si>
    <t>Caño PVC Ø 160</t>
  </si>
  <si>
    <t>Caño PVC Ø 160 perforado</t>
  </si>
  <si>
    <t>Estucado</t>
  </si>
  <si>
    <t>Hormigon para Losa</t>
  </si>
  <si>
    <t xml:space="preserve">Tanques de desborde 2.500litros </t>
  </si>
  <si>
    <t>Fosa de desborde de HºAº (3,80X2,50)</t>
  </si>
  <si>
    <t>Piso Hormigon tipo industrial</t>
  </si>
  <si>
    <t>Contrapiso hormigon armado</t>
  </si>
  <si>
    <t xml:space="preserve">Piso Hormigon </t>
  </si>
  <si>
    <t>Inodoro Tipo Ferrum (incluye instalacion)</t>
  </si>
  <si>
    <t>Inodoro Tipo Ferrum discapasitado c/depósito mochila + lavatorio + barral. Tipo ferrum</t>
  </si>
  <si>
    <t>Griferia Baño Para Discapacitados Pressmatic. Tipo Fv</t>
  </si>
  <si>
    <t>Caño cámara MH Ø 160 PVC</t>
  </si>
  <si>
    <t>12.2</t>
  </si>
  <si>
    <t>Ventilaciones</t>
  </si>
  <si>
    <t>Accesorios</t>
  </si>
  <si>
    <t>Kit conexión agua (incluye instalacion)</t>
  </si>
  <si>
    <t>12.8.1</t>
  </si>
  <si>
    <t>24.2.1</t>
  </si>
  <si>
    <t>Mastil</t>
  </si>
  <si>
    <t>Pergolas metalicas</t>
  </si>
  <si>
    <t>24.3.1</t>
  </si>
  <si>
    <t>Provicion de canastos para residuos</t>
  </si>
  <si>
    <t>Caja guarda llaves</t>
  </si>
  <si>
    <t>24.4.7</t>
  </si>
  <si>
    <t>21.1.1</t>
  </si>
  <si>
    <t xml:space="preserve">Cercos </t>
  </si>
  <si>
    <t>21.4.1</t>
  </si>
  <si>
    <t>21.4.2</t>
  </si>
  <si>
    <t>Rampas de acceso</t>
  </si>
  <si>
    <t>Escalones de acceso</t>
  </si>
  <si>
    <t>Sillas S-1</t>
  </si>
  <si>
    <t>Mesas MFi -1</t>
  </si>
  <si>
    <t>Escritorio</t>
  </si>
  <si>
    <t>Sillas M-1</t>
  </si>
  <si>
    <t>Bliblioteca ambulante BA1</t>
  </si>
  <si>
    <t>Estantería Exhibidora para material didáctico ED1</t>
  </si>
  <si>
    <t>Mueble bajo</t>
  </si>
  <si>
    <t>Módulo Biblioteca</t>
  </si>
  <si>
    <t>Armario metalico</t>
  </si>
  <si>
    <t>De hormigon</t>
  </si>
  <si>
    <t>5.2.1</t>
  </si>
  <si>
    <t>10.1.2</t>
  </si>
  <si>
    <t>Estructuras metalicas</t>
  </si>
  <si>
    <t>P13</t>
  </si>
  <si>
    <t>4.2</t>
  </si>
  <si>
    <t>FECHA DE PRESUPUESTO: MARZO 2021</t>
  </si>
  <si>
    <t>metal</t>
  </si>
  <si>
    <t>vidrios</t>
  </si>
  <si>
    <t>cantidad</t>
  </si>
  <si>
    <t>TOTAL VIDRIOS</t>
  </si>
  <si>
    <t>METAL</t>
  </si>
  <si>
    <t>aluminio</t>
  </si>
  <si>
    <t>REJAS</t>
  </si>
  <si>
    <t>MINISTERIO DE OBRAS Y SERVICIOS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</si>
</sst>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7" formatCode="&quot;$&quot;\ #,##0.00;&quot;$&quot;\ \-#,##0.00"/>
    <numFmt numFmtId="44" formatCode="_ &quot;$&quot;\ * #,##0.00_ ;_ &quot;$&quot;\ * \-#,##0.00_ ;_ &quot;$&quot;\ * &quot;-&quot;??_ ;_ @_ "/>
    <numFmt numFmtId="164" formatCode="0.000"/>
    <numFmt numFmtId="165" formatCode="&quot;$&quot;\ #,##0.00"/>
    <numFmt numFmtId="166" formatCode="_(\$* #,##0.00_);_(\$* \(#,##0.00\);_(\$* &quot;0.00&quot;_);_(@_)"/>
    <numFmt numFmtId="167" formatCode="0.00;[Red]0.00"/>
    <numFmt numFmtId="168" formatCode="0.000;[Red]0.000"/>
    <numFmt numFmtId="169" formatCode="#,##0.00;[Red]#,##0.00"/>
    <numFmt numFmtId="170" formatCode="#,##0.000"/>
    <numFmt numFmtId="171" formatCode="#,##0.0000"/>
    <numFmt numFmtId="172" formatCode="&quot;$&quot;#,##0.00"/>
    <numFmt numFmtId="173" formatCode="[$$-2C0A]\ #,##0.00"/>
    <numFmt numFmtId="174" formatCode="&quot;$&quot;\ #,##0.00000;&quot;$&quot;\ \-#,##0.00000"/>
    <numFmt numFmtId="175" formatCode="0.0%"/>
    <numFmt numFmtId="176" formatCode="_-&quot;$&quot;* #,##0.00_-;\-&quot;$&quot;* #,##0.00_-;_-&quot;$&quot;* &quot;-&quot;??_-;_-@_-"/>
    <numFmt numFmtId="177" formatCode="_-[$$-2C0A]\ * #,##0.00_-;\-[$$-2C0A]\ * #,##0.00_-;_-[$$-2C0A]\ * &quot;-&quot;??_-;_-@_-"/>
    <numFmt numFmtId="178" formatCode="_-* #,##0.00\ _€_-;\-* #,##0.00\ _€_-;_-* &quot;-&quot;??\ _€_-;_-@_-"/>
    <numFmt numFmtId="179" formatCode="&quot;$&quot;\ #,##0.000000"/>
    <numFmt numFmtId="180" formatCode="#,##0.0000000_ ;\-#,##0.0000000\ "/>
  </numFmts>
  <fonts count="9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4"/>
      <name val="Arial"/>
      <family val="2"/>
    </font>
    <font>
      <b/>
      <sz val="22"/>
      <name val="Arial"/>
      <family val="2"/>
    </font>
    <font>
      <b/>
      <sz val="16"/>
      <name val="Arial"/>
      <family val="2"/>
    </font>
    <font>
      <sz val="6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4"/>
      <name val="BankGothic Md BT"/>
      <family val="2"/>
    </font>
    <font>
      <i/>
      <sz val="12"/>
      <name val="Times New Roman"/>
      <family val="1"/>
    </font>
    <font>
      <b/>
      <sz val="10"/>
      <color indexed="9"/>
      <name val="Arial"/>
      <family val="2"/>
    </font>
    <font>
      <b/>
      <sz val="14"/>
      <name val="Times New Roman"/>
      <family val="1"/>
    </font>
    <font>
      <sz val="8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sz val="11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1"/>
      <color indexed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sz val="16"/>
      <name val="Brokman Thin"/>
    </font>
    <font>
      <sz val="10"/>
      <color theme="0"/>
      <name val="Times New Roman"/>
      <family val="1"/>
    </font>
    <font>
      <sz val="10"/>
      <color rgb="FFFF0000"/>
      <name val="Times New Roman"/>
      <family val="1"/>
    </font>
    <font>
      <b/>
      <sz val="11"/>
      <color rgb="FFFF0000"/>
      <name val="Arial"/>
      <family val="2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sz val="11"/>
      <color rgb="FFFF0000"/>
      <name val="Arial"/>
      <family val="2"/>
    </font>
    <font>
      <b/>
      <sz val="14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Arial"/>
      <family val="2"/>
    </font>
    <font>
      <b/>
      <sz val="10"/>
      <color rgb="FFFF0000"/>
      <name val="Times New Roman"/>
      <family val="1"/>
    </font>
    <font>
      <sz val="10"/>
      <color rgb="FFFF000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12"/>
      <color rgb="FFFF0000"/>
      <name val="Arial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sz val="9"/>
      <name val="Arial"/>
      <family val="2"/>
    </font>
    <font>
      <sz val="11"/>
      <name val="Century Gothic"/>
      <family val="2"/>
    </font>
    <font>
      <sz val="8"/>
      <name val="Century Gothic"/>
      <family val="2"/>
    </font>
    <font>
      <sz val="10"/>
      <name val="Century Gothic"/>
      <family val="2"/>
    </font>
    <font>
      <b/>
      <sz val="20"/>
      <name val="Century Gothic"/>
      <family val="2"/>
    </font>
    <font>
      <b/>
      <sz val="14"/>
      <name val="Century Gothic"/>
      <family val="2"/>
    </font>
    <font>
      <b/>
      <sz val="11"/>
      <name val="Century Gothic"/>
      <family val="2"/>
    </font>
    <font>
      <b/>
      <sz val="11"/>
      <color indexed="9"/>
      <name val="Century Gothic"/>
      <family val="2"/>
    </font>
    <font>
      <b/>
      <sz val="10"/>
      <name val="Century Gothic"/>
      <family val="2"/>
    </font>
    <font>
      <b/>
      <sz val="12"/>
      <name val="Century Gothic"/>
      <family val="2"/>
    </font>
    <font>
      <sz val="16"/>
      <name val="Century Gothic"/>
      <family val="2"/>
    </font>
    <font>
      <sz val="10"/>
      <color theme="0"/>
      <name val="Century Gothic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Times New Roman"/>
      <family val="1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b/>
      <sz val="9"/>
      <name val="Times New Roman"/>
      <family val="1"/>
    </font>
    <font>
      <sz val="18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24"/>
      <color rgb="FFFF0000"/>
      <name val="Times New Roman"/>
      <family val="1"/>
    </font>
  </fonts>
  <fills count="4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34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6"/>
        <bgColor indexed="9"/>
      </patternFill>
    </fill>
  </fills>
  <borders count="14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50">
    <xf numFmtId="0" fontId="0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176" fontId="3" fillId="0" borderId="0" applyFont="0" applyFill="0" applyBorder="0" applyAlignment="0" applyProtection="0"/>
    <xf numFmtId="0" fontId="4" fillId="0" borderId="0"/>
    <xf numFmtId="0" fontId="2" fillId="0" borderId="0"/>
    <xf numFmtId="176" fontId="2" fillId="0" borderId="0" applyFont="0" applyFill="0" applyBorder="0" applyAlignment="0" applyProtection="0"/>
    <xf numFmtId="0" fontId="4" fillId="0" borderId="0"/>
    <xf numFmtId="0" fontId="81" fillId="19" borderId="0" applyNumberFormat="0" applyBorder="0" applyAlignment="0" applyProtection="0"/>
    <xf numFmtId="0" fontId="81" fillId="20" borderId="0" applyNumberFormat="0" applyBorder="0" applyAlignment="0" applyProtection="0"/>
    <xf numFmtId="0" fontId="81" fillId="21" borderId="0" applyNumberFormat="0" applyBorder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81" fillId="26" borderId="0" applyNumberFormat="0" applyBorder="0" applyAlignment="0" applyProtection="0"/>
    <xf numFmtId="0" fontId="81" fillId="27" borderId="0" applyNumberFormat="0" applyBorder="0" applyAlignment="0" applyProtection="0"/>
    <xf numFmtId="0" fontId="81" fillId="22" borderId="0" applyNumberFormat="0" applyBorder="0" applyAlignment="0" applyProtection="0"/>
    <xf numFmtId="0" fontId="81" fillId="25" borderId="0" applyNumberFormat="0" applyBorder="0" applyAlignment="0" applyProtection="0"/>
    <xf numFmtId="0" fontId="81" fillId="28" borderId="0" applyNumberFormat="0" applyBorder="0" applyAlignment="0" applyProtection="0"/>
    <xf numFmtId="0" fontId="95" fillId="29" borderId="0" applyNumberFormat="0" applyBorder="0" applyAlignment="0" applyProtection="0"/>
    <xf numFmtId="0" fontId="95" fillId="26" borderId="0" applyNumberFormat="0" applyBorder="0" applyAlignment="0" applyProtection="0"/>
    <xf numFmtId="0" fontId="95" fillId="27" borderId="0" applyNumberFormat="0" applyBorder="0" applyAlignment="0" applyProtection="0"/>
    <xf numFmtId="0" fontId="95" fillId="30" borderId="0" applyNumberFormat="0" applyBorder="0" applyAlignment="0" applyProtection="0"/>
    <xf numFmtId="0" fontId="95" fillId="31" borderId="0" applyNumberFormat="0" applyBorder="0" applyAlignment="0" applyProtection="0"/>
    <xf numFmtId="0" fontId="95" fillId="32" borderId="0" applyNumberFormat="0" applyBorder="0" applyAlignment="0" applyProtection="0"/>
    <xf numFmtId="0" fontId="87" fillId="21" borderId="0" applyNumberFormat="0" applyBorder="0" applyAlignment="0" applyProtection="0"/>
    <xf numFmtId="0" fontId="91" fillId="33" borderId="130" applyNumberFormat="0" applyAlignment="0" applyProtection="0"/>
    <xf numFmtId="0" fontId="93" fillId="34" borderId="131" applyNumberFormat="0" applyAlignment="0" applyProtection="0"/>
    <xf numFmtId="0" fontId="92" fillId="0" borderId="132" applyNumberFormat="0" applyFill="0" applyAlignment="0" applyProtection="0"/>
    <xf numFmtId="0" fontId="86" fillId="0" borderId="0" applyNumberFormat="0" applyFill="0" applyBorder="0" applyAlignment="0" applyProtection="0"/>
    <xf numFmtId="0" fontId="95" fillId="35" borderId="0" applyNumberFormat="0" applyBorder="0" applyAlignment="0" applyProtection="0"/>
    <xf numFmtId="0" fontId="95" fillId="36" borderId="0" applyNumberFormat="0" applyBorder="0" applyAlignment="0" applyProtection="0"/>
    <xf numFmtId="0" fontId="95" fillId="37" borderId="0" applyNumberFormat="0" applyBorder="0" applyAlignment="0" applyProtection="0"/>
    <xf numFmtId="0" fontId="95" fillId="30" borderId="0" applyNumberFormat="0" applyBorder="0" applyAlignment="0" applyProtection="0"/>
    <xf numFmtId="0" fontId="95" fillId="31" borderId="0" applyNumberFormat="0" applyBorder="0" applyAlignment="0" applyProtection="0"/>
    <xf numFmtId="0" fontId="95" fillId="38" borderId="0" applyNumberFormat="0" applyBorder="0" applyAlignment="0" applyProtection="0"/>
    <xf numFmtId="0" fontId="89" fillId="24" borderId="130" applyNumberFormat="0" applyAlignment="0" applyProtection="0"/>
    <xf numFmtId="0" fontId="88" fillId="20" borderId="0" applyNumberFormat="0" applyBorder="0" applyAlignment="0" applyProtection="0"/>
    <xf numFmtId="0" fontId="1" fillId="0" borderId="0"/>
    <xf numFmtId="0" fontId="4" fillId="0" borderId="0"/>
    <xf numFmtId="0" fontId="4" fillId="39" borderId="133" applyNumberFormat="0" applyAlignment="0" applyProtection="0"/>
    <xf numFmtId="0" fontId="90" fillId="33" borderId="134" applyNumberFormat="0" applyAlignment="0" applyProtection="0"/>
    <xf numFmtId="0" fontId="82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135" applyNumberFormat="0" applyFill="0" applyAlignment="0" applyProtection="0"/>
    <xf numFmtId="0" fontId="85" fillId="0" borderId="136" applyNumberFormat="0" applyFill="0" applyAlignment="0" applyProtection="0"/>
    <xf numFmtId="0" fontId="86" fillId="0" borderId="137" applyNumberFormat="0" applyFill="0" applyAlignment="0" applyProtection="0"/>
  </cellStyleXfs>
  <cellXfs count="1731">
    <xf numFmtId="0" fontId="0" fillId="0" borderId="0" xfId="0"/>
    <xf numFmtId="0" fontId="10" fillId="0" borderId="0" xfId="0" applyFont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0" xfId="0" applyFill="1"/>
    <xf numFmtId="0" fontId="10" fillId="0" borderId="0" xfId="0" applyFont="1" applyFill="1" applyAlignment="1">
      <alignment horizontal="centerContinuous"/>
    </xf>
    <xf numFmtId="0" fontId="10" fillId="0" borderId="0" xfId="0" applyFont="1" applyFill="1" applyBorder="1" applyAlignment="1">
      <alignment horizontal="center"/>
    </xf>
    <xf numFmtId="165" fontId="10" fillId="0" borderId="0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2" fontId="8" fillId="0" borderId="0" xfId="0" applyNumberFormat="1" applyFont="1" applyAlignment="1">
      <alignment horizontal="center"/>
    </xf>
    <xf numFmtId="2" fontId="8" fillId="0" borderId="6" xfId="0" applyNumberFormat="1" applyFont="1" applyBorder="1" applyAlignment="1">
      <alignment horizontal="center" vertical="center" wrapText="1"/>
    </xf>
    <xf numFmtId="2" fontId="8" fillId="0" borderId="7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0" xfId="0" applyFont="1"/>
    <xf numFmtId="2" fontId="9" fillId="0" borderId="8" xfId="0" applyNumberFormat="1" applyFont="1" applyBorder="1" applyAlignment="1">
      <alignment horizontal="center"/>
    </xf>
    <xf numFmtId="2" fontId="9" fillId="0" borderId="9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9" fillId="0" borderId="11" xfId="0" applyNumberFormat="1" applyFont="1" applyBorder="1" applyAlignment="1">
      <alignment horizontal="center"/>
    </xf>
    <xf numFmtId="2" fontId="9" fillId="0" borderId="12" xfId="0" applyNumberFormat="1" applyFont="1" applyBorder="1" applyAlignment="1">
      <alignment horizontal="center"/>
    </xf>
    <xf numFmtId="2" fontId="9" fillId="0" borderId="13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2" fontId="8" fillId="0" borderId="14" xfId="0" applyNumberFormat="1" applyFont="1" applyBorder="1" applyAlignment="1">
      <alignment horizontal="center"/>
    </xf>
    <xf numFmtId="2" fontId="8" fillId="0" borderId="15" xfId="0" applyNumberFormat="1" applyFont="1" applyBorder="1" applyAlignment="1">
      <alignment horizontal="center"/>
    </xf>
    <xf numFmtId="2" fontId="8" fillId="0" borderId="16" xfId="0" applyNumberFormat="1" applyFont="1" applyBorder="1" applyAlignment="1">
      <alignment horizontal="center"/>
    </xf>
    <xf numFmtId="0" fontId="8" fillId="0" borderId="0" xfId="0" applyFont="1" applyFill="1" applyAlignment="1">
      <alignment horizontal="center"/>
    </xf>
    <xf numFmtId="2" fontId="8" fillId="0" borderId="0" xfId="0" applyNumberFormat="1" applyFont="1" applyFill="1" applyAlignment="1">
      <alignment horizontal="center"/>
    </xf>
    <xf numFmtId="2" fontId="8" fillId="0" borderId="0" xfId="0" applyNumberFormat="1" applyFont="1" applyBorder="1" applyAlignment="1">
      <alignment horizontal="center" vertical="center" wrapText="1"/>
    </xf>
    <xf numFmtId="2" fontId="8" fillId="0" borderId="17" xfId="0" applyNumberFormat="1" applyFont="1" applyBorder="1" applyAlignment="1">
      <alignment horizontal="center" vertical="center" wrapText="1"/>
    </xf>
    <xf numFmtId="2" fontId="8" fillId="0" borderId="7" xfId="0" applyNumberFormat="1" applyFont="1" applyBorder="1" applyAlignment="1">
      <alignment horizontal="center" wrapText="1"/>
    </xf>
    <xf numFmtId="0" fontId="9" fillId="0" borderId="8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2" fontId="9" fillId="0" borderId="18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6" fillId="0" borderId="19" xfId="0" applyFont="1" applyBorder="1" applyAlignment="1">
      <alignment horizontal="center" vertical="center" wrapText="1"/>
    </xf>
    <xf numFmtId="2" fontId="8" fillId="0" borderId="20" xfId="0" applyNumberFormat="1" applyFont="1" applyBorder="1" applyAlignment="1">
      <alignment horizontal="center" vertical="center" wrapText="1"/>
    </xf>
    <xf numFmtId="2" fontId="8" fillId="0" borderId="21" xfId="0" applyNumberFormat="1" applyFont="1" applyBorder="1" applyAlignment="1">
      <alignment horizontal="center" vertical="center" wrapText="1"/>
    </xf>
    <xf numFmtId="2" fontId="8" fillId="0" borderId="22" xfId="0" applyNumberFormat="1" applyFont="1" applyBorder="1" applyAlignment="1">
      <alignment horizontal="center" vertical="center" wrapText="1"/>
    </xf>
    <xf numFmtId="2" fontId="8" fillId="2" borderId="16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4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7" xfId="0" applyBorder="1" applyAlignment="1">
      <alignment horizontal="center"/>
    </xf>
    <xf numFmtId="44" fontId="0" fillId="0" borderId="23" xfId="1" applyFont="1" applyBorder="1" applyAlignment="1">
      <alignment horizontal="center"/>
    </xf>
    <xf numFmtId="44" fontId="0" fillId="0" borderId="4" xfId="1" applyFont="1" applyBorder="1" applyAlignment="1">
      <alignment horizontal="center"/>
    </xf>
    <xf numFmtId="0" fontId="0" fillId="0" borderId="7" xfId="0" quotePrefix="1" applyBorder="1" applyAlignment="1">
      <alignment horizontal="center" wrapText="1"/>
    </xf>
    <xf numFmtId="0" fontId="0" fillId="0" borderId="7" xfId="0" quotePrefix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6" fillId="0" borderId="0" xfId="0" applyFont="1" applyFill="1"/>
    <xf numFmtId="0" fontId="6" fillId="0" borderId="0" xfId="0" applyFont="1" applyFill="1" applyBorder="1"/>
    <xf numFmtId="0" fontId="10" fillId="0" borderId="0" xfId="0" applyFont="1" applyFill="1"/>
    <xf numFmtId="0" fontId="6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19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65" fontId="18" fillId="0" borderId="7" xfId="0" applyNumberFormat="1" applyFont="1" applyFill="1" applyBorder="1"/>
    <xf numFmtId="165" fontId="18" fillId="0" borderId="23" xfId="0" applyNumberFormat="1" applyFont="1" applyFill="1" applyBorder="1"/>
    <xf numFmtId="2" fontId="18" fillId="0" borderId="23" xfId="0" applyNumberFormat="1" applyFont="1" applyFill="1" applyBorder="1"/>
    <xf numFmtId="165" fontId="18" fillId="0" borderId="4" xfId="0" applyNumberFormat="1" applyFont="1" applyFill="1" applyBorder="1"/>
    <xf numFmtId="2" fontId="18" fillId="0" borderId="4" xfId="0" applyNumberFormat="1" applyFont="1" applyFill="1" applyBorder="1"/>
    <xf numFmtId="165" fontId="18" fillId="0" borderId="5" xfId="0" applyNumberFormat="1" applyFont="1" applyFill="1" applyBorder="1"/>
    <xf numFmtId="0" fontId="18" fillId="0" borderId="0" xfId="0" applyFont="1" applyFill="1" applyAlignment="1">
      <alignment horizontal="center" vertical="center"/>
    </xf>
    <xf numFmtId="0" fontId="18" fillId="0" borderId="0" xfId="0" applyFont="1" applyFill="1"/>
    <xf numFmtId="0" fontId="18" fillId="0" borderId="0" xfId="0" applyFont="1" applyFill="1" applyAlignment="1">
      <alignment horizontal="center"/>
    </xf>
    <xf numFmtId="0" fontId="18" fillId="0" borderId="0" xfId="0" applyFont="1"/>
    <xf numFmtId="0" fontId="12" fillId="0" borderId="0" xfId="0" applyFont="1" applyFill="1"/>
    <xf numFmtId="0" fontId="12" fillId="0" borderId="0" xfId="0" applyFont="1" applyFill="1" applyAlignment="1">
      <alignment horizontal="right"/>
    </xf>
    <xf numFmtId="0" fontId="18" fillId="0" borderId="0" xfId="0" applyFont="1" applyFill="1" applyBorder="1" applyAlignment="1">
      <alignment horizontal="center" vertical="center"/>
    </xf>
    <xf numFmtId="2" fontId="8" fillId="2" borderId="8" xfId="0" applyNumberFormat="1" applyFont="1" applyFill="1" applyBorder="1" applyAlignment="1">
      <alignment horizontal="center"/>
    </xf>
    <xf numFmtId="2" fontId="8" fillId="2" borderId="24" xfId="0" applyNumberFormat="1" applyFont="1" applyFill="1" applyBorder="1" applyAlignment="1">
      <alignment horizontal="center"/>
    </xf>
    <xf numFmtId="2" fontId="8" fillId="2" borderId="2" xfId="0" applyNumberFormat="1" applyFont="1" applyFill="1" applyBorder="1" applyAlignment="1">
      <alignment horizontal="center"/>
    </xf>
    <xf numFmtId="2" fontId="8" fillId="2" borderId="25" xfId="0" applyNumberFormat="1" applyFont="1" applyFill="1" applyBorder="1" applyAlignment="1">
      <alignment horizontal="center"/>
    </xf>
    <xf numFmtId="2" fontId="8" fillId="2" borderId="11" xfId="0" applyNumberFormat="1" applyFont="1" applyFill="1" applyBorder="1" applyAlignment="1">
      <alignment horizontal="center"/>
    </xf>
    <xf numFmtId="0" fontId="8" fillId="0" borderId="0" xfId="0" quotePrefix="1" applyFont="1" applyAlignment="1">
      <alignment horizontal="left"/>
    </xf>
    <xf numFmtId="2" fontId="8" fillId="2" borderId="26" xfId="0" applyNumberFormat="1" applyFont="1" applyFill="1" applyBorder="1" applyAlignment="1">
      <alignment horizontal="center"/>
    </xf>
    <xf numFmtId="2" fontId="8" fillId="2" borderId="27" xfId="0" applyNumberFormat="1" applyFont="1" applyFill="1" applyBorder="1" applyAlignment="1">
      <alignment horizontal="center"/>
    </xf>
    <xf numFmtId="2" fontId="8" fillId="2" borderId="28" xfId="0" applyNumberFormat="1" applyFont="1" applyFill="1" applyBorder="1" applyAlignment="1">
      <alignment horizontal="center"/>
    </xf>
    <xf numFmtId="2" fontId="8" fillId="2" borderId="13" xfId="0" applyNumberFormat="1" applyFont="1" applyFill="1" applyBorder="1" applyAlignment="1">
      <alignment horizontal="center"/>
    </xf>
    <xf numFmtId="2" fontId="8" fillId="2" borderId="29" xfId="0" applyNumberFormat="1" applyFont="1" applyFill="1" applyBorder="1" applyAlignment="1">
      <alignment horizontal="center"/>
    </xf>
    <xf numFmtId="2" fontId="8" fillId="0" borderId="30" xfId="0" applyNumberFormat="1" applyFont="1" applyBorder="1" applyAlignment="1">
      <alignment horizontal="center"/>
    </xf>
    <xf numFmtId="2" fontId="9" fillId="0" borderId="31" xfId="0" applyNumberFormat="1" applyFont="1" applyBorder="1" applyAlignment="1">
      <alignment horizontal="center"/>
    </xf>
    <xf numFmtId="2" fontId="9" fillId="0" borderId="29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/>
    </xf>
    <xf numFmtId="2" fontId="9" fillId="0" borderId="32" xfId="0" applyNumberFormat="1" applyFont="1" applyBorder="1" applyAlignment="1">
      <alignment horizontal="center"/>
    </xf>
    <xf numFmtId="2" fontId="9" fillId="0" borderId="33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34" xfId="0" quotePrefix="1" applyFont="1" applyFill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6" xfId="0" quotePrefix="1" applyFont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2" fontId="9" fillId="0" borderId="37" xfId="0" applyNumberFormat="1" applyFont="1" applyBorder="1" applyAlignment="1">
      <alignment horizontal="center"/>
    </xf>
    <xf numFmtId="2" fontId="9" fillId="0" borderId="8" xfId="0" applyNumberFormat="1" applyFont="1" applyFill="1" applyBorder="1" applyAlignment="1">
      <alignment horizontal="center"/>
    </xf>
    <xf numFmtId="2" fontId="9" fillId="0" borderId="2" xfId="0" applyNumberFormat="1" applyFont="1" applyFill="1" applyBorder="1" applyAlignment="1">
      <alignment horizontal="center"/>
    </xf>
    <xf numFmtId="2" fontId="9" fillId="0" borderId="2" xfId="0" quotePrefix="1" applyNumberFormat="1" applyFont="1" applyFill="1" applyBorder="1" applyAlignment="1">
      <alignment horizontal="center"/>
    </xf>
    <xf numFmtId="2" fontId="8" fillId="0" borderId="21" xfId="0" applyNumberFormat="1" applyFont="1" applyFill="1" applyBorder="1" applyAlignment="1">
      <alignment horizontal="center" vertical="center" wrapText="1"/>
    </xf>
    <xf numFmtId="2" fontId="8" fillId="0" borderId="21" xfId="0" quotePrefix="1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/>
    <xf numFmtId="2" fontId="9" fillId="0" borderId="2" xfId="0" applyNumberFormat="1" applyFont="1" applyFill="1" applyBorder="1" applyAlignment="1">
      <alignment horizontal="center" vertical="center"/>
    </xf>
    <xf numFmtId="2" fontId="0" fillId="0" borderId="0" xfId="0" applyNumberFormat="1" applyFill="1"/>
    <xf numFmtId="0" fontId="4" fillId="0" borderId="0" xfId="0" applyFont="1"/>
    <xf numFmtId="2" fontId="8" fillId="0" borderId="38" xfId="0" applyNumberFormat="1" applyFont="1" applyBorder="1" applyAlignment="1">
      <alignment horizontal="center" vertical="center" wrapText="1"/>
    </xf>
    <xf numFmtId="2" fontId="9" fillId="0" borderId="8" xfId="0" applyNumberFormat="1" applyFont="1" applyBorder="1" applyAlignment="1">
      <alignment horizontal="right"/>
    </xf>
    <xf numFmtId="2" fontId="9" fillId="0" borderId="39" xfId="0" applyNumberFormat="1" applyFont="1" applyFill="1" applyBorder="1" applyAlignment="1">
      <alignment horizontal="center" vertical="center"/>
    </xf>
    <xf numFmtId="2" fontId="9" fillId="0" borderId="40" xfId="0" applyNumberFormat="1" applyFont="1" applyFill="1" applyBorder="1" applyAlignment="1">
      <alignment horizontal="center" vertical="center"/>
    </xf>
    <xf numFmtId="0" fontId="0" fillId="0" borderId="41" xfId="0" applyBorder="1"/>
    <xf numFmtId="2" fontId="9" fillId="0" borderId="37" xfId="0" applyNumberFormat="1" applyFont="1" applyBorder="1" applyAlignment="1">
      <alignment horizontal="center" vertical="center"/>
    </xf>
    <xf numFmtId="2" fontId="9" fillId="0" borderId="37" xfId="0" applyNumberFormat="1" applyFont="1" applyFill="1" applyBorder="1" applyAlignment="1">
      <alignment horizontal="center" vertical="center"/>
    </xf>
    <xf numFmtId="2" fontId="9" fillId="0" borderId="21" xfId="0" applyNumberFormat="1" applyFont="1" applyFill="1" applyBorder="1" applyAlignment="1">
      <alignment horizontal="center" vertical="center"/>
    </xf>
    <xf numFmtId="2" fontId="9" fillId="0" borderId="20" xfId="0" applyNumberFormat="1" applyFont="1" applyFill="1" applyBorder="1" applyAlignment="1">
      <alignment horizontal="center" vertical="center"/>
    </xf>
    <xf numFmtId="2" fontId="9" fillId="0" borderId="40" xfId="0" applyNumberFormat="1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0" fontId="13" fillId="0" borderId="42" xfId="0" applyFont="1" applyFill="1" applyBorder="1" applyAlignment="1">
      <alignment horizontal="left" vertical="center"/>
    </xf>
    <xf numFmtId="0" fontId="13" fillId="0" borderId="43" xfId="0" quotePrefix="1" applyFont="1" applyFill="1" applyBorder="1" applyAlignment="1">
      <alignment horizontal="left" vertical="center"/>
    </xf>
    <xf numFmtId="0" fontId="9" fillId="0" borderId="0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 vertical="center"/>
    </xf>
    <xf numFmtId="2" fontId="9" fillId="0" borderId="29" xfId="0" applyNumberFormat="1" applyFont="1" applyBorder="1" applyAlignment="1">
      <alignment horizontal="center" vertical="center"/>
    </xf>
    <xf numFmtId="2" fontId="9" fillId="0" borderId="44" xfId="0" applyNumberFormat="1" applyFont="1" applyFill="1" applyBorder="1" applyAlignment="1">
      <alignment horizontal="center" vertical="center"/>
    </xf>
    <xf numFmtId="2" fontId="9" fillId="0" borderId="45" xfId="0" applyNumberFormat="1" applyFont="1" applyBorder="1" applyAlignment="1">
      <alignment horizontal="center"/>
    </xf>
    <xf numFmtId="2" fontId="9" fillId="0" borderId="0" xfId="0" applyNumberFormat="1" applyFont="1" applyBorder="1" applyAlignment="1">
      <alignment horizontal="center" vertical="center"/>
    </xf>
    <xf numFmtId="2" fontId="9" fillId="0" borderId="44" xfId="0" applyNumberFormat="1" applyFont="1" applyBorder="1" applyAlignment="1">
      <alignment horizontal="center"/>
    </xf>
    <xf numFmtId="2" fontId="9" fillId="0" borderId="13" xfId="0" applyNumberFormat="1" applyFont="1" applyFill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2" fontId="8" fillId="0" borderId="45" xfId="0" applyNumberFormat="1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/>
    </xf>
    <xf numFmtId="0" fontId="0" fillId="0" borderId="46" xfId="0" applyBorder="1" applyAlignment="1">
      <alignment horizontal="left" vertical="center"/>
    </xf>
    <xf numFmtId="0" fontId="0" fillId="0" borderId="47" xfId="0" applyBorder="1" applyAlignment="1">
      <alignment horizontal="left" vertical="center" wrapText="1"/>
    </xf>
    <xf numFmtId="2" fontId="0" fillId="0" borderId="48" xfId="0" applyNumberFormat="1" applyBorder="1" applyAlignment="1">
      <alignment horizontal="center" vertical="center"/>
    </xf>
    <xf numFmtId="2" fontId="0" fillId="0" borderId="49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2" fontId="0" fillId="0" borderId="50" xfId="0" applyNumberFormat="1" applyBorder="1" applyAlignment="1">
      <alignment horizontal="center" vertical="center"/>
    </xf>
    <xf numFmtId="2" fontId="0" fillId="0" borderId="51" xfId="0" applyNumberFormat="1" applyBorder="1" applyAlignment="1">
      <alignment horizontal="center" vertical="center"/>
    </xf>
    <xf numFmtId="2" fontId="0" fillId="0" borderId="30" xfId="0" applyNumberFormat="1" applyBorder="1" applyAlignment="1">
      <alignment horizontal="center" vertical="center"/>
    </xf>
    <xf numFmtId="2" fontId="0" fillId="0" borderId="52" xfId="0" applyNumberFormat="1" applyBorder="1" applyAlignment="1">
      <alignment horizontal="center" vertical="center"/>
    </xf>
    <xf numFmtId="2" fontId="0" fillId="0" borderId="23" xfId="0" applyNumberFormat="1" applyBorder="1" applyAlignment="1">
      <alignment horizontal="center" vertical="center"/>
    </xf>
    <xf numFmtId="2" fontId="0" fillId="0" borderId="53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2" fontId="8" fillId="0" borderId="54" xfId="0" applyNumberFormat="1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2" fontId="0" fillId="0" borderId="55" xfId="0" applyNumberForma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2" fontId="8" fillId="0" borderId="38" xfId="0" applyNumberFormat="1" applyFont="1" applyBorder="1" applyAlignment="1">
      <alignment horizontal="center" wrapText="1"/>
    </xf>
    <xf numFmtId="2" fontId="9" fillId="0" borderId="56" xfId="0" applyNumberFormat="1" applyFont="1" applyBorder="1" applyAlignment="1">
      <alignment horizontal="right"/>
    </xf>
    <xf numFmtId="2" fontId="0" fillId="0" borderId="4" xfId="0" applyNumberFormat="1" applyBorder="1"/>
    <xf numFmtId="2" fontId="8" fillId="0" borderId="46" xfId="0" applyNumberFormat="1" applyFont="1" applyBorder="1" applyAlignment="1">
      <alignment horizontal="center" vertical="center" wrapText="1"/>
    </xf>
    <xf numFmtId="2" fontId="8" fillId="0" borderId="47" xfId="0" applyNumberFormat="1" applyFont="1" applyFill="1" applyBorder="1" applyAlignment="1">
      <alignment horizontal="center" vertical="center" wrapText="1"/>
    </xf>
    <xf numFmtId="2" fontId="0" fillId="0" borderId="57" xfId="0" applyNumberFormat="1" applyBorder="1"/>
    <xf numFmtId="2" fontId="0" fillId="0" borderId="23" xfId="0" applyNumberFormat="1" applyBorder="1"/>
    <xf numFmtId="2" fontId="0" fillId="0" borderId="3" xfId="0" applyNumberFormat="1" applyBorder="1"/>
    <xf numFmtId="0" fontId="0" fillId="0" borderId="58" xfId="0" applyBorder="1"/>
    <xf numFmtId="2" fontId="13" fillId="0" borderId="0" xfId="0" applyNumberFormat="1" applyFont="1" applyAlignment="1">
      <alignment horizontal="left"/>
    </xf>
    <xf numFmtId="165" fontId="18" fillId="0" borderId="15" xfId="0" applyNumberFormat="1" applyFont="1" applyFill="1" applyBorder="1"/>
    <xf numFmtId="2" fontId="0" fillId="0" borderId="0" xfId="0" applyNumberFormat="1"/>
    <xf numFmtId="165" fontId="18" fillId="0" borderId="30" xfId="0" applyNumberFormat="1" applyFont="1" applyFill="1" applyBorder="1"/>
    <xf numFmtId="2" fontId="8" fillId="2" borderId="56" xfId="0" applyNumberFormat="1" applyFont="1" applyFill="1" applyBorder="1" applyAlignment="1">
      <alignment horizontal="center"/>
    </xf>
    <xf numFmtId="2" fontId="8" fillId="2" borderId="59" xfId="0" applyNumberFormat="1" applyFont="1" applyFill="1" applyBorder="1" applyAlignment="1">
      <alignment horizontal="center"/>
    </xf>
    <xf numFmtId="2" fontId="8" fillId="2" borderId="60" xfId="0" applyNumberFormat="1" applyFont="1" applyFill="1" applyBorder="1" applyAlignment="1">
      <alignment horizontal="center"/>
    </xf>
    <xf numFmtId="2" fontId="8" fillId="2" borderId="61" xfId="0" applyNumberFormat="1" applyFont="1" applyFill="1" applyBorder="1" applyAlignment="1">
      <alignment horizontal="center"/>
    </xf>
    <xf numFmtId="2" fontId="8" fillId="2" borderId="62" xfId="0" applyNumberFormat="1" applyFont="1" applyFill="1" applyBorder="1" applyAlignment="1">
      <alignment horizontal="center"/>
    </xf>
    <xf numFmtId="2" fontId="8" fillId="0" borderId="63" xfId="0" applyNumberFormat="1" applyFont="1" applyBorder="1" applyAlignment="1">
      <alignment horizontal="center"/>
    </xf>
    <xf numFmtId="0" fontId="0" fillId="0" borderId="30" xfId="0" applyBorder="1" applyAlignment="1">
      <alignment horizontal="center"/>
    </xf>
    <xf numFmtId="44" fontId="0" fillId="0" borderId="30" xfId="1" applyFont="1" applyBorder="1" applyAlignment="1">
      <alignment horizontal="center"/>
    </xf>
    <xf numFmtId="14" fontId="0" fillId="0" borderId="0" xfId="0" applyNumberFormat="1" applyAlignment="1">
      <alignment horizontal="center"/>
    </xf>
    <xf numFmtId="165" fontId="18" fillId="0" borderId="4" xfId="0" applyNumberFormat="1" applyFont="1" applyFill="1" applyBorder="1" applyAlignment="1">
      <alignment horizontal="right"/>
    </xf>
    <xf numFmtId="165" fontId="18" fillId="0" borderId="5" xfId="0" applyNumberFormat="1" applyFont="1" applyFill="1" applyBorder="1" applyAlignment="1">
      <alignment horizontal="right"/>
    </xf>
    <xf numFmtId="2" fontId="18" fillId="0" borderId="23" xfId="0" applyNumberFormat="1" applyFont="1" applyFill="1" applyBorder="1" applyAlignment="1">
      <alignment horizontal="center"/>
    </xf>
    <xf numFmtId="165" fontId="18" fillId="0" borderId="23" xfId="0" applyNumberFormat="1" applyFont="1" applyFill="1" applyBorder="1" applyAlignment="1">
      <alignment horizontal="right"/>
    </xf>
    <xf numFmtId="2" fontId="18" fillId="0" borderId="4" xfId="0" applyNumberFormat="1" applyFont="1" applyFill="1" applyBorder="1" applyAlignment="1">
      <alignment horizontal="center"/>
    </xf>
    <xf numFmtId="2" fontId="18" fillId="0" borderId="5" xfId="0" applyNumberFormat="1" applyFont="1" applyFill="1" applyBorder="1" applyAlignment="1">
      <alignment horizontal="center"/>
    </xf>
    <xf numFmtId="2" fontId="18" fillId="0" borderId="15" xfId="0" applyNumberFormat="1" applyFont="1" applyFill="1" applyBorder="1" applyAlignment="1">
      <alignment horizontal="center"/>
    </xf>
    <xf numFmtId="165" fontId="18" fillId="0" borderId="15" xfId="0" applyNumberFormat="1" applyFont="1" applyFill="1" applyBorder="1" applyAlignment="1">
      <alignment horizontal="right"/>
    </xf>
    <xf numFmtId="164" fontId="10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right"/>
    </xf>
    <xf numFmtId="10" fontId="10" fillId="0" borderId="0" xfId="0" applyNumberFormat="1" applyFont="1" applyFill="1" applyBorder="1" applyAlignment="1">
      <alignment horizontal="right"/>
    </xf>
    <xf numFmtId="2" fontId="5" fillId="0" borderId="0" xfId="0" applyNumberFormat="1" applyFont="1" applyFill="1" applyBorder="1" applyAlignment="1">
      <alignment horizontal="centerContinuous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9" fillId="0" borderId="64" xfId="0" applyFont="1" applyBorder="1" applyAlignment="1">
      <alignment horizontal="right"/>
    </xf>
    <xf numFmtId="49" fontId="0" fillId="0" borderId="40" xfId="0" applyNumberFormat="1" applyBorder="1" applyAlignment="1">
      <alignment horizontal="center"/>
    </xf>
    <xf numFmtId="0" fontId="0" fillId="0" borderId="65" xfId="0" applyBorder="1" applyAlignment="1">
      <alignment horizontal="left"/>
    </xf>
    <xf numFmtId="0" fontId="0" fillId="0" borderId="65" xfId="0" applyBorder="1" applyAlignment="1">
      <alignment horizontal="center"/>
    </xf>
    <xf numFmtId="167" fontId="0" fillId="0" borderId="66" xfId="0" applyNumberFormat="1" applyBorder="1" applyAlignment="1">
      <alignment horizontal="center"/>
    </xf>
    <xf numFmtId="0" fontId="9" fillId="0" borderId="67" xfId="0" applyFont="1" applyBorder="1" applyAlignment="1">
      <alignment horizontal="right"/>
    </xf>
    <xf numFmtId="0" fontId="0" fillId="0" borderId="37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center"/>
    </xf>
    <xf numFmtId="167" fontId="0" fillId="0" borderId="63" xfId="0" applyNumberForma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0" xfId="0" applyBorder="1" applyAlignment="1">
      <alignment horizontal="left"/>
    </xf>
    <xf numFmtId="0" fontId="24" fillId="0" borderId="39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 wrapText="1"/>
    </xf>
    <xf numFmtId="167" fontId="24" fillId="0" borderId="68" xfId="0" applyNumberFormat="1" applyFont="1" applyBorder="1" applyAlignment="1">
      <alignment horizontal="center" vertical="center" wrapText="1"/>
    </xf>
    <xf numFmtId="0" fontId="8" fillId="3" borderId="6" xfId="0" applyFont="1" applyFill="1" applyBorder="1"/>
    <xf numFmtId="0" fontId="8" fillId="3" borderId="41" xfId="0" applyFont="1" applyFill="1" applyBorder="1" applyAlignment="1">
      <alignment horizontal="center"/>
    </xf>
    <xf numFmtId="0" fontId="8" fillId="3" borderId="41" xfId="0" applyFont="1" applyFill="1" applyBorder="1" applyAlignment="1">
      <alignment horizontal="left"/>
    </xf>
    <xf numFmtId="167" fontId="8" fillId="3" borderId="17" xfId="0" applyNumberFormat="1" applyFont="1" applyFill="1" applyBorder="1" applyAlignment="1">
      <alignment horizontal="center"/>
    </xf>
    <xf numFmtId="0" fontId="0" fillId="0" borderId="28" xfId="0" applyFill="1" applyBorder="1"/>
    <xf numFmtId="0" fontId="0" fillId="0" borderId="13" xfId="0" applyBorder="1" applyAlignment="1">
      <alignment horizontal="center"/>
    </xf>
    <xf numFmtId="2" fontId="0" fillId="0" borderId="13" xfId="0" applyNumberFormat="1" applyBorder="1" applyAlignment="1">
      <alignment horizontal="center"/>
    </xf>
    <xf numFmtId="167" fontId="0" fillId="0" borderId="18" xfId="0" applyNumberFormat="1" applyBorder="1" applyAlignment="1">
      <alignment horizontal="center"/>
    </xf>
    <xf numFmtId="0" fontId="0" fillId="0" borderId="24" xfId="0" applyFill="1" applyBorder="1"/>
    <xf numFmtId="0" fontId="0" fillId="0" borderId="2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167" fontId="0" fillId="0" borderId="10" xfId="0" applyNumberFormat="1" applyBorder="1" applyAlignment="1">
      <alignment horizontal="center"/>
    </xf>
    <xf numFmtId="0" fontId="0" fillId="0" borderId="24" xfId="0" applyBorder="1"/>
    <xf numFmtId="0" fontId="0" fillId="0" borderId="2" xfId="0" applyBorder="1" applyAlignment="1">
      <alignment horizontal="left"/>
    </xf>
    <xf numFmtId="0" fontId="0" fillId="0" borderId="26" xfId="0" applyBorder="1"/>
    <xf numFmtId="0" fontId="0" fillId="0" borderId="29" xfId="0" applyBorder="1" applyAlignment="1">
      <alignment horizontal="center"/>
    </xf>
    <xf numFmtId="0" fontId="0" fillId="0" borderId="29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25" xfId="0" applyBorder="1"/>
    <xf numFmtId="167" fontId="0" fillId="0" borderId="33" xfId="0" applyNumberFormat="1" applyBorder="1" applyAlignment="1">
      <alignment horizontal="center"/>
    </xf>
    <xf numFmtId="0" fontId="0" fillId="3" borderId="64" xfId="0" applyFill="1" applyBorder="1" applyAlignment="1">
      <alignment horizontal="center"/>
    </xf>
    <xf numFmtId="0" fontId="0" fillId="3" borderId="65" xfId="0" applyFill="1" applyBorder="1" applyAlignment="1">
      <alignment horizontal="left"/>
    </xf>
    <xf numFmtId="0" fontId="0" fillId="3" borderId="65" xfId="0" applyFill="1" applyBorder="1" applyAlignment="1">
      <alignment horizontal="right"/>
    </xf>
    <xf numFmtId="168" fontId="0" fillId="3" borderId="69" xfId="0" applyNumberFormat="1" applyFill="1" applyBorder="1" applyAlignment="1">
      <alignment horizontal="center"/>
    </xf>
    <xf numFmtId="0" fontId="0" fillId="3" borderId="67" xfId="0" applyFill="1" applyBorder="1" applyAlignment="1">
      <alignment horizontal="center"/>
    </xf>
    <xf numFmtId="0" fontId="0" fillId="3" borderId="0" xfId="0" applyFill="1" applyBorder="1" applyAlignment="1">
      <alignment horizontal="left"/>
    </xf>
    <xf numFmtId="0" fontId="0" fillId="3" borderId="0" xfId="0" applyFill="1" applyBorder="1" applyAlignment="1">
      <alignment horizontal="right"/>
    </xf>
    <xf numFmtId="0" fontId="8" fillId="3" borderId="70" xfId="0" applyFont="1" applyFill="1" applyBorder="1" applyAlignment="1">
      <alignment horizontal="center"/>
    </xf>
    <xf numFmtId="0" fontId="8" fillId="3" borderId="71" xfId="0" applyFont="1" applyFill="1" applyBorder="1" applyAlignment="1">
      <alignment horizontal="left"/>
    </xf>
    <xf numFmtId="0" fontId="8" fillId="3" borderId="71" xfId="0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167" fontId="0" fillId="0" borderId="0" xfId="0" applyNumberFormat="1" applyFill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23" fillId="0" borderId="0" xfId="0" applyFont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8" fillId="0" borderId="6" xfId="0" applyFont="1" applyBorder="1"/>
    <xf numFmtId="169" fontId="8" fillId="0" borderId="41" xfId="0" applyNumberFormat="1" applyFont="1" applyBorder="1" applyAlignment="1"/>
    <xf numFmtId="0" fontId="8" fillId="0" borderId="41" xfId="0" applyFont="1" applyBorder="1"/>
    <xf numFmtId="170" fontId="8" fillId="0" borderId="17" xfId="0" applyNumberFormat="1" applyFont="1" applyBorder="1" applyAlignment="1">
      <alignment horizontal="center"/>
    </xf>
    <xf numFmtId="10" fontId="0" fillId="0" borderId="0" xfId="2" applyNumberFormat="1" applyFont="1"/>
    <xf numFmtId="170" fontId="0" fillId="0" borderId="0" xfId="0" applyNumberFormat="1" applyAlignment="1">
      <alignment horizontal="center"/>
    </xf>
    <xf numFmtId="169" fontId="8" fillId="0" borderId="0" xfId="0" applyNumberFormat="1" applyFont="1" applyAlignment="1"/>
    <xf numFmtId="0" fontId="10" fillId="0" borderId="24" xfId="0" applyFont="1" applyBorder="1" applyAlignment="1">
      <alignment horizontal="left"/>
    </xf>
    <xf numFmtId="165" fontId="0" fillId="0" borderId="13" xfId="0" applyNumberForma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0" fontId="10" fillId="0" borderId="27" xfId="0" applyFont="1" applyBorder="1" applyAlignment="1">
      <alignment horizontal="left"/>
    </xf>
    <xf numFmtId="0" fontId="10" fillId="0" borderId="0" xfId="0" applyFont="1" applyFill="1" applyBorder="1" applyAlignment="1">
      <alignment horizontal="center" vertical="center"/>
    </xf>
    <xf numFmtId="166" fontId="10" fillId="0" borderId="0" xfId="0" applyNumberFormat="1" applyFont="1" applyFill="1" applyAlignment="1">
      <alignment horizontal="center"/>
    </xf>
    <xf numFmtId="4" fontId="10" fillId="0" borderId="0" xfId="0" applyNumberFormat="1" applyFont="1" applyFill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10" fontId="8" fillId="0" borderId="0" xfId="0" applyNumberFormat="1" applyFont="1"/>
    <xf numFmtId="0" fontId="6" fillId="0" borderId="2" xfId="0" applyFont="1" applyFill="1" applyBorder="1" applyAlignment="1">
      <alignment horizontal="center"/>
    </xf>
    <xf numFmtId="2" fontId="6" fillId="0" borderId="2" xfId="0" applyNumberFormat="1" applyFont="1" applyBorder="1" applyAlignment="1">
      <alignment horizontal="right"/>
    </xf>
    <xf numFmtId="2" fontId="6" fillId="0" borderId="2" xfId="0" applyNumberFormat="1" applyFont="1" applyBorder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27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2" fontId="0" fillId="0" borderId="37" xfId="0" applyNumberFormat="1" applyFill="1" applyBorder="1" applyAlignment="1">
      <alignment horizontal="center"/>
    </xf>
    <xf numFmtId="0" fontId="6" fillId="0" borderId="24" xfId="0" applyFont="1" applyFill="1" applyBorder="1" applyAlignment="1">
      <alignment horizontal="left"/>
    </xf>
    <xf numFmtId="2" fontId="18" fillId="0" borderId="3" xfId="0" applyNumberFormat="1" applyFont="1" applyFill="1" applyBorder="1" applyAlignment="1">
      <alignment horizontal="center"/>
    </xf>
    <xf numFmtId="170" fontId="27" fillId="0" borderId="72" xfId="0" applyNumberFormat="1" applyFont="1" applyFill="1" applyBorder="1" applyAlignment="1">
      <alignment horizontal="center"/>
    </xf>
    <xf numFmtId="2" fontId="9" fillId="3" borderId="8" xfId="0" applyNumberFormat="1" applyFont="1" applyFill="1" applyBorder="1" applyAlignment="1">
      <alignment horizontal="center"/>
    </xf>
    <xf numFmtId="2" fontId="9" fillId="3" borderId="21" xfId="0" applyNumberFormat="1" applyFont="1" applyFill="1" applyBorder="1" applyAlignment="1">
      <alignment horizontal="center"/>
    </xf>
    <xf numFmtId="2" fontId="9" fillId="3" borderId="21" xfId="0" applyNumberFormat="1" applyFont="1" applyFill="1" applyBorder="1" applyAlignment="1">
      <alignment horizontal="right"/>
    </xf>
    <xf numFmtId="2" fontId="9" fillId="3" borderId="73" xfId="0" quotePrefix="1" applyNumberFormat="1" applyFont="1" applyFill="1" applyBorder="1" applyAlignment="1">
      <alignment horizontal="center"/>
    </xf>
    <xf numFmtId="2" fontId="9" fillId="3" borderId="73" xfId="0" applyNumberFormat="1" applyFont="1" applyFill="1" applyBorder="1" applyAlignment="1">
      <alignment horizontal="center"/>
    </xf>
    <xf numFmtId="2" fontId="9" fillId="3" borderId="73" xfId="0" applyNumberFormat="1" applyFont="1" applyFill="1" applyBorder="1" applyAlignment="1">
      <alignment horizontal="right"/>
    </xf>
    <xf numFmtId="0" fontId="0" fillId="0" borderId="63" xfId="0" applyBorder="1"/>
    <xf numFmtId="0" fontId="0" fillId="0" borderId="0" xfId="0" applyBorder="1"/>
    <xf numFmtId="2" fontId="8" fillId="0" borderId="2" xfId="0" applyNumberFormat="1" applyFont="1" applyFill="1" applyBorder="1" applyAlignment="1">
      <alignment horizontal="center" vertical="center"/>
    </xf>
    <xf numFmtId="2" fontId="9" fillId="0" borderId="59" xfId="0" applyNumberFormat="1" applyFont="1" applyFill="1" applyBorder="1" applyAlignment="1">
      <alignment horizontal="center"/>
    </xf>
    <xf numFmtId="0" fontId="20" fillId="0" borderId="0" xfId="0" applyFont="1"/>
    <xf numFmtId="0" fontId="20" fillId="0" borderId="0" xfId="0" applyFont="1" applyFill="1"/>
    <xf numFmtId="0" fontId="13" fillId="0" borderId="0" xfId="0" applyFont="1" applyFill="1" applyBorder="1" applyAlignment="1">
      <alignment horizontal="center" vertical="center"/>
    </xf>
    <xf numFmtId="0" fontId="13" fillId="0" borderId="0" xfId="0" quotePrefix="1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 wrapText="1"/>
    </xf>
    <xf numFmtId="2" fontId="9" fillId="0" borderId="31" xfId="0" applyNumberFormat="1" applyFont="1" applyFill="1" applyBorder="1" applyAlignment="1">
      <alignment horizontal="center" vertical="center"/>
    </xf>
    <xf numFmtId="2" fontId="9" fillId="0" borderId="74" xfId="0" applyNumberFormat="1" applyFont="1" applyFill="1" applyBorder="1" applyAlignment="1">
      <alignment horizontal="center" vertical="center"/>
    </xf>
    <xf numFmtId="2" fontId="9" fillId="0" borderId="75" xfId="0" applyNumberFormat="1" applyFont="1" applyFill="1" applyBorder="1" applyAlignment="1">
      <alignment horizontal="center" vertical="center"/>
    </xf>
    <xf numFmtId="2" fontId="8" fillId="0" borderId="76" xfId="0" quotePrefix="1" applyNumberFormat="1" applyFont="1" applyBorder="1" applyAlignment="1">
      <alignment horizontal="center" vertical="center" textRotation="90"/>
    </xf>
    <xf numFmtId="2" fontId="9" fillId="0" borderId="29" xfId="0" applyNumberFormat="1" applyFont="1" applyFill="1" applyBorder="1" applyAlignment="1">
      <alignment horizontal="center" vertical="center"/>
    </xf>
    <xf numFmtId="2" fontId="8" fillId="0" borderId="3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71" xfId="0" applyBorder="1"/>
    <xf numFmtId="0" fontId="0" fillId="0" borderId="71" xfId="0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2" fontId="9" fillId="0" borderId="77" xfId="0" applyNumberFormat="1" applyFont="1" applyBorder="1" applyAlignment="1">
      <alignment horizontal="center"/>
    </xf>
    <xf numFmtId="2" fontId="9" fillId="0" borderId="78" xfId="0" applyNumberFormat="1" applyFont="1" applyBorder="1" applyAlignment="1">
      <alignment horizontal="center"/>
    </xf>
    <xf numFmtId="1" fontId="9" fillId="0" borderId="40" xfId="0" applyNumberFormat="1" applyFont="1" applyFill="1" applyBorder="1" applyAlignment="1">
      <alignment horizontal="center" vertical="center"/>
    </xf>
    <xf numFmtId="1" fontId="9" fillId="0" borderId="37" xfId="0" applyNumberFormat="1" applyFont="1" applyFill="1" applyBorder="1" applyAlignment="1">
      <alignment horizontal="center" vertical="center"/>
    </xf>
    <xf numFmtId="1" fontId="9" fillId="0" borderId="29" xfId="0" applyNumberFormat="1" applyFont="1" applyFill="1" applyBorder="1" applyAlignment="1">
      <alignment horizontal="center" vertical="center"/>
    </xf>
    <xf numFmtId="1" fontId="9" fillId="0" borderId="31" xfId="0" applyNumberFormat="1" applyFont="1" applyFill="1" applyBorder="1" applyAlignment="1">
      <alignment horizontal="center" vertical="center"/>
    </xf>
    <xf numFmtId="2" fontId="9" fillId="0" borderId="35" xfId="0" applyNumberFormat="1" applyFont="1" applyBorder="1" applyAlignment="1">
      <alignment horizontal="center"/>
    </xf>
    <xf numFmtId="2" fontId="9" fillId="0" borderId="79" xfId="0" applyNumberFormat="1" applyFont="1" applyBorder="1" applyAlignment="1">
      <alignment horizontal="center"/>
    </xf>
    <xf numFmtId="2" fontId="9" fillId="0" borderId="36" xfId="0" applyNumberFormat="1" applyFont="1" applyBorder="1" applyAlignment="1">
      <alignment horizontal="center"/>
    </xf>
    <xf numFmtId="2" fontId="9" fillId="0" borderId="15" xfId="0" applyNumberFormat="1" applyFont="1" applyFill="1" applyBorder="1" applyAlignment="1">
      <alignment horizontal="center" vertical="center"/>
    </xf>
    <xf numFmtId="2" fontId="9" fillId="0" borderId="16" xfId="0" applyNumberFormat="1" applyFont="1" applyFill="1" applyBorder="1" applyAlignment="1">
      <alignment horizontal="center" vertical="center"/>
    </xf>
    <xf numFmtId="2" fontId="9" fillId="0" borderId="8" xfId="0" applyNumberFormat="1" applyFont="1" applyFill="1" applyBorder="1" applyAlignment="1">
      <alignment horizontal="center" vertical="center"/>
    </xf>
    <xf numFmtId="2" fontId="9" fillId="0" borderId="68" xfId="0" applyNumberFormat="1" applyFont="1" applyBorder="1" applyAlignment="1">
      <alignment horizontal="center"/>
    </xf>
    <xf numFmtId="2" fontId="9" fillId="0" borderId="80" xfId="0" applyNumberFormat="1" applyFont="1" applyBorder="1" applyAlignment="1">
      <alignment horizontal="center"/>
    </xf>
    <xf numFmtId="2" fontId="9" fillId="0" borderId="21" xfId="0" applyNumberFormat="1" applyFont="1" applyBorder="1" applyAlignment="1">
      <alignment horizontal="center"/>
    </xf>
    <xf numFmtId="2" fontId="9" fillId="0" borderId="81" xfId="0" applyNumberFormat="1" applyFont="1" applyBorder="1" applyAlignment="1">
      <alignment horizontal="center"/>
    </xf>
    <xf numFmtId="2" fontId="9" fillId="0" borderId="82" xfId="0" applyNumberFormat="1" applyFont="1" applyBorder="1" applyAlignment="1">
      <alignment horizontal="center"/>
    </xf>
    <xf numFmtId="2" fontId="9" fillId="0" borderId="83" xfId="0" applyNumberFormat="1" applyFont="1" applyBorder="1" applyAlignment="1">
      <alignment horizontal="center"/>
    </xf>
    <xf numFmtId="2" fontId="8" fillId="0" borderId="65" xfId="0" applyNumberFormat="1" applyFont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center"/>
    </xf>
    <xf numFmtId="2" fontId="8" fillId="5" borderId="0" xfId="0" applyNumberFormat="1" applyFont="1" applyFill="1" applyBorder="1" applyAlignment="1">
      <alignment horizontal="center"/>
    </xf>
    <xf numFmtId="2" fontId="8" fillId="6" borderId="14" xfId="0" quotePrefix="1" applyNumberFormat="1" applyFont="1" applyFill="1" applyBorder="1" applyAlignment="1">
      <alignment horizontal="center" vertical="center"/>
    </xf>
    <xf numFmtId="2" fontId="8" fillId="6" borderId="84" xfId="0" quotePrefix="1" applyNumberFormat="1" applyFont="1" applyFill="1" applyBorder="1" applyAlignment="1">
      <alignment horizontal="center" vertical="center"/>
    </xf>
    <xf numFmtId="2" fontId="8" fillId="6" borderId="23" xfId="0" applyNumberFormat="1" applyFont="1" applyFill="1" applyBorder="1" applyAlignment="1">
      <alignment horizontal="center"/>
    </xf>
    <xf numFmtId="2" fontId="8" fillId="6" borderId="85" xfId="0" applyNumberFormat="1" applyFont="1" applyFill="1" applyBorder="1" applyAlignment="1">
      <alignment horizontal="center"/>
    </xf>
    <xf numFmtId="2" fontId="8" fillId="6" borderId="4" xfId="0" applyNumberFormat="1" applyFont="1" applyFill="1" applyBorder="1" applyAlignment="1">
      <alignment horizontal="center"/>
    </xf>
    <xf numFmtId="2" fontId="8" fillId="6" borderId="63" xfId="0" applyNumberFormat="1" applyFont="1" applyFill="1" applyBorder="1" applyAlignment="1">
      <alignment horizontal="center"/>
    </xf>
    <xf numFmtId="2" fontId="8" fillId="6" borderId="30" xfId="0" applyNumberFormat="1" applyFont="1" applyFill="1" applyBorder="1" applyAlignment="1">
      <alignment horizontal="center"/>
    </xf>
    <xf numFmtId="2" fontId="8" fillId="6" borderId="84" xfId="0" applyNumberFormat="1" applyFont="1" applyFill="1" applyBorder="1" applyAlignment="1">
      <alignment horizontal="center"/>
    </xf>
    <xf numFmtId="2" fontId="8" fillId="6" borderId="5" xfId="0" applyNumberFormat="1" applyFont="1" applyFill="1" applyBorder="1" applyAlignment="1">
      <alignment horizontal="center"/>
    </xf>
    <xf numFmtId="2" fontId="8" fillId="7" borderId="21" xfId="0" applyNumberFormat="1" applyFont="1" applyFill="1" applyBorder="1" applyAlignment="1">
      <alignment horizontal="center" vertical="center" wrapText="1"/>
    </xf>
    <xf numFmtId="44" fontId="0" fillId="8" borderId="16" xfId="1" applyFont="1" applyFill="1" applyBorder="1" applyAlignment="1">
      <alignment horizontal="center"/>
    </xf>
    <xf numFmtId="2" fontId="0" fillId="0" borderId="13" xfId="0" applyNumberFormat="1" applyFill="1" applyBorder="1" applyAlignment="1">
      <alignment horizontal="center"/>
    </xf>
    <xf numFmtId="2" fontId="9" fillId="7" borderId="20" xfId="0" applyNumberFormat="1" applyFont="1" applyFill="1" applyBorder="1" applyAlignment="1">
      <alignment horizontal="center" vertical="center"/>
    </xf>
    <xf numFmtId="2" fontId="9" fillId="7" borderId="39" xfId="0" applyNumberFormat="1" applyFont="1" applyFill="1" applyBorder="1" applyAlignment="1">
      <alignment horizontal="center" vertical="center"/>
    </xf>
    <xf numFmtId="2" fontId="9" fillId="7" borderId="86" xfId="0" applyNumberFormat="1" applyFont="1" applyFill="1" applyBorder="1" applyAlignment="1">
      <alignment horizontal="center" vertical="center"/>
    </xf>
    <xf numFmtId="2" fontId="0" fillId="0" borderId="87" xfId="0" applyNumberFormat="1" applyBorder="1" applyAlignment="1">
      <alignment horizontal="center" vertical="center"/>
    </xf>
    <xf numFmtId="2" fontId="8" fillId="0" borderId="16" xfId="0" quotePrefix="1" applyNumberFormat="1" applyFont="1" applyBorder="1" applyAlignment="1">
      <alignment horizontal="center" vertical="center" textRotation="90"/>
    </xf>
    <xf numFmtId="2" fontId="8" fillId="0" borderId="65" xfId="0" applyNumberFormat="1" applyFont="1" applyBorder="1" applyAlignment="1">
      <alignment horizontal="center" vertical="center" textRotation="90"/>
    </xf>
    <xf numFmtId="2" fontId="8" fillId="0" borderId="0" xfId="0" applyNumberFormat="1" applyFont="1" applyBorder="1" applyAlignment="1">
      <alignment horizontal="center" vertical="center" textRotation="90"/>
    </xf>
    <xf numFmtId="2" fontId="8" fillId="0" borderId="88" xfId="0" applyNumberFormat="1" applyFont="1" applyBorder="1" applyAlignment="1">
      <alignment horizontal="center" vertical="center" wrapText="1"/>
    </xf>
    <xf numFmtId="0" fontId="0" fillId="0" borderId="88" xfId="0" applyBorder="1" applyAlignment="1">
      <alignment horizontal="center" vertical="center"/>
    </xf>
    <xf numFmtId="0" fontId="8" fillId="0" borderId="88" xfId="0" applyFont="1" applyBorder="1"/>
    <xf numFmtId="2" fontId="9" fillId="7" borderId="89" xfId="0" applyNumberFormat="1" applyFont="1" applyFill="1" applyBorder="1"/>
    <xf numFmtId="2" fontId="9" fillId="7" borderId="90" xfId="0" applyNumberFormat="1" applyFont="1" applyFill="1" applyBorder="1" applyAlignment="1">
      <alignment horizontal="center" vertical="center"/>
    </xf>
    <xf numFmtId="2" fontId="9" fillId="7" borderId="91" xfId="0" applyNumberFormat="1" applyFont="1" applyFill="1" applyBorder="1" applyAlignment="1">
      <alignment horizontal="center" vertical="center"/>
    </xf>
    <xf numFmtId="2" fontId="9" fillId="0" borderId="7" xfId="0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2" fontId="9" fillId="0" borderId="7" xfId="0" applyNumberFormat="1" applyFont="1" applyBorder="1" applyAlignment="1">
      <alignment horizontal="center"/>
    </xf>
    <xf numFmtId="2" fontId="8" fillId="7" borderId="54" xfId="0" applyNumberFormat="1" applyFont="1" applyFill="1" applyBorder="1" applyAlignment="1">
      <alignment horizontal="center" vertical="center" wrapText="1"/>
    </xf>
    <xf numFmtId="0" fontId="0" fillId="7" borderId="46" xfId="0" applyFill="1" applyBorder="1" applyAlignment="1">
      <alignment horizontal="center" vertical="center" wrapText="1"/>
    </xf>
    <xf numFmtId="0" fontId="0" fillId="7" borderId="47" xfId="0" applyFill="1" applyBorder="1" applyAlignment="1">
      <alignment horizontal="center" vertical="center" wrapText="1"/>
    </xf>
    <xf numFmtId="2" fontId="9" fillId="0" borderId="7" xfId="0" applyNumberFormat="1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/>
    </xf>
    <xf numFmtId="2" fontId="8" fillId="6" borderId="0" xfId="0" applyNumberFormat="1" applyFont="1" applyFill="1" applyAlignment="1">
      <alignment horizontal="center"/>
    </xf>
    <xf numFmtId="2" fontId="13" fillId="6" borderId="0" xfId="0" applyNumberFormat="1" applyFont="1" applyFill="1" applyAlignment="1">
      <alignment horizontal="left"/>
    </xf>
    <xf numFmtId="2" fontId="8" fillId="6" borderId="0" xfId="0" applyNumberFormat="1" applyFont="1" applyFill="1" applyAlignment="1">
      <alignment horizontal="left"/>
    </xf>
    <xf numFmtId="2" fontId="8" fillId="0" borderId="79" xfId="0" applyNumberFormat="1" applyFont="1" applyBorder="1" applyAlignment="1">
      <alignment horizontal="center" vertical="center" wrapText="1"/>
    </xf>
    <xf numFmtId="2" fontId="8" fillId="6" borderId="20" xfId="0" applyNumberFormat="1" applyFont="1" applyFill="1" applyBorder="1" applyAlignment="1">
      <alignment horizontal="center" vertical="center" wrapText="1"/>
    </xf>
    <xf numFmtId="2" fontId="8" fillId="6" borderId="22" xfId="0" applyNumberFormat="1" applyFont="1" applyFill="1" applyBorder="1" applyAlignment="1">
      <alignment horizontal="center" vertical="center" wrapText="1"/>
    </xf>
    <xf numFmtId="2" fontId="8" fillId="6" borderId="21" xfId="0" applyNumberFormat="1" applyFont="1" applyFill="1" applyBorder="1" applyAlignment="1">
      <alignment horizontal="center" vertical="center" wrapText="1"/>
    </xf>
    <xf numFmtId="2" fontId="8" fillId="6" borderId="38" xfId="0" applyNumberFormat="1" applyFont="1" applyFill="1" applyBorder="1" applyAlignment="1">
      <alignment horizontal="center" vertical="center" wrapText="1"/>
    </xf>
    <xf numFmtId="2" fontId="8" fillId="6" borderId="54" xfId="0" applyNumberFormat="1" applyFont="1" applyFill="1" applyBorder="1" applyAlignment="1">
      <alignment horizontal="center" wrapText="1"/>
    </xf>
    <xf numFmtId="2" fontId="8" fillId="6" borderId="47" xfId="0" applyNumberFormat="1" applyFont="1" applyFill="1" applyBorder="1" applyAlignment="1">
      <alignment horizontal="center" wrapText="1"/>
    </xf>
    <xf numFmtId="2" fontId="9" fillId="0" borderId="92" xfId="0" applyNumberFormat="1" applyFont="1" applyBorder="1" applyAlignment="1">
      <alignment horizontal="center"/>
    </xf>
    <xf numFmtId="1" fontId="8" fillId="6" borderId="8" xfId="0" applyNumberFormat="1" applyFont="1" applyFill="1" applyBorder="1" applyAlignment="1">
      <alignment horizontal="center" vertical="center"/>
    </xf>
    <xf numFmtId="2" fontId="8" fillId="6" borderId="8" xfId="0" applyNumberFormat="1" applyFont="1" applyFill="1" applyBorder="1" applyAlignment="1">
      <alignment horizontal="left" vertical="center"/>
    </xf>
    <xf numFmtId="2" fontId="9" fillId="6" borderId="8" xfId="0" applyNumberFormat="1" applyFont="1" applyFill="1" applyBorder="1" applyAlignment="1">
      <alignment horizontal="center"/>
    </xf>
    <xf numFmtId="2" fontId="9" fillId="6" borderId="56" xfId="0" applyNumberFormat="1" applyFont="1" applyFill="1" applyBorder="1" applyAlignment="1">
      <alignment horizontal="right"/>
    </xf>
    <xf numFmtId="2" fontId="9" fillId="6" borderId="93" xfId="0" applyNumberFormat="1" applyFont="1" applyFill="1" applyBorder="1" applyAlignment="1">
      <alignment horizontal="center"/>
    </xf>
    <xf numFmtId="2" fontId="9" fillId="6" borderId="48" xfId="0" applyNumberFormat="1" applyFont="1" applyFill="1" applyBorder="1" applyAlignment="1">
      <alignment horizontal="center"/>
    </xf>
    <xf numFmtId="1" fontId="8" fillId="6" borderId="2" xfId="0" applyNumberFormat="1" applyFont="1" applyFill="1" applyBorder="1" applyAlignment="1">
      <alignment horizontal="center" vertical="center"/>
    </xf>
    <xf numFmtId="2" fontId="8" fillId="6" borderId="2" xfId="0" applyNumberFormat="1" applyFont="1" applyFill="1" applyBorder="1" applyAlignment="1">
      <alignment horizontal="left" vertical="center"/>
    </xf>
    <xf numFmtId="2" fontId="9" fillId="6" borderId="2" xfId="0" applyNumberFormat="1" applyFont="1" applyFill="1" applyBorder="1" applyAlignment="1">
      <alignment horizontal="center"/>
    </xf>
    <xf numFmtId="2" fontId="9" fillId="6" borderId="59" xfId="0" applyNumberFormat="1" applyFont="1" applyFill="1" applyBorder="1" applyAlignment="1">
      <alignment horizontal="right"/>
    </xf>
    <xf numFmtId="2" fontId="9" fillId="6" borderId="94" xfId="0" applyNumberFormat="1" applyFont="1" applyFill="1" applyBorder="1" applyAlignment="1">
      <alignment horizontal="center"/>
    </xf>
    <xf numFmtId="2" fontId="9" fillId="6" borderId="49" xfId="0" applyNumberFormat="1" applyFont="1" applyFill="1" applyBorder="1" applyAlignment="1">
      <alignment horizontal="center"/>
    </xf>
    <xf numFmtId="2" fontId="9" fillId="6" borderId="2" xfId="0" quotePrefix="1" applyNumberFormat="1" applyFont="1" applyFill="1" applyBorder="1" applyAlignment="1">
      <alignment horizontal="center"/>
    </xf>
    <xf numFmtId="1" fontId="8" fillId="6" borderId="11" xfId="0" applyNumberFormat="1" applyFont="1" applyFill="1" applyBorder="1" applyAlignment="1">
      <alignment horizontal="center" vertical="center"/>
    </xf>
    <xf numFmtId="2" fontId="8" fillId="6" borderId="11" xfId="0" applyNumberFormat="1" applyFont="1" applyFill="1" applyBorder="1" applyAlignment="1">
      <alignment horizontal="left" vertical="center"/>
    </xf>
    <xf numFmtId="2" fontId="9" fillId="6" borderId="11" xfId="0" applyNumberFormat="1" applyFont="1" applyFill="1" applyBorder="1" applyAlignment="1">
      <alignment horizontal="center"/>
    </xf>
    <xf numFmtId="2" fontId="9" fillId="6" borderId="61" xfId="0" applyNumberFormat="1" applyFont="1" applyFill="1" applyBorder="1" applyAlignment="1">
      <alignment horizontal="right"/>
    </xf>
    <xf numFmtId="1" fontId="8" fillId="6" borderId="8" xfId="0" quotePrefix="1" applyNumberFormat="1" applyFont="1" applyFill="1" applyBorder="1" applyAlignment="1">
      <alignment horizontal="center" vertical="center"/>
    </xf>
    <xf numFmtId="1" fontId="8" fillId="6" borderId="2" xfId="0" quotePrefix="1" applyNumberFormat="1" applyFont="1" applyFill="1" applyBorder="1" applyAlignment="1">
      <alignment horizontal="center" vertical="center"/>
    </xf>
    <xf numFmtId="2" fontId="8" fillId="6" borderId="2" xfId="0" quotePrefix="1" applyNumberFormat="1" applyFont="1" applyFill="1" applyBorder="1" applyAlignment="1">
      <alignment horizontal="left" vertical="center"/>
    </xf>
    <xf numFmtId="0" fontId="9" fillId="6" borderId="49" xfId="0" applyFont="1" applyFill="1" applyBorder="1" applyAlignment="1">
      <alignment horizontal="center"/>
    </xf>
    <xf numFmtId="0" fontId="9" fillId="6" borderId="94" xfId="0" applyFont="1" applyFill="1" applyBorder="1" applyAlignment="1">
      <alignment horizontal="center"/>
    </xf>
    <xf numFmtId="2" fontId="9" fillId="6" borderId="60" xfId="0" applyNumberFormat="1" applyFont="1" applyFill="1" applyBorder="1" applyAlignment="1">
      <alignment horizontal="right"/>
    </xf>
    <xf numFmtId="2" fontId="9" fillId="6" borderId="95" xfId="0" applyNumberFormat="1" applyFont="1" applyFill="1" applyBorder="1" applyAlignment="1">
      <alignment horizontal="center"/>
    </xf>
    <xf numFmtId="0" fontId="9" fillId="6" borderId="51" xfId="0" applyFont="1" applyFill="1" applyBorder="1" applyAlignment="1">
      <alignment horizontal="center"/>
    </xf>
    <xf numFmtId="0" fontId="0" fillId="6" borderId="0" xfId="0" applyFill="1"/>
    <xf numFmtId="0" fontId="0" fillId="6" borderId="0" xfId="0" applyFill="1" applyAlignment="1">
      <alignment horizontal="left"/>
    </xf>
    <xf numFmtId="2" fontId="8" fillId="6" borderId="89" xfId="0" applyNumberFormat="1" applyFont="1" applyFill="1" applyBorder="1" applyAlignment="1">
      <alignment horizontal="right"/>
    </xf>
    <xf numFmtId="2" fontId="8" fillId="9" borderId="0" xfId="0" applyNumberFormat="1" applyFont="1" applyFill="1" applyAlignment="1">
      <alignment horizontal="center"/>
    </xf>
    <xf numFmtId="2" fontId="8" fillId="7" borderId="6" xfId="0" applyNumberFormat="1" applyFont="1" applyFill="1" applyBorder="1" applyAlignment="1">
      <alignment horizontal="center" vertical="center" wrapText="1"/>
    </xf>
    <xf numFmtId="2" fontId="8" fillId="6" borderId="16" xfId="0" applyNumberFormat="1" applyFont="1" applyFill="1" applyBorder="1" applyAlignment="1">
      <alignment horizontal="center"/>
    </xf>
    <xf numFmtId="0" fontId="6" fillId="0" borderId="79" xfId="0" applyFont="1" applyFill="1" applyBorder="1" applyAlignment="1">
      <alignment horizontal="center" vertical="center"/>
    </xf>
    <xf numFmtId="0" fontId="9" fillId="0" borderId="37" xfId="0" applyFont="1" applyBorder="1" applyAlignment="1">
      <alignment horizontal="center"/>
    </xf>
    <xf numFmtId="0" fontId="8" fillId="6" borderId="0" xfId="0" applyFont="1" applyFill="1" applyAlignment="1">
      <alignment horizontal="center"/>
    </xf>
    <xf numFmtId="0" fontId="8" fillId="6" borderId="7" xfId="0" applyFont="1" applyFill="1" applyBorder="1" applyAlignment="1">
      <alignment horizontal="center"/>
    </xf>
    <xf numFmtId="0" fontId="8" fillId="6" borderId="23" xfId="0" applyFont="1" applyFill="1" applyBorder="1" applyAlignment="1">
      <alignment horizontal="left"/>
    </xf>
    <xf numFmtId="0" fontId="8" fillId="6" borderId="23" xfId="0" applyFont="1" applyFill="1" applyBorder="1" applyAlignment="1">
      <alignment horizontal="center"/>
    </xf>
    <xf numFmtId="0" fontId="8" fillId="6" borderId="4" xfId="0" applyFont="1" applyFill="1" applyBorder="1" applyAlignment="1">
      <alignment horizontal="left"/>
    </xf>
    <xf numFmtId="0" fontId="8" fillId="6" borderId="4" xfId="0" applyFont="1" applyFill="1" applyBorder="1" applyAlignment="1">
      <alignment horizontal="center"/>
    </xf>
    <xf numFmtId="0" fontId="8" fillId="6" borderId="4" xfId="0" quotePrefix="1" applyFont="1" applyFill="1" applyBorder="1" applyAlignment="1">
      <alignment horizontal="left"/>
    </xf>
    <xf numFmtId="0" fontId="8" fillId="6" borderId="4" xfId="0" quotePrefix="1" applyFont="1" applyFill="1" applyBorder="1" applyAlignment="1">
      <alignment horizontal="center"/>
    </xf>
    <xf numFmtId="0" fontId="8" fillId="6" borderId="30" xfId="0" quotePrefix="1" applyFont="1" applyFill="1" applyBorder="1" applyAlignment="1">
      <alignment horizontal="left"/>
    </xf>
    <xf numFmtId="0" fontId="8" fillId="6" borderId="30" xfId="0" applyFont="1" applyFill="1" applyBorder="1" applyAlignment="1">
      <alignment horizontal="center"/>
    </xf>
    <xf numFmtId="0" fontId="8" fillId="6" borderId="7" xfId="0" applyFont="1" applyFill="1" applyBorder="1" applyAlignment="1">
      <alignment horizontal="left"/>
    </xf>
    <xf numFmtId="0" fontId="8" fillId="6" borderId="5" xfId="0" applyFont="1" applyFill="1" applyBorder="1" applyAlignment="1">
      <alignment horizontal="left"/>
    </xf>
    <xf numFmtId="0" fontId="8" fillId="6" borderId="5" xfId="0" applyFont="1" applyFill="1" applyBorder="1" applyAlignment="1">
      <alignment horizontal="center"/>
    </xf>
    <xf numFmtId="0" fontId="8" fillId="6" borderId="6" xfId="0" quotePrefix="1" applyFont="1" applyFill="1" applyBorder="1" applyAlignment="1">
      <alignment horizontal="left"/>
    </xf>
    <xf numFmtId="0" fontId="8" fillId="6" borderId="17" xfId="0" applyFont="1" applyFill="1" applyBorder="1" applyAlignment="1">
      <alignment horizontal="left"/>
    </xf>
    <xf numFmtId="0" fontId="8" fillId="0" borderId="0" xfId="0" applyFont="1" applyBorder="1" applyAlignment="1">
      <alignment horizontal="center" vertical="center"/>
    </xf>
    <xf numFmtId="2" fontId="8" fillId="0" borderId="46" xfId="0" quotePrefix="1" applyNumberFormat="1" applyFont="1" applyBorder="1" applyAlignment="1">
      <alignment horizontal="center" vertical="center" wrapText="1"/>
    </xf>
    <xf numFmtId="0" fontId="8" fillId="0" borderId="9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2" fontId="9" fillId="0" borderId="27" xfId="0" applyNumberFormat="1" applyFont="1" applyBorder="1" applyAlignment="1">
      <alignment horizontal="center" vertical="center"/>
    </xf>
    <xf numFmtId="2" fontId="9" fillId="0" borderId="9" xfId="0" applyNumberFormat="1" applyFon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  <xf numFmtId="2" fontId="9" fillId="0" borderId="24" xfId="0" applyNumberFormat="1" applyFon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9" fillId="0" borderId="25" xfId="0" applyNumberFormat="1" applyFon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2" fontId="9" fillId="0" borderId="80" xfId="0" applyNumberFormat="1" applyFont="1" applyBorder="1" applyAlignment="1">
      <alignment horizontal="center" vertical="center"/>
    </xf>
    <xf numFmtId="0" fontId="0" fillId="0" borderId="0" xfId="0" applyFill="1" applyBorder="1"/>
    <xf numFmtId="0" fontId="0" fillId="0" borderId="71" xfId="0" applyFill="1" applyBorder="1"/>
    <xf numFmtId="2" fontId="9" fillId="0" borderId="11" xfId="0" applyNumberFormat="1" applyFont="1" applyFill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2" fontId="9" fillId="0" borderId="82" xfId="0" applyNumberFormat="1" applyFont="1" applyBorder="1" applyAlignment="1">
      <alignment horizontal="center" vertical="center"/>
    </xf>
    <xf numFmtId="2" fontId="9" fillId="0" borderId="26" xfId="0" applyNumberFormat="1" applyFont="1" applyBorder="1" applyAlignment="1">
      <alignment horizontal="center" vertical="center"/>
    </xf>
    <xf numFmtId="2" fontId="0" fillId="0" borderId="29" xfId="0" applyNumberForma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2" fontId="9" fillId="0" borderId="83" xfId="0" applyNumberFormat="1" applyFont="1" applyBorder="1" applyAlignment="1">
      <alignment horizontal="center" vertical="center"/>
    </xf>
    <xf numFmtId="2" fontId="9" fillId="0" borderId="25" xfId="0" applyNumberFormat="1" applyFont="1" applyBorder="1" applyAlignment="1">
      <alignment horizontal="center"/>
    </xf>
    <xf numFmtId="2" fontId="9" fillId="0" borderId="12" xfId="0" applyNumberFormat="1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67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28" xfId="0" applyFont="1" applyFill="1" applyBorder="1"/>
    <xf numFmtId="168" fontId="8" fillId="3" borderId="84" xfId="0" applyNumberFormat="1" applyFont="1" applyFill="1" applyBorder="1" applyAlignment="1">
      <alignment horizontal="center"/>
    </xf>
    <xf numFmtId="0" fontId="12" fillId="0" borderId="41" xfId="0" applyFont="1" applyFill="1" applyBorder="1" applyAlignment="1">
      <alignment horizontal="left"/>
    </xf>
    <xf numFmtId="0" fontId="12" fillId="0" borderId="17" xfId="0" applyFont="1" applyFill="1" applyBorder="1" applyAlignment="1">
      <alignment horizontal="left"/>
    </xf>
    <xf numFmtId="2" fontId="18" fillId="0" borderId="7" xfId="0" applyNumberFormat="1" applyFont="1" applyFill="1" applyBorder="1"/>
    <xf numFmtId="2" fontId="18" fillId="0" borderId="7" xfId="0" applyNumberFormat="1" applyFont="1" applyBorder="1"/>
    <xf numFmtId="2" fontId="18" fillId="0" borderId="4" xfId="0" applyNumberFormat="1" applyFont="1" applyBorder="1"/>
    <xf numFmtId="2" fontId="18" fillId="0" borderId="30" xfId="0" applyNumberFormat="1" applyFont="1" applyBorder="1"/>
    <xf numFmtId="2" fontId="8" fillId="0" borderId="67" xfId="0" applyNumberFormat="1" applyFont="1" applyFill="1" applyBorder="1" applyAlignment="1">
      <alignment horizontal="center" vertical="center" textRotation="90"/>
    </xf>
    <xf numFmtId="1" fontId="8" fillId="0" borderId="20" xfId="0" applyNumberFormat="1" applyFont="1" applyFill="1" applyBorder="1" applyAlignment="1">
      <alignment horizontal="center" vertical="center"/>
    </xf>
    <xf numFmtId="2" fontId="8" fillId="0" borderId="21" xfId="0" applyNumberFormat="1" applyFont="1" applyFill="1" applyBorder="1" applyAlignment="1">
      <alignment horizontal="left" vertical="center"/>
    </xf>
    <xf numFmtId="2" fontId="8" fillId="0" borderId="97" xfId="0" quotePrefix="1" applyNumberFormat="1" applyFont="1" applyFill="1" applyBorder="1" applyAlignment="1">
      <alignment horizontal="center" vertical="center" textRotation="90"/>
    </xf>
    <xf numFmtId="2" fontId="8" fillId="0" borderId="73" xfId="0" applyNumberFormat="1" applyFont="1" applyFill="1" applyBorder="1" applyAlignment="1">
      <alignment horizontal="left" vertical="center"/>
    </xf>
    <xf numFmtId="2" fontId="0" fillId="0" borderId="97" xfId="0" applyNumberFormat="1" applyFill="1" applyBorder="1" applyAlignment="1">
      <alignment horizontal="right"/>
    </xf>
    <xf numFmtId="0" fontId="0" fillId="0" borderId="0" xfId="0" applyFill="1" applyAlignment="1">
      <alignment horizontal="left"/>
    </xf>
    <xf numFmtId="2" fontId="0" fillId="0" borderId="30" xfId="0" applyNumberFormat="1" applyBorder="1" applyAlignment="1">
      <alignment horizontal="center"/>
    </xf>
    <xf numFmtId="165" fontId="18" fillId="0" borderId="3" xfId="0" applyNumberFormat="1" applyFont="1" applyFill="1" applyBorder="1" applyAlignment="1">
      <alignment horizontal="right"/>
    </xf>
    <xf numFmtId="165" fontId="18" fillId="0" borderId="3" xfId="0" applyNumberFormat="1" applyFont="1" applyFill="1" applyBorder="1"/>
    <xf numFmtId="0" fontId="21" fillId="0" borderId="0" xfId="0" applyFont="1" applyFill="1" applyAlignment="1">
      <alignment vertical="center"/>
    </xf>
    <xf numFmtId="0" fontId="23" fillId="0" borderId="0" xfId="0" applyFont="1" applyFill="1" applyAlignment="1">
      <alignment horizontal="left" vertical="center"/>
    </xf>
    <xf numFmtId="0" fontId="23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13" fillId="0" borderId="0" xfId="0" applyFont="1" applyFill="1" applyAlignment="1">
      <alignment horizontal="left" vertical="center"/>
    </xf>
    <xf numFmtId="0" fontId="9" fillId="0" borderId="64" xfId="0" applyFont="1" applyFill="1" applyBorder="1" applyAlignment="1">
      <alignment horizontal="right"/>
    </xf>
    <xf numFmtId="49" fontId="0" fillId="0" borderId="40" xfId="0" applyNumberFormat="1" applyFill="1" applyBorder="1" applyAlignment="1">
      <alignment horizontal="center"/>
    </xf>
    <xf numFmtId="0" fontId="0" fillId="0" borderId="65" xfId="0" applyFill="1" applyBorder="1" applyAlignment="1">
      <alignment horizontal="center"/>
    </xf>
    <xf numFmtId="167" fontId="0" fillId="0" borderId="66" xfId="0" applyNumberFormat="1" applyFill="1" applyBorder="1" applyAlignment="1">
      <alignment horizontal="center"/>
    </xf>
    <xf numFmtId="0" fontId="9" fillId="0" borderId="67" xfId="0" applyFont="1" applyFill="1" applyBorder="1" applyAlignment="1">
      <alignment horizontal="right"/>
    </xf>
    <xf numFmtId="167" fontId="0" fillId="0" borderId="63" xfId="0" applyNumberFormat="1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24" fillId="0" borderId="39" xfId="0" applyFont="1" applyFill="1" applyBorder="1" applyAlignment="1">
      <alignment horizontal="center" vertical="center" wrapText="1"/>
    </xf>
    <xf numFmtId="0" fontId="24" fillId="0" borderId="40" xfId="0" applyFont="1" applyFill="1" applyBorder="1" applyAlignment="1">
      <alignment horizontal="center" vertical="center" wrapText="1"/>
    </xf>
    <xf numFmtId="167" fontId="24" fillId="0" borderId="68" xfId="0" applyNumberFormat="1" applyFont="1" applyFill="1" applyBorder="1" applyAlignment="1">
      <alignment horizontal="center" vertical="center" wrapText="1"/>
    </xf>
    <xf numFmtId="167" fontId="0" fillId="0" borderId="18" xfId="0" applyNumberForma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2" fontId="0" fillId="0" borderId="2" xfId="0" applyNumberFormat="1" applyFill="1" applyBorder="1" applyAlignment="1">
      <alignment horizontal="center"/>
    </xf>
    <xf numFmtId="0" fontId="0" fillId="0" borderId="26" xfId="0" applyFill="1" applyBorder="1"/>
    <xf numFmtId="0" fontId="0" fillId="0" borderId="29" xfId="0" applyFill="1" applyBorder="1" applyAlignment="1">
      <alignment horizontal="center"/>
    </xf>
    <xf numFmtId="0" fontId="0" fillId="0" borderId="13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167" fontId="0" fillId="0" borderId="10" xfId="0" applyNumberFormat="1" applyFill="1" applyBorder="1" applyAlignment="1">
      <alignment horizontal="center"/>
    </xf>
    <xf numFmtId="0" fontId="0" fillId="0" borderId="25" xfId="0" applyFill="1" applyBorder="1"/>
    <xf numFmtId="0" fontId="0" fillId="0" borderId="29" xfId="0" applyFill="1" applyBorder="1" applyAlignment="1">
      <alignment horizontal="left"/>
    </xf>
    <xf numFmtId="167" fontId="0" fillId="0" borderId="33" xfId="0" applyNumberFormat="1" applyFill="1" applyBorder="1" applyAlignment="1">
      <alignment horizontal="center"/>
    </xf>
    <xf numFmtId="0" fontId="12" fillId="0" borderId="41" xfId="0" applyFont="1" applyFill="1" applyBorder="1" applyAlignment="1">
      <alignment horizontal="center"/>
    </xf>
    <xf numFmtId="165" fontId="18" fillId="0" borderId="17" xfId="0" applyNumberFormat="1" applyFont="1" applyFill="1" applyBorder="1"/>
    <xf numFmtId="0" fontId="8" fillId="3" borderId="64" xfId="0" applyFont="1" applyFill="1" applyBorder="1"/>
    <xf numFmtId="0" fontId="9" fillId="0" borderId="11" xfId="0" applyFont="1" applyBorder="1"/>
    <xf numFmtId="0" fontId="9" fillId="0" borderId="0" xfId="0" applyFont="1" applyAlignment="1">
      <alignment horizontal="center"/>
    </xf>
    <xf numFmtId="0" fontId="29" fillId="0" borderId="0" xfId="0" applyFont="1" applyFill="1" applyBorder="1" applyAlignment="1">
      <alignment horizontal="center" vertical="center"/>
    </xf>
    <xf numFmtId="0" fontId="21" fillId="0" borderId="98" xfId="0" applyFont="1" applyFill="1" applyBorder="1" applyAlignment="1">
      <alignment horizontal="left"/>
    </xf>
    <xf numFmtId="0" fontId="21" fillId="0" borderId="4" xfId="0" applyFont="1" applyFill="1" applyBorder="1" applyAlignment="1">
      <alignment horizontal="left"/>
    </xf>
    <xf numFmtId="2" fontId="21" fillId="0" borderId="3" xfId="0" applyNumberFormat="1" applyFont="1" applyFill="1" applyBorder="1"/>
    <xf numFmtId="2" fontId="21" fillId="0" borderId="4" xfId="0" applyNumberFormat="1" applyFont="1" applyFill="1" applyBorder="1"/>
    <xf numFmtId="2" fontId="21" fillId="0" borderId="5" xfId="0" applyNumberFormat="1" applyFont="1" applyFill="1" applyBorder="1"/>
    <xf numFmtId="0" fontId="30" fillId="0" borderId="23" xfId="0" applyFont="1" applyFill="1" applyBorder="1"/>
    <xf numFmtId="0" fontId="21" fillId="0" borderId="23" xfId="0" applyFont="1" applyFill="1" applyBorder="1"/>
    <xf numFmtId="0" fontId="30" fillId="0" borderId="6" xfId="0" applyFont="1" applyFill="1" applyBorder="1" applyAlignment="1">
      <alignment horizontal="left"/>
    </xf>
    <xf numFmtId="0" fontId="30" fillId="0" borderId="41" xfId="0" applyFont="1" applyFill="1" applyBorder="1" applyAlignment="1">
      <alignment horizontal="left"/>
    </xf>
    <xf numFmtId="0" fontId="21" fillId="0" borderId="15" xfId="0" applyFont="1" applyFill="1" applyBorder="1" applyAlignment="1">
      <alignment horizontal="center"/>
    </xf>
    <xf numFmtId="0" fontId="21" fillId="0" borderId="23" xfId="0" applyFont="1" applyFill="1" applyBorder="1" applyAlignment="1">
      <alignment horizontal="center"/>
    </xf>
    <xf numFmtId="0" fontId="21" fillId="0" borderId="4" xfId="0" applyFont="1" applyFill="1" applyBorder="1"/>
    <xf numFmtId="0" fontId="21" fillId="0" borderId="4" xfId="0" applyFont="1" applyFill="1" applyBorder="1" applyAlignment="1">
      <alignment horizontal="center"/>
    </xf>
    <xf numFmtId="0" fontId="21" fillId="0" borderId="3" xfId="0" applyFont="1" applyFill="1" applyBorder="1"/>
    <xf numFmtId="0" fontId="21" fillId="0" borderId="3" xfId="0" applyFont="1" applyFill="1" applyBorder="1" applyAlignment="1">
      <alignment horizontal="center"/>
    </xf>
    <xf numFmtId="0" fontId="21" fillId="0" borderId="5" xfId="0" applyFont="1" applyFill="1" applyBorder="1" applyAlignment="1">
      <alignment horizontal="center"/>
    </xf>
    <xf numFmtId="0" fontId="30" fillId="0" borderId="4" xfId="0" applyFont="1" applyFill="1" applyBorder="1" applyAlignment="1">
      <alignment horizontal="left"/>
    </xf>
    <xf numFmtId="0" fontId="21" fillId="0" borderId="4" xfId="0" quotePrefix="1" applyFont="1" applyFill="1" applyBorder="1" applyAlignment="1">
      <alignment horizontal="left"/>
    </xf>
    <xf numFmtId="0" fontId="21" fillId="0" borderId="4" xfId="0" quotePrefix="1" applyFont="1" applyFill="1" applyBorder="1" applyAlignment="1">
      <alignment horizontal="center"/>
    </xf>
    <xf numFmtId="0" fontId="30" fillId="0" borderId="3" xfId="0" applyFont="1" applyFill="1" applyBorder="1"/>
    <xf numFmtId="0" fontId="30" fillId="0" borderId="4" xfId="0" applyFont="1" applyFill="1" applyBorder="1"/>
    <xf numFmtId="2" fontId="21" fillId="0" borderId="4" xfId="0" quotePrefix="1" applyNumberFormat="1" applyFont="1" applyFill="1" applyBorder="1" applyAlignment="1">
      <alignment horizontal="left"/>
    </xf>
    <xf numFmtId="2" fontId="21" fillId="0" borderId="4" xfId="0" applyNumberFormat="1" applyFont="1" applyFill="1" applyBorder="1" applyAlignment="1">
      <alignment horizontal="left"/>
    </xf>
    <xf numFmtId="2" fontId="30" fillId="0" borderId="4" xfId="0" applyNumberFormat="1" applyFont="1" applyFill="1" applyBorder="1"/>
    <xf numFmtId="0" fontId="21" fillId="0" borderId="100" xfId="0" applyFont="1" applyFill="1" applyBorder="1"/>
    <xf numFmtId="0" fontId="30" fillId="0" borderId="98" xfId="0" quotePrefix="1" applyFont="1" applyFill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7" xfId="0" applyFont="1" applyBorder="1" applyAlignment="1">
      <alignment horizontal="center" vertical="center"/>
    </xf>
    <xf numFmtId="7" fontId="30" fillId="0" borderId="7" xfId="1" applyNumberFormat="1" applyFont="1" applyBorder="1" applyAlignment="1">
      <alignment horizontal="center" vertical="center"/>
    </xf>
    <xf numFmtId="0" fontId="21" fillId="0" borderId="23" xfId="0" applyFont="1" applyFill="1" applyBorder="1" applyAlignment="1">
      <alignment horizontal="left"/>
    </xf>
    <xf numFmtId="2" fontId="30" fillId="0" borderId="4" xfId="0" applyNumberFormat="1" applyFont="1" applyFill="1" applyBorder="1" applyAlignment="1">
      <alignment horizontal="left"/>
    </xf>
    <xf numFmtId="2" fontId="28" fillId="0" borderId="4" xfId="0" applyNumberFormat="1" applyFont="1" applyFill="1" applyBorder="1" applyAlignment="1">
      <alignment horizontal="center"/>
    </xf>
    <xf numFmtId="2" fontId="18" fillId="0" borderId="30" xfId="0" applyNumberFormat="1" applyFont="1" applyFill="1" applyBorder="1"/>
    <xf numFmtId="2" fontId="8" fillId="0" borderId="39" xfId="0" applyNumberFormat="1" applyFont="1" applyFill="1" applyBorder="1" applyAlignment="1">
      <alignment horizontal="center" vertical="center" textRotation="90"/>
    </xf>
    <xf numFmtId="2" fontId="8" fillId="0" borderId="74" xfId="0" quotePrefix="1" applyNumberFormat="1" applyFont="1" applyFill="1" applyBorder="1" applyAlignment="1">
      <alignment horizontal="center" vertical="center" textRotation="90"/>
    </xf>
    <xf numFmtId="2" fontId="8" fillId="0" borderId="2" xfId="0" applyNumberFormat="1" applyFont="1" applyFill="1" applyBorder="1" applyAlignment="1">
      <alignment horizontal="left" vertical="center"/>
    </xf>
    <xf numFmtId="1" fontId="8" fillId="0" borderId="8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2" fontId="8" fillId="0" borderId="20" xfId="0" applyNumberFormat="1" applyFont="1" applyFill="1" applyBorder="1" applyAlignment="1">
      <alignment horizontal="center" vertical="center" wrapText="1"/>
    </xf>
    <xf numFmtId="2" fontId="8" fillId="0" borderId="22" xfId="0" applyNumberFormat="1" applyFont="1" applyFill="1" applyBorder="1" applyAlignment="1">
      <alignment horizontal="center" vertical="center" wrapText="1"/>
    </xf>
    <xf numFmtId="2" fontId="8" fillId="0" borderId="38" xfId="0" applyNumberFormat="1" applyFont="1" applyFill="1" applyBorder="1" applyAlignment="1">
      <alignment horizontal="center" vertical="center" wrapText="1"/>
    </xf>
    <xf numFmtId="2" fontId="8" fillId="0" borderId="101" xfId="0" applyNumberFormat="1" applyFont="1" applyFill="1" applyBorder="1" applyAlignment="1">
      <alignment horizontal="center" vertical="center" wrapText="1"/>
    </xf>
    <xf numFmtId="2" fontId="0" fillId="0" borderId="57" xfId="0" applyNumberFormat="1" applyFill="1" applyBorder="1"/>
    <xf numFmtId="2" fontId="0" fillId="0" borderId="100" xfId="0" applyNumberFormat="1" applyFill="1" applyBorder="1"/>
    <xf numFmtId="2" fontId="8" fillId="0" borderId="8" xfId="0" applyNumberFormat="1" applyFont="1" applyFill="1" applyBorder="1" applyAlignment="1">
      <alignment horizontal="center" vertical="center"/>
    </xf>
    <xf numFmtId="2" fontId="9" fillId="0" borderId="56" xfId="0" applyNumberFormat="1" applyFont="1" applyFill="1" applyBorder="1" applyAlignment="1">
      <alignment horizontal="center"/>
    </xf>
    <xf numFmtId="2" fontId="20" fillId="0" borderId="0" xfId="0" applyNumberFormat="1" applyFont="1" applyFill="1" applyAlignment="1">
      <alignment horizontal="right"/>
    </xf>
    <xf numFmtId="2" fontId="20" fillId="0" borderId="0" xfId="0" applyNumberFormat="1" applyFont="1" applyFill="1"/>
    <xf numFmtId="2" fontId="0" fillId="0" borderId="0" xfId="0" applyNumberFormat="1" applyFill="1" applyAlignment="1">
      <alignment horizontal="left"/>
    </xf>
    <xf numFmtId="2" fontId="9" fillId="0" borderId="6" xfId="0" applyNumberFormat="1" applyFont="1" applyFill="1" applyBorder="1" applyAlignment="1">
      <alignment horizontal="center" vertical="center" wrapText="1"/>
    </xf>
    <xf numFmtId="0" fontId="13" fillId="0" borderId="0" xfId="0" applyFont="1" applyFill="1"/>
    <xf numFmtId="2" fontId="8" fillId="0" borderId="102" xfId="0" applyNumberFormat="1" applyFont="1" applyFill="1" applyBorder="1" applyAlignment="1">
      <alignment horizontal="center" vertical="center" wrapText="1"/>
    </xf>
    <xf numFmtId="2" fontId="9" fillId="0" borderId="103" xfId="0" applyNumberFormat="1" applyFont="1" applyFill="1" applyBorder="1" applyAlignment="1">
      <alignment horizontal="center" vertical="center" wrapText="1"/>
    </xf>
    <xf numFmtId="2" fontId="9" fillId="7" borderId="103" xfId="0" applyNumberFormat="1" applyFont="1" applyFill="1" applyBorder="1" applyAlignment="1">
      <alignment horizontal="center" vertical="center"/>
    </xf>
    <xf numFmtId="2" fontId="9" fillId="7" borderId="103" xfId="0" applyNumberFormat="1" applyFont="1" applyFill="1" applyBorder="1" applyAlignment="1">
      <alignment horizontal="center" vertical="center" wrapText="1"/>
    </xf>
    <xf numFmtId="2" fontId="9" fillId="7" borderId="104" xfId="0" applyNumberFormat="1" applyFont="1" applyFill="1" applyBorder="1" applyAlignment="1">
      <alignment horizontal="center" vertical="center"/>
    </xf>
    <xf numFmtId="1" fontId="8" fillId="7" borderId="8" xfId="0" quotePrefix="1" applyNumberFormat="1" applyFont="1" applyFill="1" applyBorder="1" applyAlignment="1">
      <alignment horizontal="center" vertical="center"/>
    </xf>
    <xf numFmtId="2" fontId="8" fillId="7" borderId="2" xfId="0" applyNumberFormat="1" applyFont="1" applyFill="1" applyBorder="1" applyAlignment="1">
      <alignment horizontal="left" vertical="center"/>
    </xf>
    <xf numFmtId="1" fontId="8" fillId="7" borderId="13" xfId="0" quotePrefix="1" applyNumberFormat="1" applyFont="1" applyFill="1" applyBorder="1" applyAlignment="1">
      <alignment horizontal="center" vertical="center"/>
    </xf>
    <xf numFmtId="1" fontId="8" fillId="7" borderId="2" xfId="0" applyNumberFormat="1" applyFont="1" applyFill="1" applyBorder="1" applyAlignment="1">
      <alignment horizontal="center" vertical="center"/>
    </xf>
    <xf numFmtId="1" fontId="8" fillId="7" borderId="29" xfId="0" applyNumberFormat="1" applyFont="1" applyFill="1" applyBorder="1" applyAlignment="1">
      <alignment horizontal="center" vertical="center"/>
    </xf>
    <xf numFmtId="2" fontId="8" fillId="0" borderId="0" xfId="0" quotePrefix="1" applyNumberFormat="1" applyFont="1" applyFill="1" applyBorder="1" applyAlignment="1">
      <alignment horizontal="center" vertical="center" textRotation="90"/>
    </xf>
    <xf numFmtId="1" fontId="8" fillId="0" borderId="0" xfId="0" quotePrefix="1" applyNumberFormat="1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left" vertical="center"/>
    </xf>
    <xf numFmtId="2" fontId="20" fillId="7" borderId="0" xfId="0" applyNumberFormat="1" applyFont="1" applyFill="1" applyAlignment="1">
      <alignment horizontal="right"/>
    </xf>
    <xf numFmtId="0" fontId="20" fillId="7" borderId="0" xfId="0" applyFont="1" applyFill="1"/>
    <xf numFmtId="2" fontId="20" fillId="7" borderId="105" xfId="0" applyNumberFormat="1" applyFont="1" applyFill="1" applyBorder="1"/>
    <xf numFmtId="2" fontId="8" fillId="7" borderId="38" xfId="0" applyNumberFormat="1" applyFont="1" applyFill="1" applyBorder="1" applyAlignment="1">
      <alignment horizontal="center" vertical="center" wrapText="1"/>
    </xf>
    <xf numFmtId="2" fontId="8" fillId="7" borderId="101" xfId="0" applyNumberFormat="1" applyFont="1" applyFill="1" applyBorder="1" applyAlignment="1">
      <alignment horizontal="center" vertical="center" wrapText="1"/>
    </xf>
    <xf numFmtId="0" fontId="8" fillId="0" borderId="96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2" fontId="8" fillId="0" borderId="24" xfId="0" applyNumberFormat="1" applyFont="1" applyFill="1" applyBorder="1" applyAlignment="1">
      <alignment horizontal="center"/>
    </xf>
    <xf numFmtId="2" fontId="8" fillId="0" borderId="8" xfId="0" applyNumberFormat="1" applyFont="1" applyFill="1" applyBorder="1" applyAlignment="1">
      <alignment horizontal="center"/>
    </xf>
    <xf numFmtId="2" fontId="8" fillId="0" borderId="59" xfId="0" applyNumberFormat="1" applyFont="1" applyFill="1" applyBorder="1" applyAlignment="1">
      <alignment horizontal="center"/>
    </xf>
    <xf numFmtId="2" fontId="8" fillId="0" borderId="56" xfId="0" applyNumberFormat="1" applyFont="1" applyFill="1" applyBorder="1" applyAlignment="1">
      <alignment horizontal="center"/>
    </xf>
    <xf numFmtId="2" fontId="8" fillId="0" borderId="25" xfId="0" applyNumberFormat="1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2" fontId="8" fillId="0" borderId="28" xfId="0" applyNumberFormat="1" applyFont="1" applyFill="1" applyBorder="1" applyAlignment="1">
      <alignment horizontal="center"/>
    </xf>
    <xf numFmtId="2" fontId="8" fillId="0" borderId="26" xfId="0" applyNumberFormat="1" applyFont="1" applyFill="1" applyBorder="1" applyAlignment="1">
      <alignment horizontal="center"/>
    </xf>
    <xf numFmtId="2" fontId="8" fillId="0" borderId="29" xfId="0" applyNumberFormat="1" applyFont="1" applyFill="1" applyBorder="1" applyAlignment="1">
      <alignment horizontal="center"/>
    </xf>
    <xf numFmtId="2" fontId="8" fillId="0" borderId="60" xfId="0" applyNumberFormat="1" applyFont="1" applyFill="1" applyBorder="1" applyAlignment="1">
      <alignment horizontal="center"/>
    </xf>
    <xf numFmtId="2" fontId="8" fillId="0" borderId="11" xfId="0" applyNumberFormat="1" applyFont="1" applyFill="1" applyBorder="1" applyAlignment="1">
      <alignment horizontal="center"/>
    </xf>
    <xf numFmtId="2" fontId="8" fillId="0" borderId="61" xfId="0" applyNumberFormat="1" applyFont="1" applyFill="1" applyBorder="1" applyAlignment="1">
      <alignment horizontal="center"/>
    </xf>
    <xf numFmtId="2" fontId="8" fillId="0" borderId="27" xfId="0" applyNumberFormat="1" applyFont="1" applyFill="1" applyBorder="1" applyAlignment="1">
      <alignment horizontal="center"/>
    </xf>
    <xf numFmtId="2" fontId="8" fillId="0" borderId="13" xfId="0" applyNumberFormat="1" applyFont="1" applyFill="1" applyBorder="1" applyAlignment="1">
      <alignment horizontal="center"/>
    </xf>
    <xf numFmtId="2" fontId="8" fillId="0" borderId="62" xfId="0" applyNumberFormat="1" applyFont="1" applyFill="1" applyBorder="1" applyAlignment="1">
      <alignment horizontal="center"/>
    </xf>
    <xf numFmtId="0" fontId="21" fillId="0" borderId="30" xfId="0" applyFont="1" applyFill="1" applyBorder="1"/>
    <xf numFmtId="0" fontId="21" fillId="0" borderId="30" xfId="0" applyFont="1" applyFill="1" applyBorder="1" applyAlignment="1">
      <alignment horizontal="center"/>
    </xf>
    <xf numFmtId="2" fontId="18" fillId="0" borderId="30" xfId="0" applyNumberFormat="1" applyFont="1" applyFill="1" applyBorder="1" applyAlignment="1">
      <alignment horizontal="center"/>
    </xf>
    <xf numFmtId="165" fontId="18" fillId="0" borderId="30" xfId="0" applyNumberFormat="1" applyFont="1" applyFill="1" applyBorder="1" applyAlignment="1">
      <alignment horizontal="right"/>
    </xf>
    <xf numFmtId="0" fontId="7" fillId="0" borderId="0" xfId="0" applyFont="1" applyAlignment="1">
      <alignment horizontal="left" vertical="center"/>
    </xf>
    <xf numFmtId="0" fontId="0" fillId="7" borderId="46" xfId="0" applyFill="1" applyBorder="1" applyAlignment="1">
      <alignment horizontal="center" vertical="center"/>
    </xf>
    <xf numFmtId="0" fontId="0" fillId="7" borderId="46" xfId="0" applyFill="1" applyBorder="1" applyAlignment="1">
      <alignment horizontal="left" vertical="center"/>
    </xf>
    <xf numFmtId="0" fontId="0" fillId="7" borderId="47" xfId="0" applyFill="1" applyBorder="1" applyAlignment="1">
      <alignment horizontal="left" vertical="center" wrapText="1"/>
    </xf>
    <xf numFmtId="0" fontId="0" fillId="7" borderId="67" xfId="0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0" fontId="29" fillId="7" borderId="0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left"/>
    </xf>
    <xf numFmtId="2" fontId="18" fillId="0" borderId="5" xfId="0" applyNumberFormat="1" applyFont="1" applyBorder="1"/>
    <xf numFmtId="0" fontId="18" fillId="0" borderId="6" xfId="0" applyFont="1" applyFill="1" applyBorder="1"/>
    <xf numFmtId="0" fontId="18" fillId="0" borderId="41" xfId="0" applyFont="1" applyFill="1" applyBorder="1"/>
    <xf numFmtId="171" fontId="8" fillId="0" borderId="0" xfId="0" applyNumberFormat="1" applyFont="1" applyAlignment="1">
      <alignment horizontal="center"/>
    </xf>
    <xf numFmtId="0" fontId="33" fillId="0" borderId="0" xfId="0" applyFont="1"/>
    <xf numFmtId="0" fontId="13" fillId="0" borderId="0" xfId="0" applyFont="1" applyAlignment="1">
      <alignment horizontal="center" vertical="center"/>
    </xf>
    <xf numFmtId="0" fontId="13" fillId="0" borderId="0" xfId="0" applyFont="1"/>
    <xf numFmtId="0" fontId="32" fillId="0" borderId="0" xfId="0" applyFont="1" applyAlignment="1">
      <alignment horizontal="center" vertical="center"/>
    </xf>
    <xf numFmtId="2" fontId="6" fillId="0" borderId="0" xfId="0" applyNumberFormat="1" applyFont="1"/>
    <xf numFmtId="2" fontId="18" fillId="0" borderId="0" xfId="0" applyNumberFormat="1" applyFont="1"/>
    <xf numFmtId="0" fontId="6" fillId="0" borderId="7" xfId="0" applyFont="1" applyBorder="1"/>
    <xf numFmtId="2" fontId="18" fillId="0" borderId="7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2" fontId="18" fillId="0" borderId="41" xfId="0" applyNumberFormat="1" applyFont="1" applyBorder="1"/>
    <xf numFmtId="0" fontId="18" fillId="0" borderId="41" xfId="0" applyFont="1" applyBorder="1"/>
    <xf numFmtId="2" fontId="18" fillId="0" borderId="7" xfId="0" applyNumberFormat="1" applyFont="1" applyBorder="1" applyAlignment="1">
      <alignment vertical="center"/>
    </xf>
    <xf numFmtId="0" fontId="12" fillId="0" borderId="6" xfId="0" applyFont="1" applyFill="1" applyBorder="1" applyAlignment="1">
      <alignment vertical="center"/>
    </xf>
    <xf numFmtId="0" fontId="12" fillId="0" borderId="6" xfId="0" applyFont="1" applyFill="1" applyBorder="1"/>
    <xf numFmtId="0" fontId="12" fillId="0" borderId="41" xfId="0" applyFont="1" applyFill="1" applyBorder="1"/>
    <xf numFmtId="0" fontId="12" fillId="0" borderId="41" xfId="0" applyFont="1" applyBorder="1"/>
    <xf numFmtId="1" fontId="6" fillId="0" borderId="0" xfId="0" applyNumberFormat="1" applyFont="1"/>
    <xf numFmtId="2" fontId="0" fillId="0" borderId="100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2" fontId="18" fillId="0" borderId="15" xfId="0" applyNumberFormat="1" applyFont="1" applyFill="1" applyBorder="1"/>
    <xf numFmtId="0" fontId="21" fillId="0" borderId="3" xfId="0" applyFont="1" applyFill="1" applyBorder="1" applyAlignment="1">
      <alignment horizontal="left"/>
    </xf>
    <xf numFmtId="0" fontId="13" fillId="0" borderId="0" xfId="0" applyFont="1" applyAlignment="1">
      <alignment vertical="center"/>
    </xf>
    <xf numFmtId="2" fontId="8" fillId="0" borderId="31" xfId="0" applyNumberFormat="1" applyFont="1" applyBorder="1" applyAlignment="1">
      <alignment horizontal="center"/>
    </xf>
    <xf numFmtId="2" fontId="8" fillId="0" borderId="7" xfId="0" applyNumberFormat="1" applyFont="1" applyBorder="1" applyAlignment="1">
      <alignment horizontal="center"/>
    </xf>
    <xf numFmtId="2" fontId="9" fillId="0" borderId="103" xfId="0" applyNumberFormat="1" applyFont="1" applyFill="1" applyBorder="1" applyAlignment="1">
      <alignment horizontal="center" vertical="center"/>
    </xf>
    <xf numFmtId="2" fontId="8" fillId="0" borderId="37" xfId="0" applyNumberFormat="1" applyFont="1" applyBorder="1" applyAlignment="1">
      <alignment horizontal="center"/>
    </xf>
    <xf numFmtId="2" fontId="9" fillId="0" borderId="15" xfId="0" applyNumberFormat="1" applyFont="1" applyBorder="1" applyAlignment="1">
      <alignment horizontal="center"/>
    </xf>
    <xf numFmtId="2" fontId="9" fillId="0" borderId="60" xfId="0" applyNumberFormat="1" applyFont="1" applyFill="1" applyBorder="1" applyAlignment="1">
      <alignment horizontal="center" vertical="center"/>
    </xf>
    <xf numFmtId="2" fontId="8" fillId="0" borderId="81" xfId="0" applyNumberFormat="1" applyFont="1" applyBorder="1" applyAlignment="1">
      <alignment horizontal="center" vertical="center" wrapText="1"/>
    </xf>
    <xf numFmtId="2" fontId="8" fillId="0" borderId="11" xfId="0" applyNumberFormat="1" applyFont="1" applyBorder="1" applyAlignment="1">
      <alignment horizontal="center"/>
    </xf>
    <xf numFmtId="2" fontId="8" fillId="2" borderId="40" xfId="0" applyNumberFormat="1" applyFont="1" applyFill="1" applyBorder="1" applyAlignment="1">
      <alignment horizontal="center"/>
    </xf>
    <xf numFmtId="2" fontId="8" fillId="2" borderId="109" xfId="0" applyNumberFormat="1" applyFont="1" applyFill="1" applyBorder="1" applyAlignment="1">
      <alignment horizontal="center"/>
    </xf>
    <xf numFmtId="2" fontId="8" fillId="2" borderId="10" xfId="0" applyNumberFormat="1" applyFont="1" applyFill="1" applyBorder="1" applyAlignment="1">
      <alignment horizontal="center"/>
    </xf>
    <xf numFmtId="2" fontId="8" fillId="2" borderId="83" xfId="0" applyNumberFormat="1" applyFont="1" applyFill="1" applyBorder="1" applyAlignment="1">
      <alignment horizontal="center"/>
    </xf>
    <xf numFmtId="2" fontId="35" fillId="5" borderId="16" xfId="0" applyNumberFormat="1" applyFont="1" applyFill="1" applyBorder="1" applyAlignment="1">
      <alignment horizontal="center"/>
    </xf>
    <xf numFmtId="2" fontId="35" fillId="7" borderId="16" xfId="0" applyNumberFormat="1" applyFont="1" applyFill="1" applyBorder="1" applyAlignment="1">
      <alignment horizontal="center"/>
    </xf>
    <xf numFmtId="2" fontId="35" fillId="5" borderId="7" xfId="0" applyNumberFormat="1" applyFont="1" applyFill="1" applyBorder="1" applyAlignment="1">
      <alignment horizontal="center"/>
    </xf>
    <xf numFmtId="2" fontId="35" fillId="5" borderId="41" xfId="0" applyNumberFormat="1" applyFont="1" applyFill="1" applyBorder="1" applyAlignment="1">
      <alignment horizontal="center"/>
    </xf>
    <xf numFmtId="2" fontId="8" fillId="5" borderId="17" xfId="0" applyNumberFormat="1" applyFont="1" applyFill="1" applyBorder="1" applyAlignment="1">
      <alignment horizontal="center"/>
    </xf>
    <xf numFmtId="2" fontId="8" fillId="7" borderId="7" xfId="0" applyNumberFormat="1" applyFont="1" applyFill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/>
    </xf>
    <xf numFmtId="2" fontId="9" fillId="0" borderId="110" xfId="0" applyNumberFormat="1" applyFont="1" applyFill="1" applyBorder="1" applyAlignment="1">
      <alignment horizontal="center" vertical="center"/>
    </xf>
    <xf numFmtId="2" fontId="8" fillId="0" borderId="29" xfId="0" applyNumberFormat="1" applyFont="1" applyBorder="1" applyAlignment="1">
      <alignment horizontal="center"/>
    </xf>
    <xf numFmtId="2" fontId="8" fillId="0" borderId="92" xfId="0" applyNumberFormat="1" applyFont="1" applyBorder="1" applyAlignment="1">
      <alignment horizontal="center"/>
    </xf>
    <xf numFmtId="2" fontId="8" fillId="0" borderId="79" xfId="0" applyNumberFormat="1" applyFont="1" applyBorder="1" applyAlignment="1">
      <alignment horizontal="center"/>
    </xf>
    <xf numFmtId="2" fontId="35" fillId="9" borderId="7" xfId="0" applyNumberFormat="1" applyFont="1" applyFill="1" applyBorder="1" applyAlignment="1">
      <alignment horizontal="center"/>
    </xf>
    <xf numFmtId="2" fontId="35" fillId="9" borderId="17" xfId="0" applyNumberFormat="1" applyFont="1" applyFill="1" applyBorder="1" applyAlignment="1">
      <alignment horizontal="center"/>
    </xf>
    <xf numFmtId="2" fontId="35" fillId="9" borderId="0" xfId="0" applyNumberFormat="1" applyFont="1" applyFill="1" applyAlignment="1">
      <alignment horizontal="center"/>
    </xf>
    <xf numFmtId="2" fontId="9" fillId="0" borderId="40" xfId="0" applyNumberFormat="1" applyFont="1" applyBorder="1" applyAlignment="1">
      <alignment horizontal="right"/>
    </xf>
    <xf numFmtId="2" fontId="9" fillId="0" borderId="109" xfId="0" applyNumberFormat="1" applyFont="1" applyBorder="1" applyAlignment="1">
      <alignment horizontal="right"/>
    </xf>
    <xf numFmtId="2" fontId="9" fillId="0" borderId="13" xfId="0" applyNumberFormat="1" applyFont="1" applyBorder="1" applyAlignment="1">
      <alignment horizontal="right"/>
    </xf>
    <xf numFmtId="2" fontId="9" fillId="0" borderId="62" xfId="0" applyNumberFormat="1" applyFont="1" applyBorder="1" applyAlignment="1">
      <alignment horizontal="right"/>
    </xf>
    <xf numFmtId="2" fontId="9" fillId="0" borderId="2" xfId="0" applyNumberFormat="1" applyFont="1" applyBorder="1" applyAlignment="1">
      <alignment horizontal="right"/>
    </xf>
    <xf numFmtId="2" fontId="9" fillId="0" borderId="59" xfId="0" applyNumberFormat="1" applyFont="1" applyBorder="1" applyAlignment="1">
      <alignment horizontal="right"/>
    </xf>
    <xf numFmtId="2" fontId="0" fillId="0" borderId="16" xfId="0" applyNumberFormat="1" applyBorder="1"/>
    <xf numFmtId="2" fontId="8" fillId="0" borderId="88" xfId="0" applyNumberFormat="1" applyFont="1" applyFill="1" applyBorder="1" applyAlignment="1">
      <alignment horizontal="center" vertical="center" wrapText="1"/>
    </xf>
    <xf numFmtId="2" fontId="8" fillId="0" borderId="111" xfId="0" applyNumberFormat="1" applyFont="1" applyFill="1" applyBorder="1" applyAlignment="1">
      <alignment horizontal="center" vertical="center" wrapText="1"/>
    </xf>
    <xf numFmtId="2" fontId="8" fillId="7" borderId="59" xfId="0" applyNumberFormat="1" applyFont="1" applyFill="1" applyBorder="1" applyAlignment="1">
      <alignment horizontal="left" vertical="center"/>
    </xf>
    <xf numFmtId="2" fontId="8" fillId="7" borderId="62" xfId="0" applyNumberFormat="1" applyFont="1" applyFill="1" applyBorder="1" applyAlignment="1">
      <alignment horizontal="left" vertical="center"/>
    </xf>
    <xf numFmtId="2" fontId="8" fillId="7" borderId="60" xfId="0" applyNumberFormat="1" applyFont="1" applyFill="1" applyBorder="1" applyAlignment="1">
      <alignment horizontal="left" vertical="center"/>
    </xf>
    <xf numFmtId="2" fontId="8" fillId="7" borderId="112" xfId="0" applyNumberFormat="1" applyFont="1" applyFill="1" applyBorder="1" applyAlignment="1">
      <alignment horizontal="left" vertical="center"/>
    </xf>
    <xf numFmtId="2" fontId="9" fillId="0" borderId="19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2" fontId="9" fillId="0" borderId="113" xfId="0" applyNumberFormat="1" applyFont="1" applyBorder="1" applyAlignment="1">
      <alignment horizontal="center"/>
    </xf>
    <xf numFmtId="2" fontId="9" fillId="0" borderId="14" xfId="0" applyNumberFormat="1" applyFont="1" applyFill="1" applyBorder="1" applyAlignment="1">
      <alignment horizontal="center"/>
    </xf>
    <xf numFmtId="2" fontId="9" fillId="0" borderId="4" xfId="0" applyNumberFormat="1" applyFont="1" applyFill="1" applyBorder="1" applyAlignment="1">
      <alignment horizontal="center"/>
    </xf>
    <xf numFmtId="2" fontId="9" fillId="0" borderId="16" xfId="0" applyNumberFormat="1" applyFont="1" applyFill="1" applyBorder="1" applyAlignment="1">
      <alignment horizontal="center"/>
    </xf>
    <xf numFmtId="2" fontId="0" fillId="0" borderId="114" xfId="0" applyNumberForma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2" fontId="9" fillId="3" borderId="38" xfId="0" applyNumberFormat="1" applyFont="1" applyFill="1" applyBorder="1" applyAlignment="1">
      <alignment horizontal="right"/>
    </xf>
    <xf numFmtId="2" fontId="36" fillId="0" borderId="114" xfId="0" applyNumberFormat="1" applyFont="1" applyBorder="1"/>
    <xf numFmtId="2" fontId="9" fillId="3" borderId="7" xfId="0" applyNumberFormat="1" applyFont="1" applyFill="1" applyBorder="1" applyAlignment="1">
      <alignment horizontal="right"/>
    </xf>
    <xf numFmtId="2" fontId="0" fillId="7" borderId="115" xfId="0" applyNumberFormat="1" applyFill="1" applyBorder="1" applyAlignment="1">
      <alignment horizontal="right"/>
    </xf>
    <xf numFmtId="2" fontId="0" fillId="7" borderId="14" xfId="0" applyNumberFormat="1" applyFill="1" applyBorder="1"/>
    <xf numFmtId="2" fontId="8" fillId="7" borderId="116" xfId="0" applyNumberFormat="1" applyFont="1" applyFill="1" applyBorder="1" applyAlignment="1">
      <alignment horizontal="center" vertical="center" wrapText="1"/>
    </xf>
    <xf numFmtId="2" fontId="8" fillId="0" borderId="0" xfId="0" applyNumberFormat="1" applyFont="1"/>
    <xf numFmtId="0" fontId="9" fillId="0" borderId="0" xfId="0" applyFont="1" applyFill="1" applyBorder="1"/>
    <xf numFmtId="0" fontId="9" fillId="0" borderId="0" xfId="0" applyFont="1" applyBorder="1"/>
    <xf numFmtId="0" fontId="9" fillId="0" borderId="0" xfId="0" applyFont="1" applyFill="1" applyBorder="1" applyAlignment="1">
      <alignment horizontal="left"/>
    </xf>
    <xf numFmtId="0" fontId="9" fillId="0" borderId="0" xfId="0" applyFont="1" applyFill="1"/>
    <xf numFmtId="0" fontId="9" fillId="0" borderId="0" xfId="0" applyFont="1" applyFill="1" applyAlignment="1">
      <alignment horizontal="left"/>
    </xf>
    <xf numFmtId="0" fontId="37" fillId="0" borderId="64" xfId="0" applyFont="1" applyFill="1" applyBorder="1" applyAlignment="1">
      <alignment horizontal="left"/>
    </xf>
    <xf numFmtId="0" fontId="9" fillId="0" borderId="65" xfId="0" applyFont="1" applyFill="1" applyBorder="1"/>
    <xf numFmtId="0" fontId="9" fillId="0" borderId="65" xfId="0" applyFont="1" applyBorder="1"/>
    <xf numFmtId="0" fontId="0" fillId="0" borderId="65" xfId="0" applyBorder="1"/>
    <xf numFmtId="2" fontId="8" fillId="10" borderId="66" xfId="0" applyNumberFormat="1" applyFont="1" applyFill="1" applyBorder="1"/>
    <xf numFmtId="2" fontId="37" fillId="0" borderId="67" xfId="0" applyNumberFormat="1" applyFont="1" applyFill="1" applyBorder="1"/>
    <xf numFmtId="2" fontId="8" fillId="10" borderId="63" xfId="0" applyNumberFormat="1" applyFont="1" applyFill="1" applyBorder="1"/>
    <xf numFmtId="0" fontId="37" fillId="0" borderId="67" xfId="0" quotePrefix="1" applyFont="1" applyFill="1" applyBorder="1" applyAlignment="1">
      <alignment horizontal="left"/>
    </xf>
    <xf numFmtId="0" fontId="37" fillId="0" borderId="70" xfId="0" quotePrefix="1" applyFont="1" applyFill="1" applyBorder="1" applyAlignment="1">
      <alignment horizontal="left"/>
    </xf>
    <xf numFmtId="0" fontId="9" fillId="0" borderId="71" xfId="0" applyFont="1" applyFill="1" applyBorder="1"/>
    <xf numFmtId="0" fontId="9" fillId="0" borderId="71" xfId="0" applyFont="1" applyBorder="1"/>
    <xf numFmtId="2" fontId="8" fillId="10" borderId="84" xfId="0" applyNumberFormat="1" applyFont="1" applyFill="1" applyBorder="1"/>
    <xf numFmtId="0" fontId="31" fillId="10" borderId="0" xfId="0" applyFont="1" applyFill="1" applyAlignment="1">
      <alignment horizontal="left"/>
    </xf>
    <xf numFmtId="0" fontId="31" fillId="10" borderId="0" xfId="0" applyFont="1" applyFill="1"/>
    <xf numFmtId="172" fontId="31" fillId="10" borderId="0" xfId="1" applyNumberFormat="1" applyFont="1" applyFill="1"/>
    <xf numFmtId="2" fontId="31" fillId="10" borderId="0" xfId="0" applyNumberFormat="1" applyFont="1" applyFill="1" applyAlignment="1">
      <alignment horizontal="right"/>
    </xf>
    <xf numFmtId="172" fontId="31" fillId="10" borderId="0" xfId="0" applyNumberFormat="1" applyFont="1" applyFill="1"/>
    <xf numFmtId="0" fontId="0" fillId="10" borderId="0" xfId="0" applyFill="1" applyAlignment="1">
      <alignment horizontal="left"/>
    </xf>
    <xf numFmtId="0" fontId="0" fillId="10" borderId="0" xfId="0" applyFill="1"/>
    <xf numFmtId="0" fontId="31" fillId="10" borderId="0" xfId="0" applyFont="1" applyFill="1" applyAlignment="1">
      <alignment horizontal="left" vertical="center"/>
    </xf>
    <xf numFmtId="0" fontId="31" fillId="10" borderId="0" xfId="0" applyFont="1" applyFill="1" applyAlignment="1">
      <alignment vertical="center"/>
    </xf>
    <xf numFmtId="0" fontId="31" fillId="10" borderId="0" xfId="0" applyFont="1" applyFill="1" applyAlignment="1">
      <alignment horizontal="right" vertical="center"/>
    </xf>
    <xf numFmtId="2" fontId="8" fillId="0" borderId="24" xfId="0" applyNumberFormat="1" applyFont="1" applyBorder="1" applyAlignment="1">
      <alignment horizontal="center" vertical="center"/>
    </xf>
    <xf numFmtId="2" fontId="8" fillId="0" borderId="74" xfId="0" applyNumberFormat="1" applyFon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2" fontId="0" fillId="0" borderId="117" xfId="0" applyNumberFormat="1" applyBorder="1" applyAlignment="1">
      <alignment horizontal="center" vertical="center"/>
    </xf>
    <xf numFmtId="2" fontId="8" fillId="0" borderId="28" xfId="0" applyNumberFormat="1" applyFont="1" applyBorder="1" applyAlignment="1">
      <alignment horizontal="center" vertical="center"/>
    </xf>
    <xf numFmtId="2" fontId="0" fillId="0" borderId="118" xfId="0" applyNumberFormat="1" applyBorder="1" applyAlignment="1">
      <alignment horizontal="center" vertical="center"/>
    </xf>
    <xf numFmtId="0" fontId="8" fillId="0" borderId="0" xfId="0" applyFont="1" applyFill="1"/>
    <xf numFmtId="0" fontId="0" fillId="0" borderId="2" xfId="0" applyFill="1" applyBorder="1"/>
    <xf numFmtId="2" fontId="9" fillId="0" borderId="63" xfId="0" applyNumberFormat="1" applyFont="1" applyBorder="1" applyAlignment="1">
      <alignment horizontal="center"/>
    </xf>
    <xf numFmtId="0" fontId="0" fillId="0" borderId="2" xfId="0" applyBorder="1"/>
    <xf numFmtId="2" fontId="9" fillId="0" borderId="27" xfId="0" applyNumberFormat="1" applyFont="1" applyFill="1" applyBorder="1" applyAlignment="1">
      <alignment horizontal="center" vertical="center"/>
    </xf>
    <xf numFmtId="2" fontId="9" fillId="0" borderId="24" xfId="0" applyNumberFormat="1" applyFont="1" applyFill="1" applyBorder="1" applyAlignment="1">
      <alignment horizontal="center" vertical="center"/>
    </xf>
    <xf numFmtId="1" fontId="9" fillId="0" borderId="24" xfId="0" applyNumberFormat="1" applyFont="1" applyFill="1" applyBorder="1" applyAlignment="1">
      <alignment horizontal="center" vertical="center"/>
    </xf>
    <xf numFmtId="2" fontId="9" fillId="0" borderId="25" xfId="0" applyNumberFormat="1" applyFont="1" applyFill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/>
    </xf>
    <xf numFmtId="2" fontId="9" fillId="0" borderId="26" xfId="0" applyNumberFormat="1" applyFont="1" applyFill="1" applyBorder="1" applyAlignment="1">
      <alignment horizontal="center" vertical="center"/>
    </xf>
    <xf numFmtId="2" fontId="8" fillId="0" borderId="83" xfId="0" applyNumberFormat="1" applyFont="1" applyBorder="1" applyAlignment="1">
      <alignment horizontal="center"/>
    </xf>
    <xf numFmtId="2" fontId="0" fillId="0" borderId="27" xfId="0" applyNumberFormat="1" applyBorder="1" applyAlignment="1">
      <alignment horizontal="center" vertical="center"/>
    </xf>
    <xf numFmtId="2" fontId="0" fillId="0" borderId="24" xfId="0" applyNumberFormat="1" applyBorder="1" applyAlignment="1">
      <alignment horizontal="center" vertical="center"/>
    </xf>
    <xf numFmtId="2" fontId="0" fillId="0" borderId="25" xfId="0" applyNumberFormat="1" applyBorder="1" applyAlignment="1">
      <alignment horizontal="center" vertical="center"/>
    </xf>
    <xf numFmtId="2" fontId="0" fillId="0" borderId="5" xfId="0" applyNumberFormat="1" applyFill="1" applyBorder="1" applyAlignment="1">
      <alignment horizontal="center" vertical="center"/>
    </xf>
    <xf numFmtId="2" fontId="9" fillId="0" borderId="0" xfId="0" applyNumberFormat="1" applyFont="1"/>
    <xf numFmtId="2" fontId="9" fillId="10" borderId="0" xfId="0" applyNumberFormat="1" applyFont="1" applyFill="1"/>
    <xf numFmtId="2" fontId="35" fillId="7" borderId="90" xfId="0" applyNumberFormat="1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9" fillId="0" borderId="31" xfId="0" applyFont="1" applyBorder="1"/>
    <xf numFmtId="2" fontId="9" fillId="0" borderId="16" xfId="0" applyNumberFormat="1" applyFont="1" applyBorder="1" applyAlignment="1">
      <alignment horizontal="center"/>
    </xf>
    <xf numFmtId="2" fontId="0" fillId="0" borderId="71" xfId="0" applyNumberFormat="1" applyBorder="1"/>
    <xf numFmtId="2" fontId="8" fillId="0" borderId="92" xfId="0" applyNumberFormat="1" applyFont="1" applyBorder="1"/>
    <xf numFmtId="2" fontId="35" fillId="0" borderId="92" xfId="0" applyNumberFormat="1" applyFont="1" applyBorder="1"/>
    <xf numFmtId="2" fontId="35" fillId="0" borderId="0" xfId="0" applyNumberFormat="1" applyFont="1"/>
    <xf numFmtId="2" fontId="8" fillId="0" borderId="22" xfId="0" applyNumberFormat="1" applyFont="1" applyBorder="1"/>
    <xf numFmtId="2" fontId="8" fillId="0" borderId="41" xfId="0" applyNumberFormat="1" applyFont="1" applyBorder="1"/>
    <xf numFmtId="2" fontId="0" fillId="0" borderId="0" xfId="0" applyNumberFormat="1" applyFill="1" applyBorder="1"/>
    <xf numFmtId="2" fontId="0" fillId="7" borderId="0" xfId="0" applyNumberFormat="1" applyFill="1" applyAlignment="1">
      <alignment horizontal="center" vertical="center"/>
    </xf>
    <xf numFmtId="0" fontId="0" fillId="0" borderId="79" xfId="0" applyBorder="1"/>
    <xf numFmtId="2" fontId="35" fillId="10" borderId="0" xfId="0" applyNumberFormat="1" applyFont="1" applyFill="1"/>
    <xf numFmtId="2" fontId="9" fillId="0" borderId="0" xfId="0" applyNumberFormat="1" applyFont="1" applyAlignment="1">
      <alignment horizontal="center" vertical="center"/>
    </xf>
    <xf numFmtId="2" fontId="35" fillId="7" borderId="91" xfId="0" applyNumberFormat="1" applyFont="1" applyFill="1" applyBorder="1" applyAlignment="1">
      <alignment horizontal="center" vertical="center"/>
    </xf>
    <xf numFmtId="2" fontId="38" fillId="7" borderId="97" xfId="0" applyNumberFormat="1" applyFont="1" applyFill="1" applyBorder="1" applyAlignment="1">
      <alignment horizontal="right"/>
    </xf>
    <xf numFmtId="2" fontId="38" fillId="7" borderId="0" xfId="0" applyNumberFormat="1" applyFont="1" applyFill="1" applyBorder="1" applyAlignment="1">
      <alignment horizontal="right"/>
    </xf>
    <xf numFmtId="2" fontId="8" fillId="0" borderId="59" xfId="0" applyNumberFormat="1" applyFont="1" applyFill="1" applyBorder="1" applyAlignment="1">
      <alignment horizontal="left" vertical="center"/>
    </xf>
    <xf numFmtId="2" fontId="0" fillId="0" borderId="2" xfId="0" applyNumberFormat="1" applyFill="1" applyBorder="1"/>
    <xf numFmtId="1" fontId="8" fillId="0" borderId="13" xfId="0" quotePrefix="1" applyNumberFormat="1" applyFont="1" applyFill="1" applyBorder="1" applyAlignment="1">
      <alignment horizontal="center" vertical="center"/>
    </xf>
    <xf numFmtId="2" fontId="8" fillId="0" borderId="13" xfId="0" applyNumberFormat="1" applyFont="1" applyFill="1" applyBorder="1" applyAlignment="1">
      <alignment horizontal="left" vertical="center"/>
    </xf>
    <xf numFmtId="2" fontId="8" fillId="7" borderId="8" xfId="0" applyNumberFormat="1" applyFont="1" applyFill="1" applyBorder="1" applyAlignment="1">
      <alignment horizontal="left" vertical="center"/>
    </xf>
    <xf numFmtId="2" fontId="0" fillId="0" borderId="76" xfId="0" applyNumberFormat="1" applyFill="1" applyBorder="1"/>
    <xf numFmtId="2" fontId="0" fillId="0" borderId="119" xfId="0" applyNumberFormat="1" applyFill="1" applyBorder="1"/>
    <xf numFmtId="2" fontId="9" fillId="0" borderId="118" xfId="0" applyNumberFormat="1" applyFont="1" applyFill="1" applyBorder="1" applyAlignment="1">
      <alignment horizontal="center"/>
    </xf>
    <xf numFmtId="2" fontId="9" fillId="0" borderId="117" xfId="0" applyNumberFormat="1" applyFont="1" applyFill="1" applyBorder="1" applyAlignment="1">
      <alignment horizontal="center"/>
    </xf>
    <xf numFmtId="0" fontId="0" fillId="0" borderId="10" xfId="0" applyFill="1" applyBorder="1"/>
    <xf numFmtId="1" fontId="8" fillId="0" borderId="11" xfId="0" applyNumberFormat="1" applyFont="1" applyFill="1" applyBorder="1" applyAlignment="1">
      <alignment horizontal="center" vertical="center"/>
    </xf>
    <xf numFmtId="2" fontId="9" fillId="0" borderId="71" xfId="0" applyNumberFormat="1" applyFont="1" applyFill="1" applyBorder="1" applyAlignment="1">
      <alignment horizontal="right"/>
    </xf>
    <xf numFmtId="0" fontId="0" fillId="0" borderId="71" xfId="0" applyFill="1" applyBorder="1" applyAlignment="1">
      <alignment horizontal="left"/>
    </xf>
    <xf numFmtId="0" fontId="0" fillId="0" borderId="84" xfId="0" applyFill="1" applyBorder="1"/>
    <xf numFmtId="1" fontId="8" fillId="7" borderId="40" xfId="0" quotePrefix="1" applyNumberFormat="1" applyFont="1" applyFill="1" applyBorder="1" applyAlignment="1">
      <alignment horizontal="center" vertical="center"/>
    </xf>
    <xf numFmtId="1" fontId="8" fillId="7" borderId="2" xfId="0" quotePrefix="1" applyNumberFormat="1" applyFont="1" applyFill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2" fontId="8" fillId="0" borderId="27" xfId="0" applyNumberFormat="1" applyFont="1" applyFill="1" applyBorder="1" applyAlignment="1">
      <alignment horizontal="center" vertical="center"/>
    </xf>
    <xf numFmtId="2" fontId="9" fillId="0" borderId="68" xfId="0" applyNumberFormat="1" applyFont="1" applyFill="1" applyBorder="1" applyAlignment="1">
      <alignment horizontal="center" vertical="center"/>
    </xf>
    <xf numFmtId="2" fontId="0" fillId="0" borderId="8" xfId="0" applyNumberForma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2" fontId="0" fillId="0" borderId="9" xfId="0" applyNumberFormat="1" applyFill="1" applyBorder="1" applyAlignment="1">
      <alignment horizontal="center" vertical="center"/>
    </xf>
    <xf numFmtId="2" fontId="8" fillId="0" borderId="74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2" fontId="0" fillId="0" borderId="2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2" fontId="8" fillId="0" borderId="24" xfId="0" applyNumberFormat="1" applyFont="1" applyFill="1" applyBorder="1" applyAlignment="1">
      <alignment horizontal="center" vertical="center"/>
    </xf>
    <xf numFmtId="2" fontId="9" fillId="0" borderId="82" xfId="0" applyNumberFormat="1" applyFont="1" applyFill="1" applyBorder="1" applyAlignment="1">
      <alignment horizontal="center" vertical="center"/>
    </xf>
    <xf numFmtId="2" fontId="0" fillId="0" borderId="11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2" fontId="0" fillId="0" borderId="12" xfId="0" applyNumberFormat="1" applyFill="1" applyBorder="1" applyAlignment="1">
      <alignment horizontal="center" vertical="center"/>
    </xf>
    <xf numFmtId="2" fontId="9" fillId="0" borderId="80" xfId="0" applyNumberFormat="1" applyFont="1" applyFill="1" applyBorder="1" applyAlignment="1">
      <alignment horizontal="center" vertical="center"/>
    </xf>
    <xf numFmtId="2" fontId="9" fillId="0" borderId="28" xfId="0" applyNumberFormat="1" applyFont="1" applyFill="1" applyBorder="1" applyAlignment="1">
      <alignment horizontal="center" vertical="center"/>
    </xf>
    <xf numFmtId="2" fontId="0" fillId="0" borderId="13" xfId="0" applyNumberForma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2" fontId="0" fillId="0" borderId="18" xfId="0" applyNumberFormat="1" applyFill="1" applyBorder="1" applyAlignment="1">
      <alignment horizontal="center" vertical="center"/>
    </xf>
    <xf numFmtId="2" fontId="8" fillId="0" borderId="28" xfId="0" applyNumberFormat="1" applyFont="1" applyFill="1" applyBorder="1" applyAlignment="1">
      <alignment horizontal="center" vertical="center"/>
    </xf>
    <xf numFmtId="172" fontId="0" fillId="0" borderId="0" xfId="0" applyNumberFormat="1"/>
    <xf numFmtId="167" fontId="18" fillId="0" borderId="0" xfId="0" applyNumberFormat="1" applyFont="1" applyFill="1" applyAlignment="1">
      <alignment horizontal="center"/>
    </xf>
    <xf numFmtId="168" fontId="18" fillId="0" borderId="0" xfId="0" applyNumberFormat="1" applyFont="1" applyFill="1" applyAlignment="1">
      <alignment horizontal="center"/>
    </xf>
    <xf numFmtId="0" fontId="39" fillId="0" borderId="0" xfId="0" applyFont="1"/>
    <xf numFmtId="0" fontId="40" fillId="0" borderId="0" xfId="0" applyFont="1" applyFill="1" applyAlignment="1">
      <alignment horizontal="center"/>
    </xf>
    <xf numFmtId="0" fontId="30" fillId="0" borderId="120" xfId="0" applyFont="1" applyFill="1" applyBorder="1" applyAlignment="1">
      <alignment horizontal="center"/>
    </xf>
    <xf numFmtId="173" fontId="18" fillId="0" borderId="7" xfId="0" applyNumberFormat="1" applyFont="1" applyBorder="1" applyAlignment="1">
      <alignment vertical="center"/>
    </xf>
    <xf numFmtId="173" fontId="18" fillId="0" borderId="7" xfId="0" applyNumberFormat="1" applyFont="1" applyBorder="1"/>
    <xf numFmtId="2" fontId="18" fillId="0" borderId="3" xfId="0" applyNumberFormat="1" applyFont="1" applyFill="1" applyBorder="1"/>
    <xf numFmtId="0" fontId="18" fillId="0" borderId="0" xfId="0" applyFont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2" fontId="28" fillId="0" borderId="0" xfId="0" applyNumberFormat="1" applyFont="1" applyAlignment="1">
      <alignment horizontal="center" vertical="center"/>
    </xf>
    <xf numFmtId="173" fontId="18" fillId="0" borderId="14" xfId="0" applyNumberFormat="1" applyFont="1" applyBorder="1"/>
    <xf numFmtId="2" fontId="18" fillId="0" borderId="14" xfId="0" applyNumberFormat="1" applyFont="1" applyBorder="1"/>
    <xf numFmtId="2" fontId="18" fillId="0" borderId="14" xfId="0" applyNumberFormat="1" applyFont="1" applyBorder="1" applyAlignment="1">
      <alignment horizontal="center" vertical="center"/>
    </xf>
    <xf numFmtId="173" fontId="18" fillId="0" borderId="16" xfId="0" applyNumberFormat="1" applyFont="1" applyBorder="1"/>
    <xf numFmtId="2" fontId="18" fillId="0" borderId="16" xfId="0" applyNumberFormat="1" applyFont="1" applyBorder="1"/>
    <xf numFmtId="2" fontId="18" fillId="0" borderId="16" xfId="0" applyNumberFormat="1" applyFont="1" applyBorder="1" applyAlignment="1">
      <alignment horizontal="center" vertical="center"/>
    </xf>
    <xf numFmtId="173" fontId="18" fillId="0" borderId="4" xfId="0" applyNumberFormat="1" applyFont="1" applyBorder="1"/>
    <xf numFmtId="2" fontId="18" fillId="0" borderId="4" xfId="0" applyNumberFormat="1" applyFont="1" applyBorder="1" applyAlignment="1">
      <alignment horizontal="center" vertical="center"/>
    </xf>
    <xf numFmtId="173" fontId="18" fillId="0" borderId="3" xfId="0" applyNumberFormat="1" applyFont="1" applyBorder="1"/>
    <xf numFmtId="2" fontId="18" fillId="0" borderId="3" xfId="0" applyNumberFormat="1" applyFont="1" applyBorder="1"/>
    <xf numFmtId="2" fontId="18" fillId="0" borderId="3" xfId="0" applyNumberFormat="1" applyFont="1" applyBorder="1" applyAlignment="1">
      <alignment horizontal="center" vertical="center"/>
    </xf>
    <xf numFmtId="173" fontId="18" fillId="0" borderId="30" xfId="0" applyNumberFormat="1" applyFont="1" applyBorder="1"/>
    <xf numFmtId="2" fontId="18" fillId="0" borderId="30" xfId="0" applyNumberFormat="1" applyFont="1" applyBorder="1" applyAlignment="1">
      <alignment horizontal="center" vertical="center"/>
    </xf>
    <xf numFmtId="173" fontId="18" fillId="0" borderId="5" xfId="0" applyNumberFormat="1" applyFont="1" applyBorder="1"/>
    <xf numFmtId="2" fontId="18" fillId="0" borderId="5" xfId="0" applyNumberFormat="1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165" fontId="18" fillId="0" borderId="0" xfId="0" applyNumberFormat="1" applyFont="1" applyFill="1" applyBorder="1" applyAlignment="1">
      <alignment horizontal="right"/>
    </xf>
    <xf numFmtId="165" fontId="18" fillId="0" borderId="63" xfId="0" applyNumberFormat="1" applyFont="1" applyFill="1" applyBorder="1"/>
    <xf numFmtId="0" fontId="21" fillId="0" borderId="5" xfId="0" applyFont="1" applyFill="1" applyBorder="1"/>
    <xf numFmtId="2" fontId="18" fillId="0" borderId="5" xfId="0" applyNumberFormat="1" applyFont="1" applyFill="1" applyBorder="1"/>
    <xf numFmtId="0" fontId="30" fillId="0" borderId="7" xfId="0" applyFont="1" applyFill="1" applyBorder="1" applyAlignment="1">
      <alignment horizontal="left"/>
    </xf>
    <xf numFmtId="0" fontId="12" fillId="0" borderId="7" xfId="0" applyFont="1" applyFill="1" applyBorder="1" applyAlignment="1">
      <alignment horizontal="left"/>
    </xf>
    <xf numFmtId="2" fontId="18" fillId="0" borderId="7" xfId="0" applyNumberFormat="1" applyFont="1" applyFill="1" applyBorder="1" applyAlignment="1">
      <alignment horizontal="center"/>
    </xf>
    <xf numFmtId="165" fontId="18" fillId="0" borderId="7" xfId="0" applyNumberFormat="1" applyFont="1" applyFill="1" applyBorder="1" applyAlignment="1">
      <alignment horizontal="right"/>
    </xf>
    <xf numFmtId="2" fontId="12" fillId="0" borderId="41" xfId="0" applyNumberFormat="1" applyFont="1" applyBorder="1" applyAlignment="1">
      <alignment vertical="center"/>
    </xf>
    <xf numFmtId="7" fontId="12" fillId="0" borderId="103" xfId="0" applyNumberFormat="1" applyFont="1" applyBorder="1" applyAlignment="1">
      <alignment vertical="center"/>
    </xf>
    <xf numFmtId="2" fontId="12" fillId="0" borderId="7" xfId="0" applyNumberFormat="1" applyFont="1" applyBorder="1" applyAlignment="1">
      <alignment vertical="center"/>
    </xf>
    <xf numFmtId="0" fontId="6" fillId="0" borderId="4" xfId="0" applyFont="1" applyFill="1" applyBorder="1"/>
    <xf numFmtId="0" fontId="5" fillId="0" borderId="0" xfId="0" applyFont="1"/>
    <xf numFmtId="0" fontId="21" fillId="0" borderId="30" xfId="0" applyFont="1" applyFill="1" applyBorder="1" applyAlignment="1">
      <alignment horizontal="left"/>
    </xf>
    <xf numFmtId="0" fontId="41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21" fillId="0" borderId="63" xfId="0" applyFont="1" applyFill="1" applyBorder="1" applyAlignment="1">
      <alignment horizontal="center"/>
    </xf>
    <xf numFmtId="0" fontId="30" fillId="0" borderId="63" xfId="0" applyFont="1" applyFill="1" applyBorder="1" applyAlignment="1">
      <alignment horizontal="center"/>
    </xf>
    <xf numFmtId="0" fontId="34" fillId="0" borderId="63" xfId="0" applyFont="1" applyFill="1" applyBorder="1" applyAlignment="1">
      <alignment horizontal="center"/>
    </xf>
    <xf numFmtId="49" fontId="30" fillId="0" borderId="7" xfId="0" applyNumberFormat="1" applyFont="1" applyFill="1" applyBorder="1" applyAlignment="1">
      <alignment horizontal="center"/>
    </xf>
    <xf numFmtId="49" fontId="30" fillId="0" borderId="23" xfId="0" applyNumberFormat="1" applyFont="1" applyFill="1" applyBorder="1" applyAlignment="1">
      <alignment horizontal="center"/>
    </xf>
    <xf numFmtId="49" fontId="30" fillId="0" borderId="4" xfId="0" applyNumberFormat="1" applyFont="1" applyFill="1" applyBorder="1" applyAlignment="1">
      <alignment horizontal="center"/>
    </xf>
    <xf numFmtId="49" fontId="30" fillId="0" borderId="5" xfId="0" applyNumberFormat="1" applyFont="1" applyFill="1" applyBorder="1" applyAlignment="1">
      <alignment horizontal="center"/>
    </xf>
    <xf numFmtId="49" fontId="30" fillId="0" borderId="3" xfId="0" applyNumberFormat="1" applyFont="1" applyFill="1" applyBorder="1" applyAlignment="1">
      <alignment horizontal="center"/>
    </xf>
    <xf numFmtId="49" fontId="30" fillId="0" borderId="6" xfId="0" applyNumberFormat="1" applyFont="1" applyFill="1" applyBorder="1" applyAlignment="1">
      <alignment horizontal="left"/>
    </xf>
    <xf numFmtId="49" fontId="30" fillId="0" borderId="14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10" fontId="4" fillId="0" borderId="0" xfId="2" applyNumberFormat="1" applyFont="1"/>
    <xf numFmtId="170" fontId="8" fillId="0" borderId="0" xfId="0" applyNumberFormat="1" applyFont="1" applyBorder="1" applyAlignment="1">
      <alignment horizontal="center"/>
    </xf>
    <xf numFmtId="170" fontId="4" fillId="0" borderId="0" xfId="0" applyNumberFormat="1" applyFont="1" applyBorder="1" applyAlignment="1">
      <alignment horizontal="center"/>
    </xf>
    <xf numFmtId="170" fontId="0" fillId="0" borderId="0" xfId="0" applyNumberFormat="1" applyBorder="1" applyAlignment="1">
      <alignment horizontal="center"/>
    </xf>
    <xf numFmtId="171" fontId="0" fillId="0" borderId="0" xfId="0" applyNumberFormat="1" applyBorder="1" applyAlignment="1">
      <alignment horizontal="center"/>
    </xf>
    <xf numFmtId="0" fontId="28" fillId="0" borderId="63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vertical="center"/>
    </xf>
    <xf numFmtId="0" fontId="12" fillId="0" borderId="7" xfId="0" applyFont="1" applyFill="1" applyBorder="1" applyAlignment="1">
      <alignment vertical="center"/>
    </xf>
    <xf numFmtId="7" fontId="12" fillId="0" borderId="7" xfId="0" applyNumberFormat="1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7" fontId="12" fillId="0" borderId="116" xfId="0" applyNumberFormat="1" applyFont="1" applyBorder="1" applyAlignment="1">
      <alignment vertical="center"/>
    </xf>
    <xf numFmtId="1" fontId="43" fillId="0" borderId="0" xfId="0" applyNumberFormat="1" applyFont="1"/>
    <xf numFmtId="2" fontId="43" fillId="0" borderId="0" xfId="0" applyNumberFormat="1" applyFont="1"/>
    <xf numFmtId="0" fontId="30" fillId="0" borderId="6" xfId="0" applyFont="1" applyFill="1" applyBorder="1" applyAlignment="1">
      <alignment horizontal="center"/>
    </xf>
    <xf numFmtId="0" fontId="44" fillId="0" borderId="0" xfId="0" applyFont="1" applyBorder="1" applyAlignment="1">
      <alignment horizontal="center" vertical="center"/>
    </xf>
    <xf numFmtId="0" fontId="45" fillId="0" borderId="41" xfId="0" applyFont="1" applyFill="1" applyBorder="1" applyAlignment="1">
      <alignment horizontal="left"/>
    </xf>
    <xf numFmtId="0" fontId="46" fillId="0" borderId="41" xfId="0" applyFont="1" applyFill="1" applyBorder="1" applyAlignment="1">
      <alignment horizontal="left"/>
    </xf>
    <xf numFmtId="0" fontId="46" fillId="0" borderId="17" xfId="0" applyFont="1" applyFill="1" applyBorder="1" applyAlignment="1">
      <alignment horizontal="left"/>
    </xf>
    <xf numFmtId="2" fontId="47" fillId="0" borderId="7" xfId="0" applyNumberFormat="1" applyFont="1" applyFill="1" applyBorder="1"/>
    <xf numFmtId="0" fontId="48" fillId="0" borderId="63" xfId="0" applyFont="1" applyFill="1" applyBorder="1" applyAlignment="1">
      <alignment horizontal="center"/>
    </xf>
    <xf numFmtId="165" fontId="47" fillId="0" borderId="23" xfId="0" applyNumberFormat="1" applyFont="1" applyFill="1" applyBorder="1" applyAlignment="1">
      <alignment horizontal="right"/>
    </xf>
    <xf numFmtId="165" fontId="47" fillId="0" borderId="23" xfId="0" applyNumberFormat="1" applyFont="1" applyFill="1" applyBorder="1"/>
    <xf numFmtId="2" fontId="47" fillId="0" borderId="23" xfId="0" applyNumberFormat="1" applyFont="1" applyFill="1" applyBorder="1"/>
    <xf numFmtId="0" fontId="48" fillId="0" borderId="4" xfId="0" applyFont="1" applyFill="1" applyBorder="1" applyAlignment="1">
      <alignment horizontal="center"/>
    </xf>
    <xf numFmtId="165" fontId="47" fillId="0" borderId="4" xfId="0" applyNumberFormat="1" applyFont="1" applyFill="1" applyBorder="1" applyAlignment="1">
      <alignment horizontal="right"/>
    </xf>
    <xf numFmtId="165" fontId="47" fillId="0" borderId="4" xfId="0" applyNumberFormat="1" applyFont="1" applyFill="1" applyBorder="1"/>
    <xf numFmtId="2" fontId="47" fillId="0" borderId="4" xfId="0" applyNumberFormat="1" applyFont="1" applyFill="1" applyBorder="1"/>
    <xf numFmtId="0" fontId="45" fillId="0" borderId="63" xfId="0" applyFont="1" applyFill="1" applyBorder="1" applyAlignment="1">
      <alignment horizontal="center"/>
    </xf>
    <xf numFmtId="165" fontId="47" fillId="0" borderId="30" xfId="0" applyNumberFormat="1" applyFont="1" applyFill="1" applyBorder="1"/>
    <xf numFmtId="2" fontId="47" fillId="0" borderId="30" xfId="0" applyNumberFormat="1" applyFont="1" applyFill="1" applyBorder="1"/>
    <xf numFmtId="2" fontId="47" fillId="0" borderId="3" xfId="0" applyNumberFormat="1" applyFont="1" applyFill="1" applyBorder="1"/>
    <xf numFmtId="2" fontId="47" fillId="0" borderId="15" xfId="0" applyNumberFormat="1" applyFont="1" applyFill="1" applyBorder="1"/>
    <xf numFmtId="0" fontId="44" fillId="0" borderId="0" xfId="0" applyFont="1" applyFill="1" applyBorder="1"/>
    <xf numFmtId="0" fontId="50" fillId="0" borderId="63" xfId="0" applyFont="1" applyFill="1" applyBorder="1" applyAlignment="1">
      <alignment horizontal="center" vertical="center"/>
    </xf>
    <xf numFmtId="2" fontId="50" fillId="0" borderId="7" xfId="0" applyNumberFormat="1" applyFont="1" applyFill="1" applyBorder="1" applyAlignment="1">
      <alignment vertical="center"/>
    </xf>
    <xf numFmtId="0" fontId="50" fillId="0" borderId="0" xfId="0" applyFont="1" applyFill="1" applyBorder="1" applyAlignment="1">
      <alignment horizontal="center" vertical="center"/>
    </xf>
    <xf numFmtId="0" fontId="50" fillId="0" borderId="65" xfId="0" applyFont="1" applyBorder="1" applyAlignment="1">
      <alignment vertical="center"/>
    </xf>
    <xf numFmtId="0" fontId="50" fillId="0" borderId="0" xfId="0" applyFont="1" applyBorder="1" applyAlignment="1">
      <alignment vertical="center"/>
    </xf>
    <xf numFmtId="0" fontId="49" fillId="0" borderId="78" xfId="0" applyFont="1" applyFill="1" applyBorder="1" applyAlignment="1">
      <alignment horizontal="center" vertical="center"/>
    </xf>
    <xf numFmtId="0" fontId="49" fillId="0" borderId="127" xfId="0" applyFont="1" applyBorder="1" applyAlignment="1">
      <alignment vertical="center"/>
    </xf>
    <xf numFmtId="0" fontId="51" fillId="0" borderId="0" xfId="0" applyFont="1" applyFill="1" applyAlignment="1">
      <alignment vertical="center"/>
    </xf>
    <xf numFmtId="0" fontId="50" fillId="0" borderId="0" xfId="0" applyFont="1" applyBorder="1"/>
    <xf numFmtId="0" fontId="47" fillId="0" borderId="0" xfId="0" applyFont="1" applyFill="1" applyAlignment="1">
      <alignment horizontal="center" vertical="center"/>
    </xf>
    <xf numFmtId="0" fontId="47" fillId="0" borderId="0" xfId="0" applyFont="1" applyFill="1"/>
    <xf numFmtId="0" fontId="47" fillId="0" borderId="0" xfId="0" applyFont="1"/>
    <xf numFmtId="0" fontId="4" fillId="0" borderId="7" xfId="0" applyFont="1" applyBorder="1" applyAlignment="1">
      <alignment horizontal="center" vertical="center"/>
    </xf>
    <xf numFmtId="0" fontId="30" fillId="0" borderId="7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9" fontId="20" fillId="0" borderId="0" xfId="0" applyNumberFormat="1" applyFont="1" applyFill="1" applyBorder="1" applyAlignment="1">
      <alignment vertical="center"/>
    </xf>
    <xf numFmtId="175" fontId="20" fillId="0" borderId="0" xfId="0" applyNumberFormat="1" applyFont="1" applyFill="1" applyBorder="1" applyAlignment="1">
      <alignment vertical="center"/>
    </xf>
    <xf numFmtId="0" fontId="13" fillId="0" borderId="107" xfId="0" applyFont="1" applyFill="1" applyBorder="1" applyAlignment="1">
      <alignment vertical="center"/>
    </xf>
    <xf numFmtId="0" fontId="28" fillId="0" borderId="107" xfId="0" applyFont="1" applyFill="1" applyBorder="1" applyAlignment="1">
      <alignment vertical="center"/>
    </xf>
    <xf numFmtId="0" fontId="5" fillId="0" borderId="41" xfId="0" applyFont="1" applyFill="1" applyBorder="1" applyAlignment="1">
      <alignment vertical="center"/>
    </xf>
    <xf numFmtId="7" fontId="5" fillId="0" borderId="7" xfId="1" applyNumberFormat="1" applyFont="1" applyFill="1" applyBorder="1" applyAlignment="1">
      <alignment vertical="center"/>
    </xf>
    <xf numFmtId="0" fontId="44" fillId="0" borderId="0" xfId="0" applyFont="1"/>
    <xf numFmtId="2" fontId="44" fillId="0" borderId="0" xfId="0" applyNumberFormat="1" applyFont="1"/>
    <xf numFmtId="0" fontId="44" fillId="0" borderId="0" xfId="0" applyFont="1" applyFill="1"/>
    <xf numFmtId="0" fontId="52" fillId="0" borderId="0" xfId="0" applyFont="1"/>
    <xf numFmtId="0" fontId="44" fillId="0" borderId="45" xfId="0" applyFont="1" applyBorder="1"/>
    <xf numFmtId="0" fontId="47" fillId="0" borderId="0" xfId="0" applyFont="1" applyFill="1" applyBorder="1" applyAlignment="1">
      <alignment horizontal="center" vertical="center"/>
    </xf>
    <xf numFmtId="7" fontId="50" fillId="0" borderId="0" xfId="1" applyNumberFormat="1" applyFont="1" applyFill="1" applyBorder="1" applyAlignment="1">
      <alignment vertical="center"/>
    </xf>
    <xf numFmtId="2" fontId="47" fillId="0" borderId="0" xfId="0" applyNumberFormat="1" applyFont="1" applyBorder="1"/>
    <xf numFmtId="174" fontId="47" fillId="0" borderId="0" xfId="0" applyNumberFormat="1" applyFont="1"/>
    <xf numFmtId="0" fontId="21" fillId="12" borderId="4" xfId="0" applyFont="1" applyFill="1" applyBorder="1" applyAlignment="1">
      <alignment horizontal="center"/>
    </xf>
    <xf numFmtId="165" fontId="18" fillId="12" borderId="23" xfId="0" applyNumberFormat="1" applyFont="1" applyFill="1" applyBorder="1"/>
    <xf numFmtId="2" fontId="18" fillId="12" borderId="23" xfId="0" applyNumberFormat="1" applyFont="1" applyFill="1" applyBorder="1"/>
    <xf numFmtId="165" fontId="47" fillId="0" borderId="0" xfId="0" applyNumberFormat="1" applyFont="1" applyFill="1"/>
    <xf numFmtId="165" fontId="18" fillId="12" borderId="4" xfId="0" applyNumberFormat="1" applyFont="1" applyFill="1" applyBorder="1" applyAlignment="1">
      <alignment horizontal="right"/>
    </xf>
    <xf numFmtId="165" fontId="18" fillId="12" borderId="4" xfId="0" applyNumberFormat="1" applyFont="1" applyFill="1" applyBorder="1"/>
    <xf numFmtId="0" fontId="21" fillId="12" borderId="4" xfId="0" quotePrefix="1" applyFont="1" applyFill="1" applyBorder="1" applyAlignment="1">
      <alignment horizontal="left"/>
    </xf>
    <xf numFmtId="165" fontId="44" fillId="0" borderId="0" xfId="0" applyNumberFormat="1" applyFont="1"/>
    <xf numFmtId="0" fontId="48" fillId="12" borderId="63" xfId="0" applyFont="1" applyFill="1" applyBorder="1" applyAlignment="1">
      <alignment horizontal="center"/>
    </xf>
    <xf numFmtId="2" fontId="47" fillId="12" borderId="4" xfId="0" applyNumberFormat="1" applyFont="1" applyFill="1" applyBorder="1"/>
    <xf numFmtId="0" fontId="44" fillId="12" borderId="0" xfId="0" applyFont="1" applyFill="1"/>
    <xf numFmtId="0" fontId="30" fillId="0" borderId="7" xfId="0" applyFont="1" applyBorder="1" applyAlignment="1">
      <alignment horizontal="center" vertical="center"/>
    </xf>
    <xf numFmtId="0" fontId="53" fillId="0" borderId="0" xfId="0" applyFont="1"/>
    <xf numFmtId="0" fontId="48" fillId="0" borderId="0" xfId="0" applyFont="1" applyAlignment="1">
      <alignment vertical="center"/>
    </xf>
    <xf numFmtId="0" fontId="54" fillId="0" borderId="0" xfId="0" applyFont="1" applyAlignment="1">
      <alignment horizontal="left" vertical="center"/>
    </xf>
    <xf numFmtId="0" fontId="55" fillId="0" borderId="0" xfId="0" applyFont="1" applyAlignment="1">
      <alignment horizontal="left" vertical="center"/>
    </xf>
    <xf numFmtId="0" fontId="48" fillId="0" borderId="0" xfId="0" applyFont="1" applyBorder="1" applyAlignment="1">
      <alignment vertical="center"/>
    </xf>
    <xf numFmtId="0" fontId="44" fillId="0" borderId="0" xfId="0" applyFont="1" applyBorder="1" applyAlignment="1">
      <alignment horizontal="center"/>
    </xf>
    <xf numFmtId="0" fontId="53" fillId="0" borderId="0" xfId="0" applyFont="1" applyBorder="1"/>
    <xf numFmtId="0" fontId="57" fillId="0" borderId="0" xfId="0" applyFont="1"/>
    <xf numFmtId="2" fontId="44" fillId="0" borderId="67" xfId="0" applyNumberFormat="1" applyFont="1" applyBorder="1"/>
    <xf numFmtId="0" fontId="48" fillId="12" borderId="4" xfId="0" applyFont="1" applyFill="1" applyBorder="1" applyAlignment="1">
      <alignment horizontal="center"/>
    </xf>
    <xf numFmtId="165" fontId="47" fillId="12" borderId="23" xfId="0" applyNumberFormat="1" applyFont="1" applyFill="1" applyBorder="1"/>
    <xf numFmtId="2" fontId="47" fillId="12" borderId="23" xfId="0" applyNumberFormat="1" applyFont="1" applyFill="1" applyBorder="1"/>
    <xf numFmtId="165" fontId="47" fillId="0" borderId="15" xfId="0" applyNumberFormat="1" applyFont="1" applyFill="1" applyBorder="1"/>
    <xf numFmtId="165" fontId="47" fillId="12" borderId="4" xfId="0" applyNumberFormat="1" applyFont="1" applyFill="1" applyBorder="1" applyAlignment="1">
      <alignment horizontal="right"/>
    </xf>
    <xf numFmtId="165" fontId="47" fillId="12" borderId="4" xfId="0" applyNumberFormat="1" applyFont="1" applyFill="1" applyBorder="1"/>
    <xf numFmtId="0" fontId="46" fillId="0" borderId="0" xfId="0" applyFont="1" applyFill="1"/>
    <xf numFmtId="0" fontId="44" fillId="0" borderId="0" xfId="0" applyFont="1" applyFill="1" applyAlignment="1">
      <alignment horizontal="center" vertical="center"/>
    </xf>
    <xf numFmtId="0" fontId="44" fillId="0" borderId="0" xfId="0" applyFont="1" applyAlignment="1">
      <alignment horizontal="center" vertical="center"/>
    </xf>
    <xf numFmtId="7" fontId="10" fillId="0" borderId="0" xfId="0" applyNumberFormat="1" applyFont="1" applyFill="1" applyBorder="1" applyAlignment="1">
      <alignment vertical="center"/>
    </xf>
    <xf numFmtId="7" fontId="10" fillId="0" borderId="0" xfId="0" applyNumberFormat="1" applyFont="1" applyBorder="1" applyAlignment="1">
      <alignment vertical="center"/>
    </xf>
    <xf numFmtId="7" fontId="28" fillId="0" borderId="107" xfId="0" applyNumberFormat="1" applyFont="1" applyBorder="1" applyAlignment="1">
      <alignment vertical="center"/>
    </xf>
    <xf numFmtId="0" fontId="8" fillId="0" borderId="0" xfId="0" applyFont="1" applyAlignment="1">
      <alignment horizontal="left"/>
    </xf>
    <xf numFmtId="0" fontId="21" fillId="12" borderId="4" xfId="0" applyFont="1" applyFill="1" applyBorder="1"/>
    <xf numFmtId="0" fontId="48" fillId="0" borderId="0" xfId="0" applyFont="1" applyFill="1" applyBorder="1" applyAlignment="1">
      <alignment horizontal="center"/>
    </xf>
    <xf numFmtId="0" fontId="30" fillId="12" borderId="6" xfId="0" applyFont="1" applyFill="1" applyBorder="1" applyAlignment="1">
      <alignment horizontal="left"/>
    </xf>
    <xf numFmtId="165" fontId="12" fillId="12" borderId="17" xfId="0" applyNumberFormat="1" applyFont="1" applyFill="1" applyBorder="1" applyAlignment="1">
      <alignment horizontal="right"/>
    </xf>
    <xf numFmtId="0" fontId="21" fillId="12" borderId="4" xfId="0" applyFont="1" applyFill="1" applyBorder="1" applyAlignment="1">
      <alignment horizontal="left"/>
    </xf>
    <xf numFmtId="165" fontId="12" fillId="12" borderId="4" xfId="0" applyNumberFormat="1" applyFont="1" applyFill="1" applyBorder="1" applyAlignment="1">
      <alignment horizontal="right"/>
    </xf>
    <xf numFmtId="165" fontId="18" fillId="12" borderId="7" xfId="0" applyNumberFormat="1" applyFont="1" applyFill="1" applyBorder="1"/>
    <xf numFmtId="165" fontId="12" fillId="12" borderId="3" xfId="0" applyNumberFormat="1" applyFont="1" applyFill="1" applyBorder="1" applyAlignment="1">
      <alignment horizontal="right"/>
    </xf>
    <xf numFmtId="165" fontId="12" fillId="12" borderId="23" xfId="0" applyNumberFormat="1" applyFont="1" applyFill="1" applyBorder="1" applyAlignment="1">
      <alignment horizontal="right"/>
    </xf>
    <xf numFmtId="0" fontId="46" fillId="12" borderId="41" xfId="0" applyFont="1" applyFill="1" applyBorder="1" applyAlignment="1">
      <alignment horizontal="left"/>
    </xf>
    <xf numFmtId="10" fontId="44" fillId="0" borderId="0" xfId="0" applyNumberFormat="1" applyFont="1"/>
    <xf numFmtId="2" fontId="5" fillId="0" borderId="7" xfId="0" applyNumberFormat="1" applyFont="1" applyFill="1" applyBorder="1" applyAlignment="1">
      <alignment vertical="center"/>
    </xf>
    <xf numFmtId="0" fontId="48" fillId="0" borderId="3" xfId="0" applyFont="1" applyFill="1" applyBorder="1" applyAlignment="1">
      <alignment horizontal="center"/>
    </xf>
    <xf numFmtId="165" fontId="46" fillId="0" borderId="17" xfId="0" applyNumberFormat="1" applyFont="1" applyFill="1" applyBorder="1" applyAlignment="1">
      <alignment horizontal="left"/>
    </xf>
    <xf numFmtId="165" fontId="47" fillId="12" borderId="30" xfId="0" applyNumberFormat="1" applyFont="1" applyFill="1" applyBorder="1"/>
    <xf numFmtId="0" fontId="46" fillId="12" borderId="17" xfId="0" applyFont="1" applyFill="1" applyBorder="1" applyAlignment="1">
      <alignment horizontal="left"/>
    </xf>
    <xf numFmtId="0" fontId="45" fillId="12" borderId="41" xfId="0" applyFont="1" applyFill="1" applyBorder="1" applyAlignment="1">
      <alignment horizontal="left"/>
    </xf>
    <xf numFmtId="0" fontId="50" fillId="0" borderId="41" xfId="0" applyFont="1" applyFill="1" applyBorder="1" applyAlignment="1">
      <alignment vertical="center"/>
    </xf>
    <xf numFmtId="0" fontId="50" fillId="0" borderId="0" xfId="0" applyFont="1" applyFill="1" applyBorder="1" applyAlignment="1">
      <alignment vertical="center"/>
    </xf>
    <xf numFmtId="0" fontId="49" fillId="0" borderId="108" xfId="0" applyFont="1" applyBorder="1" applyAlignment="1">
      <alignment vertical="center"/>
    </xf>
    <xf numFmtId="0" fontId="50" fillId="0" borderId="106" xfId="0" applyFont="1" applyFill="1" applyBorder="1"/>
    <xf numFmtId="0" fontId="50" fillId="0" borderId="106" xfId="0" applyFont="1" applyBorder="1"/>
    <xf numFmtId="165" fontId="18" fillId="12" borderId="23" xfId="0" applyNumberFormat="1" applyFont="1" applyFill="1" applyBorder="1" applyAlignment="1">
      <alignment horizontal="right"/>
    </xf>
    <xf numFmtId="165" fontId="5" fillId="0" borderId="7" xfId="0" applyNumberFormat="1" applyFont="1" applyFill="1" applyBorder="1" applyAlignment="1">
      <alignment vertical="center"/>
    </xf>
    <xf numFmtId="165" fontId="10" fillId="0" borderId="0" xfId="0" applyNumberFormat="1" applyFont="1" applyFill="1" applyBorder="1" applyAlignment="1">
      <alignment vertical="center"/>
    </xf>
    <xf numFmtId="165" fontId="10" fillId="0" borderId="0" xfId="1" applyNumberFormat="1" applyFont="1" applyFill="1" applyBorder="1" applyAlignment="1">
      <alignment vertical="center"/>
    </xf>
    <xf numFmtId="165" fontId="28" fillId="0" borderId="107" xfId="0" applyNumberFormat="1" applyFont="1" applyFill="1" applyBorder="1" applyAlignment="1">
      <alignment vertical="center"/>
    </xf>
    <xf numFmtId="49" fontId="4" fillId="0" borderId="40" xfId="0" applyNumberFormat="1" applyFont="1" applyBorder="1" applyAlignment="1">
      <alignment horizontal="center"/>
    </xf>
    <xf numFmtId="0" fontId="4" fillId="0" borderId="65" xfId="0" applyFont="1" applyBorder="1" applyAlignment="1">
      <alignment horizontal="left"/>
    </xf>
    <xf numFmtId="0" fontId="2" fillId="0" borderId="0" xfId="6"/>
    <xf numFmtId="0" fontId="2" fillId="15" borderId="0" xfId="6" applyFill="1"/>
    <xf numFmtId="173" fontId="2" fillId="0" borderId="0" xfId="6" applyNumberFormat="1"/>
    <xf numFmtId="177" fontId="2" fillId="0" borderId="0" xfId="6" applyNumberFormat="1"/>
    <xf numFmtId="176" fontId="0" fillId="14" borderId="2" xfId="7" applyFont="1" applyFill="1" applyBorder="1" applyAlignment="1">
      <alignment horizontal="center" vertical="center"/>
    </xf>
    <xf numFmtId="178" fontId="2" fillId="14" borderId="0" xfId="6" applyNumberFormat="1" applyFill="1"/>
    <xf numFmtId="177" fontId="2" fillId="11" borderId="0" xfId="6" applyNumberFormat="1" applyFill="1"/>
    <xf numFmtId="0" fontId="4" fillId="0" borderId="31" xfId="0" applyFont="1" applyBorder="1" applyAlignment="1">
      <alignment horizontal="center"/>
    </xf>
    <xf numFmtId="0" fontId="60" fillId="0" borderId="0" xfId="5" applyFont="1" applyAlignment="1">
      <alignment vertical="center"/>
    </xf>
    <xf numFmtId="0" fontId="61" fillId="0" borderId="0" xfId="5" applyFont="1" applyAlignment="1">
      <alignment horizontal="left" vertical="center"/>
    </xf>
    <xf numFmtId="0" fontId="62" fillId="3" borderId="0" xfId="5" applyFont="1" applyFill="1"/>
    <xf numFmtId="0" fontId="62" fillId="0" borderId="0" xfId="5" applyFont="1"/>
    <xf numFmtId="0" fontId="62" fillId="12" borderId="0" xfId="5" applyFont="1" applyFill="1"/>
    <xf numFmtId="0" fontId="63" fillId="0" borderId="0" xfId="5" applyFont="1" applyAlignment="1">
      <alignment horizontal="center" vertical="center"/>
    </xf>
    <xf numFmtId="0" fontId="62" fillId="0" borderId="0" xfId="5" applyFont="1" applyAlignment="1">
      <alignment horizontal="center"/>
    </xf>
    <xf numFmtId="0" fontId="64" fillId="3" borderId="0" xfId="5" applyFont="1" applyFill="1"/>
    <xf numFmtId="0" fontId="64" fillId="0" borderId="0" xfId="5" applyFont="1" applyAlignment="1">
      <alignment vertical="center"/>
    </xf>
    <xf numFmtId="0" fontId="62" fillId="3" borderId="17" xfId="5" applyFont="1" applyFill="1" applyBorder="1" applyAlignment="1">
      <alignment horizontal="center" vertical="center"/>
    </xf>
    <xf numFmtId="0" fontId="62" fillId="3" borderId="66" xfId="5" applyFont="1" applyFill="1" applyBorder="1" applyAlignment="1">
      <alignment horizontal="center" vertical="center"/>
    </xf>
    <xf numFmtId="0" fontId="62" fillId="0" borderId="7" xfId="5" applyFont="1" applyBorder="1"/>
    <xf numFmtId="7" fontId="65" fillId="3" borderId="7" xfId="1" applyNumberFormat="1" applyFont="1" applyFill="1" applyBorder="1" applyAlignment="1">
      <alignment horizontal="center" vertical="center"/>
    </xf>
    <xf numFmtId="0" fontId="68" fillId="0" borderId="7" xfId="5" applyFont="1" applyBorder="1" applyAlignment="1">
      <alignment horizontal="center" vertical="center"/>
    </xf>
    <xf numFmtId="0" fontId="68" fillId="12" borderId="7" xfId="5" applyFont="1" applyFill="1" applyBorder="1" applyAlignment="1">
      <alignment horizontal="center" vertical="center"/>
    </xf>
    <xf numFmtId="165" fontId="60" fillId="16" borderId="7" xfId="5" applyNumberFormat="1" applyFont="1" applyFill="1" applyBorder="1"/>
    <xf numFmtId="165" fontId="60" fillId="3" borderId="7" xfId="5" applyNumberFormat="1" applyFont="1" applyFill="1" applyBorder="1"/>
    <xf numFmtId="2" fontId="60" fillId="0" borderId="7" xfId="5" applyNumberFormat="1" applyFont="1" applyBorder="1"/>
    <xf numFmtId="2" fontId="60" fillId="12" borderId="7" xfId="5" applyNumberFormat="1" applyFont="1" applyFill="1" applyBorder="1" applyAlignment="1">
      <alignment horizontal="center" vertical="center"/>
    </xf>
    <xf numFmtId="2" fontId="62" fillId="0" borderId="0" xfId="5" applyNumberFormat="1" applyFont="1"/>
    <xf numFmtId="0" fontId="65" fillId="0" borderId="7" xfId="5" applyFont="1" applyBorder="1" applyAlignment="1">
      <alignment horizontal="center"/>
    </xf>
    <xf numFmtId="0" fontId="60" fillId="0" borderId="15" xfId="5" applyFont="1" applyBorder="1" applyAlignment="1">
      <alignment horizontal="center"/>
    </xf>
    <xf numFmtId="0" fontId="65" fillId="0" borderId="4" xfId="5" applyFont="1" applyBorder="1" applyAlignment="1">
      <alignment horizontal="center"/>
    </xf>
    <xf numFmtId="0" fontId="65" fillId="0" borderId="4" xfId="5" applyFont="1" applyBorder="1" applyAlignment="1">
      <alignment horizontal="left"/>
    </xf>
    <xf numFmtId="165" fontId="60" fillId="3" borderId="4" xfId="5" applyNumberFormat="1" applyFont="1" applyFill="1" applyBorder="1"/>
    <xf numFmtId="0" fontId="60" fillId="0" borderId="4" xfId="5" quotePrefix="1" applyFont="1" applyBorder="1" applyAlignment="1">
      <alignment horizontal="left"/>
    </xf>
    <xf numFmtId="0" fontId="60" fillId="0" borderId="4" xfId="5" applyFont="1" applyBorder="1" applyAlignment="1">
      <alignment horizontal="left"/>
    </xf>
    <xf numFmtId="0" fontId="60" fillId="0" borderId="4" xfId="5" applyFont="1" applyBorder="1"/>
    <xf numFmtId="165" fontId="60" fillId="3" borderId="30" xfId="5" applyNumberFormat="1" applyFont="1" applyFill="1" applyBorder="1"/>
    <xf numFmtId="2" fontId="65" fillId="0" borderId="4" xfId="5" applyNumberFormat="1" applyFont="1" applyBorder="1" applyAlignment="1">
      <alignment horizontal="left"/>
    </xf>
    <xf numFmtId="2" fontId="60" fillId="0" borderId="7" xfId="5" applyNumberFormat="1" applyFont="1" applyBorder="1" applyAlignment="1">
      <alignment horizontal="center" vertical="center"/>
    </xf>
    <xf numFmtId="0" fontId="65" fillId="0" borderId="0" xfId="5" applyFont="1" applyAlignment="1">
      <alignment horizontal="center"/>
    </xf>
    <xf numFmtId="0" fontId="64" fillId="0" borderId="106" xfId="5" applyFont="1" applyBorder="1" applyAlignment="1">
      <alignment horizontal="center" vertical="center"/>
    </xf>
    <xf numFmtId="0" fontId="65" fillId="0" borderId="6" xfId="5" applyFont="1" applyBorder="1" applyAlignment="1">
      <alignment vertical="center"/>
    </xf>
    <xf numFmtId="0" fontId="65" fillId="0" borderId="41" xfId="5" applyFont="1" applyBorder="1" applyAlignment="1">
      <alignment vertical="center"/>
    </xf>
    <xf numFmtId="7" fontId="65" fillId="3" borderId="41" xfId="5" applyNumberFormat="1" applyFont="1" applyFill="1" applyBorder="1" applyAlignment="1">
      <alignment vertical="center"/>
    </xf>
    <xf numFmtId="2" fontId="65" fillId="0" borderId="17" xfId="5" applyNumberFormat="1" applyFont="1" applyBorder="1" applyAlignment="1">
      <alignment vertical="center"/>
    </xf>
    <xf numFmtId="2" fontId="65" fillId="0" borderId="7" xfId="5" applyNumberFormat="1" applyFont="1" applyBorder="1" applyAlignment="1">
      <alignment vertical="center"/>
    </xf>
    <xf numFmtId="2" fontId="60" fillId="0" borderId="7" xfId="5" applyNumberFormat="1" applyFont="1" applyBorder="1" applyAlignment="1">
      <alignment vertical="center"/>
    </xf>
    <xf numFmtId="2" fontId="60" fillId="12" borderId="7" xfId="5" applyNumberFormat="1" applyFont="1" applyFill="1" applyBorder="1" applyAlignment="1">
      <alignment vertical="center"/>
    </xf>
    <xf numFmtId="0" fontId="68" fillId="0" borderId="0" xfId="5" applyFont="1" applyAlignment="1">
      <alignment horizontal="center" vertical="center"/>
    </xf>
    <xf numFmtId="0" fontId="65" fillId="0" borderId="6" xfId="5" applyFont="1" applyBorder="1"/>
    <xf numFmtId="0" fontId="65" fillId="3" borderId="41" xfId="5" applyFont="1" applyFill="1" applyBorder="1"/>
    <xf numFmtId="2" fontId="60" fillId="0" borderId="41" xfId="5" applyNumberFormat="1" applyFont="1" applyBorder="1"/>
    <xf numFmtId="0" fontId="60" fillId="0" borderId="0" xfId="5" applyFont="1" applyAlignment="1">
      <alignment horizontal="center" vertical="center"/>
    </xf>
    <xf numFmtId="0" fontId="60" fillId="0" borderId="6" xfId="5" applyFont="1" applyBorder="1"/>
    <xf numFmtId="0" fontId="60" fillId="3" borderId="41" xfId="5" applyFont="1" applyFill="1" applyBorder="1"/>
    <xf numFmtId="0" fontId="60" fillId="0" borderId="0" xfId="5" applyFont="1"/>
    <xf numFmtId="0" fontId="60" fillId="3" borderId="0" xfId="5" applyFont="1" applyFill="1"/>
    <xf numFmtId="2" fontId="60" fillId="0" borderId="0" xfId="5" applyNumberFormat="1" applyFont="1"/>
    <xf numFmtId="0" fontId="69" fillId="0" borderId="0" xfId="5" applyFont="1"/>
    <xf numFmtId="1" fontId="62" fillId="0" borderId="0" xfId="5" applyNumberFormat="1" applyFont="1"/>
    <xf numFmtId="1" fontId="70" fillId="0" borderId="0" xfId="5" applyNumberFormat="1" applyFont="1"/>
    <xf numFmtId="2" fontId="70" fillId="0" borderId="0" xfId="5" applyNumberFormat="1" applyFont="1"/>
    <xf numFmtId="2" fontId="62" fillId="12" borderId="0" xfId="5" applyNumberFormat="1" applyFont="1" applyFill="1"/>
    <xf numFmtId="0" fontId="60" fillId="3" borderId="0" xfId="5" applyFont="1" applyFill="1" applyAlignment="1">
      <alignment vertical="center"/>
    </xf>
    <xf numFmtId="2" fontId="64" fillId="0" borderId="0" xfId="5" applyNumberFormat="1" applyFont="1" applyAlignment="1">
      <alignment vertical="center"/>
    </xf>
    <xf numFmtId="2" fontId="64" fillId="0" borderId="0" xfId="5" applyNumberFormat="1" applyFont="1"/>
    <xf numFmtId="0" fontId="62" fillId="0" borderId="0" xfId="5" applyFont="1" applyAlignment="1">
      <alignment horizontal="center" vertical="center"/>
    </xf>
    <xf numFmtId="0" fontId="62" fillId="3" borderId="0" xfId="5" applyFont="1" applyFill="1" applyAlignment="1">
      <alignment horizontal="center" vertical="center"/>
    </xf>
    <xf numFmtId="179" fontId="47" fillId="0" borderId="0" xfId="0" applyNumberFormat="1" applyFont="1" applyFill="1"/>
    <xf numFmtId="180" fontId="65" fillId="3" borderId="16" xfId="1" applyNumberFormat="1" applyFont="1" applyFill="1" applyBorder="1" applyAlignment="1">
      <alignment horizontal="center" vertical="center"/>
    </xf>
    <xf numFmtId="49" fontId="21" fillId="0" borderId="23" xfId="0" applyNumberFormat="1" applyFont="1" applyFill="1" applyBorder="1" applyAlignment="1">
      <alignment horizontal="center"/>
    </xf>
    <xf numFmtId="49" fontId="21" fillId="0" borderId="4" xfId="0" applyNumberFormat="1" applyFont="1" applyFill="1" applyBorder="1" applyAlignment="1">
      <alignment horizontal="center"/>
    </xf>
    <xf numFmtId="49" fontId="21" fillId="0" borderId="7" xfId="0" applyNumberFormat="1" applyFont="1" applyFill="1" applyBorder="1" applyAlignment="1">
      <alignment horizontal="center"/>
    </xf>
    <xf numFmtId="49" fontId="21" fillId="0" borderId="3" xfId="0" applyNumberFormat="1" applyFont="1" applyFill="1" applyBorder="1" applyAlignment="1">
      <alignment horizontal="center"/>
    </xf>
    <xf numFmtId="49" fontId="21" fillId="12" borderId="4" xfId="0" applyNumberFormat="1" applyFont="1" applyFill="1" applyBorder="1" applyAlignment="1">
      <alignment horizontal="center"/>
    </xf>
    <xf numFmtId="49" fontId="21" fillId="12" borderId="5" xfId="0" applyNumberFormat="1" applyFont="1" applyFill="1" applyBorder="1" applyAlignment="1">
      <alignment horizontal="center"/>
    </xf>
    <xf numFmtId="49" fontId="21" fillId="12" borderId="7" xfId="0" applyNumberFormat="1" applyFont="1" applyFill="1" applyBorder="1" applyAlignment="1">
      <alignment horizontal="center"/>
    </xf>
    <xf numFmtId="49" fontId="21" fillId="0" borderId="14" xfId="0" applyNumberFormat="1" applyFont="1" applyFill="1" applyBorder="1" applyAlignment="1">
      <alignment horizontal="center"/>
    </xf>
    <xf numFmtId="49" fontId="21" fillId="0" borderId="15" xfId="0" applyNumberFormat="1" applyFont="1" applyFill="1" applyBorder="1" applyAlignment="1">
      <alignment horizontal="center"/>
    </xf>
    <xf numFmtId="49" fontId="21" fillId="12" borderId="23" xfId="0" applyNumberFormat="1" applyFont="1" applyFill="1" applyBorder="1" applyAlignment="1">
      <alignment horizontal="center"/>
    </xf>
    <xf numFmtId="0" fontId="71" fillId="0" borderId="3" xfId="0" applyFont="1" applyFill="1" applyBorder="1"/>
    <xf numFmtId="0" fontId="71" fillId="0" borderId="5" xfId="0" applyFont="1" applyFill="1" applyBorder="1"/>
    <xf numFmtId="0" fontId="72" fillId="0" borderId="6" xfId="0" applyFont="1" applyFill="1" applyBorder="1" applyAlignment="1">
      <alignment horizontal="left"/>
    </xf>
    <xf numFmtId="0" fontId="71" fillId="0" borderId="23" xfId="0" applyFont="1" applyFill="1" applyBorder="1"/>
    <xf numFmtId="0" fontId="72" fillId="0" borderId="23" xfId="0" applyFont="1" applyFill="1" applyBorder="1"/>
    <xf numFmtId="2" fontId="72" fillId="0" borderId="3" xfId="0" applyNumberFormat="1" applyFont="1" applyFill="1" applyBorder="1"/>
    <xf numFmtId="0" fontId="6" fillId="0" borderId="0" xfId="0" applyFont="1" applyBorder="1" applyAlignment="1">
      <alignment horizontal="left"/>
    </xf>
    <xf numFmtId="0" fontId="0" fillId="0" borderId="11" xfId="0" applyBorder="1" applyAlignment="1">
      <alignment horizontal="center"/>
    </xf>
    <xf numFmtId="167" fontId="0" fillId="0" borderId="82" xfId="0" applyNumberFormat="1" applyBorder="1" applyAlignment="1">
      <alignment horizontal="center"/>
    </xf>
    <xf numFmtId="0" fontId="6" fillId="0" borderId="2" xfId="0" applyFont="1" applyFill="1" applyBorder="1"/>
    <xf numFmtId="2" fontId="23" fillId="0" borderId="2" xfId="0" applyNumberFormat="1" applyFont="1" applyBorder="1" applyAlignment="1" applyProtection="1">
      <alignment horizontal="center" vertical="center"/>
      <protection locked="0"/>
    </xf>
    <xf numFmtId="165" fontId="73" fillId="12" borderId="4" xfId="0" applyNumberFormat="1" applyFont="1" applyFill="1" applyBorder="1" applyAlignment="1">
      <alignment horizontal="right"/>
    </xf>
    <xf numFmtId="0" fontId="71" fillId="0" borderId="4" xfId="0" applyFont="1" applyFill="1" applyBorder="1" applyAlignment="1">
      <alignment horizontal="center"/>
    </xf>
    <xf numFmtId="0" fontId="71" fillId="12" borderId="4" xfId="0" applyFont="1" applyFill="1" applyBorder="1" applyAlignment="1">
      <alignment horizontal="center"/>
    </xf>
    <xf numFmtId="0" fontId="23" fillId="0" borderId="2" xfId="0" applyFont="1" applyFill="1" applyBorder="1" applyAlignment="1" applyProtection="1">
      <alignment horizontal="center" vertical="center"/>
      <protection locked="0"/>
    </xf>
    <xf numFmtId="2" fontId="23" fillId="0" borderId="2" xfId="0" applyNumberFormat="1" applyFont="1" applyFill="1" applyBorder="1" applyAlignment="1" applyProtection="1">
      <alignment horizontal="center" vertical="center"/>
      <protection locked="0"/>
    </xf>
    <xf numFmtId="165" fontId="73" fillId="0" borderId="4" xfId="0" applyNumberFormat="1" applyFont="1" applyFill="1" applyBorder="1" applyAlignment="1">
      <alignment horizontal="right"/>
    </xf>
    <xf numFmtId="165" fontId="73" fillId="0" borderId="4" xfId="0" applyNumberFormat="1" applyFont="1" applyFill="1" applyBorder="1"/>
    <xf numFmtId="165" fontId="0" fillId="0" borderId="13" xfId="0" applyNumberFormat="1" applyBorder="1" applyAlignment="1">
      <alignment horizontal="center" vertical="center"/>
    </xf>
    <xf numFmtId="0" fontId="23" fillId="0" borderId="27" xfId="8" applyFont="1" applyFill="1" applyBorder="1" applyAlignment="1" applyProtection="1">
      <alignment horizontal="left" vertical="center"/>
      <protection locked="0"/>
    </xf>
    <xf numFmtId="0" fontId="23" fillId="0" borderId="8" xfId="0" applyFont="1" applyFill="1" applyBorder="1" applyAlignment="1" applyProtection="1">
      <alignment horizontal="center" vertical="center"/>
      <protection locked="0"/>
    </xf>
    <xf numFmtId="2" fontId="0" fillId="0" borderId="8" xfId="0" applyNumberFormat="1" applyFill="1" applyBorder="1" applyAlignment="1">
      <alignment horizontal="center"/>
    </xf>
    <xf numFmtId="2" fontId="23" fillId="0" borderId="8" xfId="0" applyNumberFormat="1" applyFont="1" applyFill="1" applyBorder="1" applyAlignment="1" applyProtection="1">
      <alignment horizontal="center" vertical="center"/>
      <protection locked="0"/>
    </xf>
    <xf numFmtId="167" fontId="0" fillId="0" borderId="9" xfId="0" applyNumberFormat="1" applyFill="1" applyBorder="1" applyAlignment="1">
      <alignment horizontal="center"/>
    </xf>
    <xf numFmtId="0" fontId="23" fillId="0" borderId="24" xfId="8" applyFont="1" applyFill="1" applyBorder="1" applyAlignment="1" applyProtection="1">
      <alignment horizontal="left" vertical="center"/>
      <protection locked="0"/>
    </xf>
    <xf numFmtId="0" fontId="0" fillId="0" borderId="11" xfId="0" applyFill="1" applyBorder="1" applyAlignment="1">
      <alignment horizontal="center"/>
    </xf>
    <xf numFmtId="167" fontId="0" fillId="0" borderId="82" xfId="0" applyNumberForma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right"/>
    </xf>
    <xf numFmtId="168" fontId="8" fillId="0" borderId="0" xfId="0" applyNumberFormat="1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23" fillId="0" borderId="24" xfId="8" applyFont="1" applyBorder="1" applyAlignment="1" applyProtection="1">
      <alignment horizontal="left" vertical="center"/>
      <protection locked="0"/>
    </xf>
    <xf numFmtId="0" fontId="23" fillId="0" borderId="2" xfId="0" applyFont="1" applyBorder="1" applyAlignment="1" applyProtection="1">
      <alignment horizontal="center" vertical="center"/>
      <protection locked="0"/>
    </xf>
    <xf numFmtId="165" fontId="23" fillId="0" borderId="2" xfId="1" applyNumberFormat="1" applyFont="1" applyFill="1" applyBorder="1" applyAlignment="1" applyProtection="1">
      <alignment horizontal="center" vertical="center"/>
      <protection locked="0"/>
    </xf>
    <xf numFmtId="0" fontId="8" fillId="3" borderId="65" xfId="0" applyFont="1" applyFill="1" applyBorder="1" applyAlignment="1">
      <alignment horizontal="center"/>
    </xf>
    <xf numFmtId="0" fontId="8" fillId="3" borderId="65" xfId="0" applyFont="1" applyFill="1" applyBorder="1" applyAlignment="1">
      <alignment horizontal="left"/>
    </xf>
    <xf numFmtId="167" fontId="8" fillId="3" borderId="66" xfId="0" applyNumberFormat="1" applyFont="1" applyFill="1" applyBorder="1" applyAlignment="1">
      <alignment horizontal="center"/>
    </xf>
    <xf numFmtId="164" fontId="23" fillId="0" borderId="2" xfId="0" applyNumberFormat="1" applyFont="1" applyBorder="1" applyAlignment="1" applyProtection="1">
      <alignment horizontal="center" vertical="center"/>
      <protection locked="0"/>
    </xf>
    <xf numFmtId="0" fontId="0" fillId="0" borderId="63" xfId="0" applyBorder="1" applyAlignment="1"/>
    <xf numFmtId="0" fontId="17" fillId="0" borderId="2" xfId="0" applyFont="1" applyFill="1" applyBorder="1" applyAlignment="1">
      <alignment horizontal="center"/>
    </xf>
    <xf numFmtId="0" fontId="17" fillId="0" borderId="24" xfId="0" applyFont="1" applyFill="1" applyBorder="1" applyAlignment="1">
      <alignment horizontal="left"/>
    </xf>
    <xf numFmtId="2" fontId="23" fillId="0" borderId="13" xfId="0" applyNumberFormat="1" applyFont="1" applyFill="1" applyBorder="1" applyAlignment="1">
      <alignment horizontal="center"/>
    </xf>
    <xf numFmtId="2" fontId="17" fillId="0" borderId="2" xfId="0" applyNumberFormat="1" applyFont="1" applyFill="1" applyBorder="1" applyAlignment="1">
      <alignment horizontal="right"/>
    </xf>
    <xf numFmtId="167" fontId="23" fillId="0" borderId="18" xfId="0" applyNumberFormat="1" applyFont="1" applyFill="1" applyBorder="1" applyAlignment="1">
      <alignment horizontal="center"/>
    </xf>
    <xf numFmtId="0" fontId="23" fillId="0" borderId="28" xfId="0" applyFont="1" applyFill="1" applyBorder="1"/>
    <xf numFmtId="2" fontId="23" fillId="0" borderId="13" xfId="0" applyNumberFormat="1" applyFont="1" applyFill="1" applyBorder="1" applyAlignment="1">
      <alignment horizontal="right"/>
    </xf>
    <xf numFmtId="0" fontId="17" fillId="0" borderId="24" xfId="0" applyFont="1" applyBorder="1" applyAlignment="1">
      <alignment horizontal="left"/>
    </xf>
    <xf numFmtId="0" fontId="17" fillId="0" borderId="2" xfId="0" applyFont="1" applyBorder="1" applyAlignment="1">
      <alignment horizontal="center"/>
    </xf>
    <xf numFmtId="2" fontId="23" fillId="0" borderId="13" xfId="0" applyNumberFormat="1" applyFont="1" applyBorder="1" applyAlignment="1">
      <alignment horizontal="center"/>
    </xf>
    <xf numFmtId="2" fontId="17" fillId="0" borderId="2" xfId="0" applyNumberFormat="1" applyFont="1" applyBorder="1" applyAlignment="1">
      <alignment horizontal="right"/>
    </xf>
    <xf numFmtId="167" fontId="23" fillId="0" borderId="18" xfId="0" applyNumberFormat="1" applyFont="1" applyBorder="1" applyAlignment="1">
      <alignment horizontal="center"/>
    </xf>
    <xf numFmtId="0" fontId="17" fillId="0" borderId="27" xfId="0" applyFont="1" applyBorder="1" applyAlignment="1">
      <alignment horizontal="left"/>
    </xf>
    <xf numFmtId="0" fontId="17" fillId="0" borderId="2" xfId="0" applyFont="1" applyBorder="1" applyAlignment="1">
      <alignment horizontal="right"/>
    </xf>
    <xf numFmtId="0" fontId="23" fillId="0" borderId="13" xfId="0" applyFont="1" applyBorder="1" applyAlignment="1">
      <alignment horizontal="center"/>
    </xf>
    <xf numFmtId="165" fontId="23" fillId="0" borderId="13" xfId="0" applyNumberFormat="1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165" fontId="23" fillId="0" borderId="2" xfId="0" applyNumberFormat="1" applyFont="1" applyBorder="1" applyAlignment="1">
      <alignment horizontal="center"/>
    </xf>
    <xf numFmtId="2" fontId="23" fillId="0" borderId="2" xfId="0" applyNumberFormat="1" applyFont="1" applyBorder="1" applyAlignment="1">
      <alignment horizontal="center"/>
    </xf>
    <xf numFmtId="0" fontId="23" fillId="0" borderId="27" xfId="0" applyFont="1" applyBorder="1" applyAlignment="1">
      <alignment vertical="center" wrapText="1"/>
    </xf>
    <xf numFmtId="0" fontId="23" fillId="0" borderId="65" xfId="0" applyFont="1" applyBorder="1" applyAlignment="1">
      <alignment horizontal="center" vertical="center"/>
    </xf>
    <xf numFmtId="2" fontId="23" fillId="0" borderId="8" xfId="0" applyNumberFormat="1" applyFont="1" applyBorder="1" applyAlignment="1">
      <alignment horizontal="center"/>
    </xf>
    <xf numFmtId="167" fontId="23" fillId="0" borderId="9" xfId="0" applyNumberFormat="1" applyFont="1" applyBorder="1" applyAlignment="1">
      <alignment horizontal="center"/>
    </xf>
    <xf numFmtId="0" fontId="23" fillId="0" borderId="24" xfId="0" applyFont="1" applyBorder="1" applyAlignment="1">
      <alignment vertical="center" wrapText="1"/>
    </xf>
    <xf numFmtId="0" fontId="23" fillId="0" borderId="26" xfId="0" applyFont="1" applyBorder="1"/>
    <xf numFmtId="0" fontId="23" fillId="0" borderId="29" xfId="0" applyFont="1" applyBorder="1" applyAlignment="1">
      <alignment horizontal="center"/>
    </xf>
    <xf numFmtId="2" fontId="17" fillId="4" borderId="2" xfId="0" applyNumberFormat="1" applyFont="1" applyFill="1" applyBorder="1" applyAlignment="1">
      <alignment horizontal="right"/>
    </xf>
    <xf numFmtId="0" fontId="17" fillId="0" borderId="27" xfId="0" applyFont="1" applyFill="1" applyBorder="1" applyAlignment="1">
      <alignment horizontal="left"/>
    </xf>
    <xf numFmtId="0" fontId="23" fillId="0" borderId="13" xfId="0" applyFont="1" applyFill="1" applyBorder="1" applyAlignment="1">
      <alignment horizontal="center"/>
    </xf>
    <xf numFmtId="165" fontId="23" fillId="0" borderId="13" xfId="0" applyNumberFormat="1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/>
    </xf>
    <xf numFmtId="165" fontId="23" fillId="0" borderId="2" xfId="0" applyNumberFormat="1" applyFont="1" applyFill="1" applyBorder="1" applyAlignment="1">
      <alignment horizontal="center"/>
    </xf>
    <xf numFmtId="0" fontId="23" fillId="0" borderId="26" xfId="0" applyFont="1" applyFill="1" applyBorder="1"/>
    <xf numFmtId="0" fontId="23" fillId="0" borderId="29" xfId="0" applyFont="1" applyFill="1" applyBorder="1" applyAlignment="1">
      <alignment horizontal="center"/>
    </xf>
    <xf numFmtId="2" fontId="17" fillId="0" borderId="2" xfId="0" applyNumberFormat="1" applyFont="1" applyBorder="1" applyAlignment="1">
      <alignment horizontal="center"/>
    </xf>
    <xf numFmtId="2" fontId="17" fillId="0" borderId="2" xfId="0" applyNumberFormat="1" applyFont="1" applyBorder="1" applyAlignment="1">
      <alignment horizontal="center" vertical="center"/>
    </xf>
    <xf numFmtId="2" fontId="23" fillId="0" borderId="13" xfId="0" applyNumberFormat="1" applyFont="1" applyBorder="1" applyAlignment="1">
      <alignment horizontal="center" vertical="center"/>
    </xf>
    <xf numFmtId="0" fontId="17" fillId="0" borderId="24" xfId="0" quotePrefix="1" applyFont="1" applyFill="1" applyBorder="1" applyAlignment="1">
      <alignment horizontal="left"/>
    </xf>
    <xf numFmtId="0" fontId="23" fillId="0" borderId="24" xfId="0" applyFont="1" applyFill="1" applyBorder="1"/>
    <xf numFmtId="0" fontId="23" fillId="0" borderId="24" xfId="0" applyFont="1" applyBorder="1"/>
    <xf numFmtId="2" fontId="0" fillId="0" borderId="13" xfId="0" applyNumberForma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0" fontId="11" fillId="0" borderId="24" xfId="0" applyFont="1" applyBorder="1" applyAlignment="1">
      <alignment horizontal="left"/>
    </xf>
    <xf numFmtId="2" fontId="6" fillId="0" borderId="2" xfId="0" applyNumberFormat="1" applyFont="1" applyFill="1" applyBorder="1" applyAlignment="1">
      <alignment horizontal="right"/>
    </xf>
    <xf numFmtId="0" fontId="6" fillId="0" borderId="8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2" fontId="74" fillId="0" borderId="13" xfId="0" applyNumberFormat="1" applyFont="1" applyBorder="1" applyAlignment="1">
      <alignment horizontal="center"/>
    </xf>
    <xf numFmtId="0" fontId="46" fillId="0" borderId="71" xfId="0" applyFont="1" applyFill="1" applyBorder="1" applyAlignment="1">
      <alignment horizontal="left"/>
    </xf>
    <xf numFmtId="0" fontId="45" fillId="0" borderId="65" xfId="0" applyFont="1" applyFill="1" applyBorder="1" applyAlignment="1">
      <alignment horizontal="left"/>
    </xf>
    <xf numFmtId="0" fontId="45" fillId="0" borderId="71" xfId="0" applyFont="1" applyFill="1" applyBorder="1" applyAlignment="1">
      <alignment horizontal="left"/>
    </xf>
    <xf numFmtId="0" fontId="46" fillId="0" borderId="65" xfId="0" applyFont="1" applyFill="1" applyBorder="1" applyAlignment="1">
      <alignment horizontal="left"/>
    </xf>
    <xf numFmtId="165" fontId="12" fillId="12" borderId="66" xfId="0" applyNumberFormat="1" applyFont="1" applyFill="1" applyBorder="1" applyAlignment="1">
      <alignment horizontal="right"/>
    </xf>
    <xf numFmtId="165" fontId="12" fillId="0" borderId="84" xfId="0" applyNumberFormat="1" applyFont="1" applyFill="1" applyBorder="1" applyAlignment="1">
      <alignment horizontal="right"/>
    </xf>
    <xf numFmtId="2" fontId="47" fillId="0" borderId="117" xfId="0" applyNumberFormat="1" applyFont="1" applyFill="1" applyBorder="1"/>
    <xf numFmtId="0" fontId="30" fillId="0" borderId="64" xfId="0" applyFont="1" applyFill="1" applyBorder="1" applyAlignment="1">
      <alignment horizontal="left"/>
    </xf>
    <xf numFmtId="165" fontId="18" fillId="0" borderId="14" xfId="0" applyNumberFormat="1" applyFont="1" applyFill="1" applyBorder="1"/>
    <xf numFmtId="49" fontId="21" fillId="0" borderId="16" xfId="0" applyNumberFormat="1" applyFont="1" applyFill="1" applyBorder="1" applyAlignment="1">
      <alignment horizontal="center"/>
    </xf>
    <xf numFmtId="0" fontId="30" fillId="0" borderId="70" xfId="0" applyFont="1" applyFill="1" applyBorder="1" applyAlignment="1">
      <alignment horizontal="left"/>
    </xf>
    <xf numFmtId="165" fontId="18" fillId="0" borderId="16" xfId="0" applyNumberFormat="1" applyFont="1" applyFill="1" applyBorder="1"/>
    <xf numFmtId="0" fontId="30" fillId="0" borderId="119" xfId="0" quotePrefix="1" applyFont="1" applyFill="1" applyBorder="1" applyAlignment="1">
      <alignment horizontal="left"/>
    </xf>
    <xf numFmtId="165" fontId="47" fillId="0" borderId="119" xfId="0" applyNumberFormat="1" applyFont="1" applyFill="1" applyBorder="1"/>
    <xf numFmtId="165" fontId="18" fillId="12" borderId="3" xfId="0" applyNumberFormat="1" applyFont="1" applyFill="1" applyBorder="1"/>
    <xf numFmtId="0" fontId="23" fillId="0" borderId="24" xfId="0" applyFont="1" applyFill="1" applyBorder="1" applyAlignment="1">
      <alignment vertical="center"/>
    </xf>
    <xf numFmtId="0" fontId="23" fillId="0" borderId="2" xfId="0" applyNumberFormat="1" applyFont="1" applyFill="1" applyBorder="1" applyAlignment="1" applyProtection="1">
      <alignment horizontal="center" vertical="center"/>
      <protection locked="0"/>
    </xf>
    <xf numFmtId="2" fontId="23" fillId="0" borderId="2" xfId="0" applyNumberFormat="1" applyFont="1" applyFill="1" applyBorder="1" applyAlignment="1" applyProtection="1">
      <alignment horizontal="right" vertical="center"/>
      <protection locked="0"/>
    </xf>
    <xf numFmtId="0" fontId="0" fillId="0" borderId="110" xfId="0" applyFill="1" applyBorder="1" applyAlignment="1">
      <alignment vertical="center"/>
    </xf>
    <xf numFmtId="0" fontId="6" fillId="0" borderId="2" xfId="0" applyFont="1" applyBorder="1"/>
    <xf numFmtId="0" fontId="0" fillId="0" borderId="60" xfId="0" applyFill="1" applyBorder="1" applyAlignment="1">
      <alignment vertical="center" wrapText="1"/>
    </xf>
    <xf numFmtId="0" fontId="0" fillId="0" borderId="62" xfId="0" applyFill="1" applyBorder="1" applyAlignment="1">
      <alignment vertical="center" wrapText="1"/>
    </xf>
    <xf numFmtId="0" fontId="4" fillId="0" borderId="60" xfId="0" applyFont="1" applyFill="1" applyBorder="1" applyAlignment="1">
      <alignment vertical="center"/>
    </xf>
    <xf numFmtId="0" fontId="6" fillId="0" borderId="24" xfId="0" applyFont="1" applyBorder="1"/>
    <xf numFmtId="0" fontId="6" fillId="0" borderId="10" xfId="0" applyFont="1" applyBorder="1"/>
    <xf numFmtId="0" fontId="23" fillId="0" borderId="27" xfId="0" applyFont="1" applyFill="1" applyBorder="1" applyAlignment="1">
      <alignment vertical="center"/>
    </xf>
    <xf numFmtId="0" fontId="23" fillId="0" borderId="8" xfId="0" applyNumberFormat="1" applyFont="1" applyFill="1" applyBorder="1" applyAlignment="1" applyProtection="1">
      <alignment horizontal="center" vertical="center"/>
      <protection locked="0"/>
    </xf>
    <xf numFmtId="2" fontId="23" fillId="0" borderId="8" xfId="0" applyNumberFormat="1" applyFont="1" applyFill="1" applyBorder="1" applyAlignment="1">
      <alignment horizontal="center"/>
    </xf>
    <xf numFmtId="2" fontId="23" fillId="0" borderId="8" xfId="0" applyNumberFormat="1" applyFont="1" applyFill="1" applyBorder="1" applyAlignment="1" applyProtection="1">
      <alignment horizontal="right" vertical="center"/>
      <protection locked="0"/>
    </xf>
    <xf numFmtId="167" fontId="23" fillId="0" borderId="9" xfId="0" applyNumberFormat="1" applyFont="1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6" fillId="0" borderId="65" xfId="0" applyFont="1" applyBorder="1" applyAlignment="1">
      <alignment horizontal="left"/>
    </xf>
    <xf numFmtId="0" fontId="9" fillId="0" borderId="70" xfId="0" applyFont="1" applyBorder="1" applyAlignment="1">
      <alignment horizontal="right"/>
    </xf>
    <xf numFmtId="0" fontId="0" fillId="0" borderId="71" xfId="0" applyBorder="1" applyAlignment="1">
      <alignment horizontal="left"/>
    </xf>
    <xf numFmtId="0" fontId="0" fillId="0" borderId="71" xfId="0" applyBorder="1" applyAlignment="1">
      <alignment horizontal="center"/>
    </xf>
    <xf numFmtId="167" fontId="0" fillId="0" borderId="84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19" fillId="0" borderId="39" xfId="0" applyFont="1" applyBorder="1" applyAlignment="1">
      <alignment horizontal="left"/>
    </xf>
    <xf numFmtId="0" fontId="19" fillId="0" borderId="65" xfId="0" applyFont="1" applyFill="1" applyBorder="1" applyAlignment="1">
      <alignment horizontal="center"/>
    </xf>
    <xf numFmtId="4" fontId="19" fillId="0" borderId="40" xfId="0" applyNumberFormat="1" applyFont="1" applyBorder="1" applyAlignment="1">
      <alignment horizontal="center"/>
    </xf>
    <xf numFmtId="2" fontId="19" fillId="0" borderId="40" xfId="0" applyNumberFormat="1" applyFont="1" applyBorder="1" applyAlignment="1">
      <alignment horizontal="right"/>
    </xf>
    <xf numFmtId="167" fontId="59" fillId="0" borderId="68" xfId="0" applyNumberFormat="1" applyFont="1" applyBorder="1" applyAlignment="1">
      <alignment horizontal="center"/>
    </xf>
    <xf numFmtId="0" fontId="19" fillId="0" borderId="24" xfId="0" applyFont="1" applyFill="1" applyBorder="1"/>
    <xf numFmtId="49" fontId="19" fillId="0" borderId="2" xfId="0" applyNumberFormat="1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0" fontId="19" fillId="0" borderId="2" xfId="0" applyFont="1" applyFill="1" applyBorder="1"/>
    <xf numFmtId="0" fontId="19" fillId="0" borderId="10" xfId="0" applyFont="1" applyFill="1" applyBorder="1" applyAlignment="1">
      <alignment horizontal="center"/>
    </xf>
    <xf numFmtId="0" fontId="19" fillId="0" borderId="24" xfId="0" applyFont="1" applyBorder="1" applyAlignment="1">
      <alignment horizontal="left"/>
    </xf>
    <xf numFmtId="0" fontId="19" fillId="0" borderId="2" xfId="0" applyFont="1" applyBorder="1" applyAlignment="1">
      <alignment horizontal="center"/>
    </xf>
    <xf numFmtId="2" fontId="19" fillId="0" borderId="2" xfId="0" applyNumberFormat="1" applyFont="1" applyBorder="1" applyAlignment="1">
      <alignment horizontal="right"/>
    </xf>
    <xf numFmtId="167" fontId="59" fillId="0" borderId="10" xfId="0" applyNumberFormat="1" applyFont="1" applyBorder="1" applyAlignment="1">
      <alignment horizontal="center"/>
    </xf>
    <xf numFmtId="167" fontId="59" fillId="0" borderId="18" xfId="0" applyNumberFormat="1" applyFont="1" applyBorder="1" applyAlignment="1">
      <alignment horizontal="center"/>
    </xf>
    <xf numFmtId="49" fontId="19" fillId="0" borderId="0" xfId="0" applyNumberFormat="1" applyFont="1" applyFill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167" fontId="4" fillId="0" borderId="18" xfId="0" applyNumberFormat="1" applyFont="1" applyBorder="1" applyAlignment="1">
      <alignment horizontal="center"/>
    </xf>
    <xf numFmtId="0" fontId="4" fillId="0" borderId="24" xfId="0" applyFont="1" applyFill="1" applyBorder="1"/>
    <xf numFmtId="0" fontId="44" fillId="0" borderId="0" xfId="0" applyFont="1" applyFill="1" applyBorder="1" applyAlignment="1">
      <alignment horizontal="center" vertical="center"/>
    </xf>
    <xf numFmtId="49" fontId="21" fillId="0" borderId="5" xfId="0" applyNumberFormat="1" applyFont="1" applyFill="1" applyBorder="1" applyAlignment="1">
      <alignment horizontal="center"/>
    </xf>
    <xf numFmtId="0" fontId="21" fillId="0" borderId="0" xfId="0" applyFont="1" applyFill="1" applyBorder="1"/>
    <xf numFmtId="0" fontId="21" fillId="0" borderId="16" xfId="0" applyFont="1" applyFill="1" applyBorder="1" applyAlignment="1">
      <alignment horizontal="center"/>
    </xf>
    <xf numFmtId="165" fontId="18" fillId="0" borderId="16" xfId="0" applyNumberFormat="1" applyFont="1" applyFill="1" applyBorder="1" applyAlignment="1">
      <alignment horizontal="right"/>
    </xf>
    <xf numFmtId="2" fontId="6" fillId="0" borderId="0" xfId="0" applyNumberFormat="1" applyFont="1" applyFill="1" applyBorder="1" applyAlignment="1">
      <alignment horizontal="center"/>
    </xf>
    <xf numFmtId="165" fontId="4" fillId="0" borderId="2" xfId="0" applyNumberFormat="1" applyFont="1" applyBorder="1" applyAlignment="1">
      <alignment horizontal="center"/>
    </xf>
    <xf numFmtId="2" fontId="47" fillId="0" borderId="15" xfId="0" applyNumberFormat="1" applyFont="1" applyFill="1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23" fillId="0" borderId="8" xfId="0" applyFont="1" applyBorder="1" applyAlignment="1">
      <alignment horizontal="center"/>
    </xf>
    <xf numFmtId="167" fontId="23" fillId="0" borderId="10" xfId="0" applyNumberFormat="1" applyFont="1" applyBorder="1" applyAlignment="1">
      <alignment horizontal="center"/>
    </xf>
    <xf numFmtId="0" fontId="75" fillId="12" borderId="2" xfId="0" applyFont="1" applyFill="1" applyBorder="1" applyAlignment="1">
      <alignment horizontal="center" vertical="center" wrapText="1"/>
    </xf>
    <xf numFmtId="44" fontId="23" fillId="12" borderId="2" xfId="0" applyNumberFormat="1" applyFont="1" applyFill="1" applyBorder="1" applyAlignment="1">
      <alignment horizontal="center" vertical="center"/>
    </xf>
    <xf numFmtId="2" fontId="23" fillId="12" borderId="2" xfId="0" applyNumberFormat="1" applyFont="1" applyFill="1" applyBorder="1" applyAlignment="1">
      <alignment horizontal="center" vertical="center"/>
    </xf>
    <xf numFmtId="2" fontId="47" fillId="0" borderId="17" xfId="0" applyNumberFormat="1" applyFont="1" applyFill="1" applyBorder="1"/>
    <xf numFmtId="2" fontId="18" fillId="0" borderId="3" xfId="0" applyNumberFormat="1" applyFont="1" applyFill="1" applyBorder="1" applyAlignment="1">
      <alignment vertical="center" wrapText="1"/>
    </xf>
    <xf numFmtId="0" fontId="0" fillId="0" borderId="65" xfId="0" applyFill="1" applyBorder="1" applyAlignment="1">
      <alignment horizontal="left"/>
    </xf>
    <xf numFmtId="0" fontId="21" fillId="0" borderId="15" xfId="0" applyFont="1" applyFill="1" applyBorder="1" applyAlignment="1">
      <alignment horizontal="left"/>
    </xf>
    <xf numFmtId="0" fontId="8" fillId="0" borderId="6" xfId="0" applyFont="1" applyFill="1" applyBorder="1"/>
    <xf numFmtId="0" fontId="8" fillId="0" borderId="41" xfId="0" applyFont="1" applyFill="1" applyBorder="1" applyAlignment="1">
      <alignment horizontal="center"/>
    </xf>
    <xf numFmtId="0" fontId="8" fillId="0" borderId="41" xfId="0" applyFont="1" applyFill="1" applyBorder="1" applyAlignment="1">
      <alignment horizontal="left"/>
    </xf>
    <xf numFmtId="167" fontId="8" fillId="0" borderId="17" xfId="0" applyNumberFormat="1" applyFont="1" applyFill="1" applyBorder="1" applyAlignment="1">
      <alignment horizontal="center"/>
    </xf>
    <xf numFmtId="0" fontId="0" fillId="0" borderId="64" xfId="0" applyFill="1" applyBorder="1" applyAlignment="1">
      <alignment horizontal="center"/>
    </xf>
    <xf numFmtId="0" fontId="0" fillId="0" borderId="65" xfId="0" applyFill="1" applyBorder="1" applyAlignment="1">
      <alignment horizontal="right"/>
    </xf>
    <xf numFmtId="168" fontId="0" fillId="0" borderId="69" xfId="0" applyNumberFormat="1" applyFill="1" applyBorder="1" applyAlignment="1">
      <alignment horizontal="center"/>
    </xf>
    <xf numFmtId="0" fontId="0" fillId="0" borderId="67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8" fillId="0" borderId="70" xfId="0" applyFont="1" applyFill="1" applyBorder="1" applyAlignment="1">
      <alignment horizontal="center"/>
    </xf>
    <xf numFmtId="0" fontId="8" fillId="0" borderId="71" xfId="0" applyFont="1" applyFill="1" applyBorder="1" applyAlignment="1">
      <alignment horizontal="left"/>
    </xf>
    <xf numFmtId="0" fontId="8" fillId="0" borderId="71" xfId="0" applyFont="1" applyFill="1" applyBorder="1" applyAlignment="1">
      <alignment horizontal="right"/>
    </xf>
    <xf numFmtId="168" fontId="8" fillId="0" borderId="84" xfId="0" applyNumberFormat="1" applyFont="1" applyFill="1" applyBorder="1" applyAlignment="1">
      <alignment horizontal="center"/>
    </xf>
    <xf numFmtId="0" fontId="10" fillId="0" borderId="29" xfId="0" applyFont="1" applyFill="1" applyBorder="1" applyAlignment="1">
      <alignment horizontal="center"/>
    </xf>
    <xf numFmtId="0" fontId="77" fillId="0" borderId="27" xfId="0" applyFont="1" applyFill="1" applyBorder="1" applyAlignment="1">
      <alignment horizontal="left"/>
    </xf>
    <xf numFmtId="0" fontId="77" fillId="0" borderId="2" xfId="0" applyFont="1" applyFill="1" applyBorder="1" applyAlignment="1">
      <alignment horizontal="center"/>
    </xf>
    <xf numFmtId="2" fontId="77" fillId="0" borderId="2" xfId="0" applyNumberFormat="1" applyFont="1" applyFill="1" applyBorder="1" applyAlignment="1">
      <alignment horizontal="right"/>
    </xf>
    <xf numFmtId="167" fontId="76" fillId="0" borderId="18" xfId="0" applyNumberFormat="1" applyFont="1" applyFill="1" applyBorder="1" applyAlignment="1">
      <alignment horizontal="center"/>
    </xf>
    <xf numFmtId="0" fontId="76" fillId="0" borderId="13" xfId="0" applyFont="1" applyFill="1" applyBorder="1" applyAlignment="1">
      <alignment horizontal="center"/>
    </xf>
    <xf numFmtId="2" fontId="76" fillId="0" borderId="13" xfId="0" applyNumberFormat="1" applyFont="1" applyFill="1" applyBorder="1" applyAlignment="1">
      <alignment horizontal="center"/>
    </xf>
    <xf numFmtId="0" fontId="76" fillId="0" borderId="2" xfId="0" applyFont="1" applyFill="1" applyBorder="1" applyAlignment="1">
      <alignment horizontal="center"/>
    </xf>
    <xf numFmtId="2" fontId="76" fillId="0" borderId="2" xfId="0" applyNumberFormat="1" applyFont="1" applyFill="1" applyBorder="1" applyAlignment="1">
      <alignment horizontal="center"/>
    </xf>
    <xf numFmtId="0" fontId="76" fillId="0" borderId="29" xfId="0" applyFont="1" applyFill="1" applyBorder="1" applyAlignment="1">
      <alignment horizontal="center"/>
    </xf>
    <xf numFmtId="167" fontId="10" fillId="0" borderId="0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49" fontId="21" fillId="12" borderId="0" xfId="0" applyNumberFormat="1" applyFont="1" applyFill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21" fillId="12" borderId="15" xfId="0" applyNumberFormat="1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21" fillId="12" borderId="0" xfId="0" applyFont="1" applyFill="1" applyBorder="1" applyAlignment="1">
      <alignment horizontal="left"/>
    </xf>
    <xf numFmtId="0" fontId="4" fillId="0" borderId="13" xfId="0" applyFont="1" applyBorder="1" applyAlignment="1">
      <alignment horizontal="center"/>
    </xf>
    <xf numFmtId="165" fontId="4" fillId="0" borderId="13" xfId="0" applyNumberFormat="1" applyFont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21" fillId="12" borderId="16" xfId="0" applyFont="1" applyFill="1" applyBorder="1" applyAlignment="1">
      <alignment horizontal="center"/>
    </xf>
    <xf numFmtId="165" fontId="18" fillId="12" borderId="16" xfId="0" applyNumberFormat="1" applyFont="1" applyFill="1" applyBorder="1" applyAlignment="1">
      <alignment horizontal="right"/>
    </xf>
    <xf numFmtId="165" fontId="47" fillId="12" borderId="16" xfId="0" applyNumberFormat="1" applyFont="1" applyFill="1" applyBorder="1"/>
    <xf numFmtId="0" fontId="17" fillId="0" borderId="0" xfId="0" applyFont="1" applyAlignment="1">
      <alignment horizontal="left"/>
    </xf>
    <xf numFmtId="0" fontId="23" fillId="0" borderId="27" xfId="0" applyFont="1" applyBorder="1"/>
    <xf numFmtId="0" fontId="17" fillId="0" borderId="8" xfId="0" applyFont="1" applyFill="1" applyBorder="1" applyAlignment="1">
      <alignment horizontal="center"/>
    </xf>
    <xf numFmtId="0" fontId="78" fillId="0" borderId="24" xfId="0" applyFont="1" applyBorder="1" applyAlignment="1">
      <alignment horizontal="left"/>
    </xf>
    <xf numFmtId="167" fontId="16" fillId="0" borderId="0" xfId="0" applyNumberFormat="1" applyFont="1" applyFill="1" applyAlignment="1">
      <alignment horizontal="center"/>
    </xf>
    <xf numFmtId="165" fontId="18" fillId="12" borderId="4" xfId="0" applyNumberFormat="1" applyFont="1" applyFill="1" applyBorder="1" applyAlignment="1">
      <alignment horizontal="center"/>
    </xf>
    <xf numFmtId="0" fontId="6" fillId="0" borderId="24" xfId="0" applyFont="1" applyFill="1" applyBorder="1"/>
    <xf numFmtId="0" fontId="6" fillId="0" borderId="10" xfId="0" applyFont="1" applyFill="1" applyBorder="1"/>
    <xf numFmtId="0" fontId="73" fillId="0" borderId="0" xfId="0" applyFont="1" applyFill="1"/>
    <xf numFmtId="0" fontId="4" fillId="0" borderId="74" xfId="0" applyFont="1" applyFill="1" applyBorder="1"/>
    <xf numFmtId="2" fontId="0" fillId="0" borderId="37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8" xfId="0" applyBorder="1"/>
    <xf numFmtId="0" fontId="17" fillId="0" borderId="2" xfId="0" applyFont="1" applyBorder="1" applyAlignment="1">
      <alignment horizontal="center" vertical="center"/>
    </xf>
    <xf numFmtId="0" fontId="64" fillId="0" borderId="0" xfId="5" applyFont="1" applyAlignment="1">
      <alignment horizontal="center" vertical="center"/>
    </xf>
    <xf numFmtId="0" fontId="65" fillId="0" borderId="6" xfId="5" applyFont="1" applyBorder="1" applyAlignment="1">
      <alignment horizontal="left"/>
    </xf>
    <xf numFmtId="0" fontId="65" fillId="0" borderId="41" xfId="5" applyFont="1" applyBorder="1" applyAlignment="1">
      <alignment horizontal="left"/>
    </xf>
    <xf numFmtId="7" fontId="65" fillId="17" borderId="7" xfId="5" applyNumberFormat="1" applyFont="1" applyFill="1" applyBorder="1" applyAlignment="1">
      <alignment vertical="center"/>
    </xf>
    <xf numFmtId="0" fontId="21" fillId="12" borderId="129" xfId="0" applyFont="1" applyFill="1" applyBorder="1" applyAlignment="1">
      <alignment horizontal="center" vertical="center" wrapText="1"/>
    </xf>
    <xf numFmtId="0" fontId="8" fillId="3" borderId="70" xfId="0" applyFont="1" applyFill="1" applyBorder="1"/>
    <xf numFmtId="0" fontId="76" fillId="0" borderId="24" xfId="0" applyFont="1" applyFill="1" applyBorder="1" applyAlignment="1">
      <alignment vertical="center" wrapText="1"/>
    </xf>
    <xf numFmtId="0" fontId="77" fillId="0" borderId="8" xfId="0" applyFont="1" applyFill="1" applyBorder="1" applyAlignment="1">
      <alignment horizontal="center"/>
    </xf>
    <xf numFmtId="2" fontId="77" fillId="0" borderId="8" xfId="0" applyNumberFormat="1" applyFont="1" applyFill="1" applyBorder="1" applyAlignment="1">
      <alignment horizontal="right"/>
    </xf>
    <xf numFmtId="167" fontId="76" fillId="0" borderId="9" xfId="0" applyNumberFormat="1" applyFont="1" applyFill="1" applyBorder="1" applyAlignment="1">
      <alignment horizontal="center"/>
    </xf>
    <xf numFmtId="0" fontId="76" fillId="0" borderId="75" xfId="0" applyFont="1" applyFill="1" applyBorder="1"/>
    <xf numFmtId="0" fontId="76" fillId="0" borderId="11" xfId="0" applyFont="1" applyFill="1" applyBorder="1" applyAlignment="1">
      <alignment horizontal="center"/>
    </xf>
    <xf numFmtId="167" fontId="76" fillId="0" borderId="82" xfId="0" applyNumberFormat="1" applyFont="1" applyFill="1" applyBorder="1" applyAlignment="1">
      <alignment horizontal="center"/>
    </xf>
    <xf numFmtId="165" fontId="18" fillId="12" borderId="14" xfId="0" applyNumberFormat="1" applyFont="1" applyFill="1" applyBorder="1" applyAlignment="1">
      <alignment vertical="center"/>
    </xf>
    <xf numFmtId="2" fontId="21" fillId="12" borderId="23" xfId="0" applyNumberFormat="1" applyFont="1" applyFill="1" applyBorder="1" applyAlignment="1">
      <alignment vertical="center"/>
    </xf>
    <xf numFmtId="2" fontId="18" fillId="12" borderId="3" xfId="0" applyNumberFormat="1" applyFont="1" applyFill="1" applyBorder="1" applyAlignment="1">
      <alignment vertical="center"/>
    </xf>
    <xf numFmtId="2" fontId="18" fillId="12" borderId="4" xfId="0" applyNumberFormat="1" applyFont="1" applyFill="1" applyBorder="1" applyAlignment="1">
      <alignment vertical="center"/>
    </xf>
    <xf numFmtId="49" fontId="21" fillId="12" borderId="3" xfId="0" applyNumberFormat="1" applyFont="1" applyFill="1" applyBorder="1" applyAlignment="1">
      <alignment horizontal="center"/>
    </xf>
    <xf numFmtId="0" fontId="72" fillId="0" borderId="3" xfId="0" applyFont="1" applyBorder="1" applyAlignment="1">
      <alignment horizontal="left"/>
    </xf>
    <xf numFmtId="165" fontId="18" fillId="12" borderId="3" xfId="0" applyNumberFormat="1" applyFont="1" applyFill="1" applyBorder="1" applyAlignment="1">
      <alignment vertical="center"/>
    </xf>
    <xf numFmtId="165" fontId="18" fillId="12" borderId="119" xfId="0" applyNumberFormat="1" applyFont="1" applyFill="1" applyBorder="1" applyAlignment="1">
      <alignment vertical="center"/>
    </xf>
    <xf numFmtId="165" fontId="47" fillId="12" borderId="99" xfId="0" applyNumberFormat="1" applyFont="1" applyFill="1" applyBorder="1"/>
    <xf numFmtId="2" fontId="21" fillId="12" borderId="3" xfId="0" applyNumberFormat="1" applyFont="1" applyFill="1" applyBorder="1" applyAlignment="1">
      <alignment vertical="center"/>
    </xf>
    <xf numFmtId="165" fontId="18" fillId="12" borderId="100" xfId="0" applyNumberFormat="1" applyFont="1" applyFill="1" applyBorder="1" applyAlignment="1">
      <alignment vertical="center"/>
    </xf>
    <xf numFmtId="49" fontId="21" fillId="0" borderId="4" xfId="0" applyNumberFormat="1" applyFont="1" applyBorder="1" applyAlignment="1">
      <alignment horizontal="center"/>
    </xf>
    <xf numFmtId="0" fontId="72" fillId="0" borderId="4" xfId="0" applyFont="1" applyBorder="1" applyAlignment="1">
      <alignment horizontal="left"/>
    </xf>
    <xf numFmtId="165" fontId="18" fillId="12" borderId="4" xfId="0" applyNumberFormat="1" applyFont="1" applyFill="1" applyBorder="1" applyAlignment="1">
      <alignment vertical="center"/>
    </xf>
    <xf numFmtId="165" fontId="47" fillId="0" borderId="129" xfId="0" applyNumberFormat="1" applyFont="1" applyBorder="1"/>
    <xf numFmtId="0" fontId="71" fillId="0" borderId="4" xfId="0" applyFont="1" applyBorder="1" applyAlignment="1">
      <alignment horizontal="left"/>
    </xf>
    <xf numFmtId="49" fontId="21" fillId="0" borderId="30" xfId="0" applyNumberFormat="1" applyFont="1" applyBorder="1" applyAlignment="1">
      <alignment horizontal="center"/>
    </xf>
    <xf numFmtId="0" fontId="71" fillId="0" borderId="30" xfId="0" applyFont="1" applyBorder="1" applyAlignment="1">
      <alignment horizontal="left"/>
    </xf>
    <xf numFmtId="165" fontId="18" fillId="12" borderId="30" xfId="0" applyNumberFormat="1" applyFont="1" applyFill="1" applyBorder="1" applyAlignment="1">
      <alignment vertical="center"/>
    </xf>
    <xf numFmtId="165" fontId="47" fillId="0" borderId="125" xfId="0" applyNumberFormat="1" applyFont="1" applyBorder="1"/>
    <xf numFmtId="49" fontId="21" fillId="12" borderId="30" xfId="0" applyNumberFormat="1" applyFont="1" applyFill="1" applyBorder="1" applyAlignment="1">
      <alignment horizontal="center"/>
    </xf>
    <xf numFmtId="0" fontId="71" fillId="0" borderId="15" xfId="0" applyFont="1" applyBorder="1" applyAlignment="1">
      <alignment horizontal="left"/>
    </xf>
    <xf numFmtId="0" fontId="21" fillId="12" borderId="99" xfId="0" applyFont="1" applyFill="1" applyBorder="1" applyAlignment="1">
      <alignment vertical="center" wrapText="1"/>
    </xf>
    <xf numFmtId="165" fontId="18" fillId="12" borderId="65" xfId="0" applyNumberFormat="1" applyFont="1" applyFill="1" applyBorder="1" applyAlignment="1">
      <alignment vertical="center" wrapText="1"/>
    </xf>
    <xf numFmtId="165" fontId="18" fillId="12" borderId="98" xfId="0" applyNumberFormat="1" applyFont="1" applyFill="1" applyBorder="1" applyAlignment="1">
      <alignment vertical="center" wrapText="1"/>
    </xf>
    <xf numFmtId="0" fontId="21" fillId="0" borderId="114" xfId="0" applyFont="1" applyBorder="1"/>
    <xf numFmtId="165" fontId="47" fillId="0" borderId="117" xfId="0" applyNumberFormat="1" applyFont="1" applyBorder="1"/>
    <xf numFmtId="0" fontId="21" fillId="0" borderId="67" xfId="0" applyFont="1" applyBorder="1"/>
    <xf numFmtId="49" fontId="21" fillId="12" borderId="16" xfId="0" applyNumberFormat="1" applyFont="1" applyFill="1" applyBorder="1" applyAlignment="1">
      <alignment horizontal="center"/>
    </xf>
    <xf numFmtId="0" fontId="30" fillId="12" borderId="70" xfId="0" applyFont="1" applyFill="1" applyBorder="1" applyAlignment="1">
      <alignment horizontal="left"/>
    </xf>
    <xf numFmtId="165" fontId="18" fillId="12" borderId="71" xfId="0" applyNumberFormat="1" applyFont="1" applyFill="1" applyBorder="1" applyAlignment="1">
      <alignment horizontal="right"/>
    </xf>
    <xf numFmtId="165" fontId="18" fillId="12" borderId="71" xfId="0" applyNumberFormat="1" applyFont="1" applyFill="1" applyBorder="1"/>
    <xf numFmtId="2" fontId="18" fillId="12" borderId="16" xfId="0" applyNumberFormat="1" applyFont="1" applyFill="1" applyBorder="1"/>
    <xf numFmtId="0" fontId="21" fillId="12" borderId="6" xfId="0" applyFont="1" applyFill="1" applyBorder="1" applyAlignment="1">
      <alignment horizontal="center" vertical="center"/>
    </xf>
    <xf numFmtId="165" fontId="18" fillId="12" borderId="41" xfId="0" applyNumberFormat="1" applyFont="1" applyFill="1" applyBorder="1" applyAlignment="1">
      <alignment vertical="center" wrapText="1"/>
    </xf>
    <xf numFmtId="165" fontId="18" fillId="12" borderId="7" xfId="0" applyNumberFormat="1" applyFont="1" applyFill="1" applyBorder="1" applyAlignment="1">
      <alignment vertical="center"/>
    </xf>
    <xf numFmtId="165" fontId="47" fillId="0" borderId="41" xfId="0" applyNumberFormat="1" applyFont="1" applyFill="1" applyBorder="1"/>
    <xf numFmtId="2" fontId="18" fillId="12" borderId="7" xfId="0" applyNumberFormat="1" applyFont="1" applyFill="1" applyBorder="1" applyAlignment="1">
      <alignment vertical="center"/>
    </xf>
    <xf numFmtId="2" fontId="71" fillId="0" borderId="85" xfId="0" applyNumberFormat="1" applyFont="1" applyBorder="1"/>
    <xf numFmtId="0" fontId="21" fillId="12" borderId="85" xfId="0" applyFont="1" applyFill="1" applyBorder="1" applyAlignment="1">
      <alignment horizontal="center"/>
    </xf>
    <xf numFmtId="0" fontId="44" fillId="0" borderId="15" xfId="0" applyFont="1" applyBorder="1"/>
    <xf numFmtId="2" fontId="18" fillId="12" borderId="23" xfId="0" applyNumberFormat="1" applyFont="1" applyFill="1" applyBorder="1" applyAlignment="1">
      <alignment horizontal="right"/>
    </xf>
    <xf numFmtId="2" fontId="72" fillId="0" borderId="85" xfId="0" applyNumberFormat="1" applyFont="1" applyBorder="1"/>
    <xf numFmtId="165" fontId="18" fillId="0" borderId="4" xfId="0" applyNumberFormat="1" applyFont="1" applyBorder="1" applyAlignment="1">
      <alignment horizontal="right"/>
    </xf>
    <xf numFmtId="2" fontId="71" fillId="0" borderId="117" xfId="0" applyNumberFormat="1" applyFont="1" applyBorder="1"/>
    <xf numFmtId="0" fontId="21" fillId="12" borderId="117" xfId="0" applyFont="1" applyFill="1" applyBorder="1" applyAlignment="1">
      <alignment horizontal="center"/>
    </xf>
    <xf numFmtId="2" fontId="72" fillId="0" borderId="117" xfId="0" applyNumberFormat="1" applyFont="1" applyBorder="1"/>
    <xf numFmtId="49" fontId="21" fillId="0" borderId="5" xfId="0" applyNumberFormat="1" applyFont="1" applyBorder="1" applyAlignment="1">
      <alignment horizontal="center"/>
    </xf>
    <xf numFmtId="2" fontId="71" fillId="0" borderId="128" xfId="0" applyNumberFormat="1" applyFont="1" applyBorder="1"/>
    <xf numFmtId="165" fontId="47" fillId="0" borderId="4" xfId="0" applyNumberFormat="1" applyFont="1" applyBorder="1"/>
    <xf numFmtId="0" fontId="21" fillId="12" borderId="3" xfId="0" applyFont="1" applyFill="1" applyBorder="1" applyAlignment="1">
      <alignment vertical="center"/>
    </xf>
    <xf numFmtId="0" fontId="21" fillId="12" borderId="4" xfId="0" applyFont="1" applyFill="1" applyBorder="1" applyAlignment="1">
      <alignment vertical="center"/>
    </xf>
    <xf numFmtId="0" fontId="30" fillId="0" borderId="100" xfId="0" applyFont="1" applyBorder="1" applyAlignment="1">
      <alignment horizontal="left"/>
    </xf>
    <xf numFmtId="2" fontId="18" fillId="12" borderId="23" xfId="0" applyNumberFormat="1" applyFont="1" applyFill="1" applyBorder="1" applyAlignment="1">
      <alignment horizontal="right" vertical="center" wrapText="1"/>
    </xf>
    <xf numFmtId="0" fontId="21" fillId="0" borderId="100" xfId="0" applyFont="1" applyBorder="1" applyAlignment="1">
      <alignment horizontal="left"/>
    </xf>
    <xf numFmtId="0" fontId="21" fillId="12" borderId="4" xfId="0" applyFont="1" applyFill="1" applyBorder="1" applyAlignment="1">
      <alignment horizontal="center" vertical="center"/>
    </xf>
    <xf numFmtId="165" fontId="18" fillId="0" borderId="4" xfId="0" applyNumberFormat="1" applyFont="1" applyBorder="1"/>
    <xf numFmtId="0" fontId="30" fillId="0" borderId="98" xfId="0" applyFont="1" applyBorder="1" applyAlignment="1">
      <alignment horizontal="left"/>
    </xf>
    <xf numFmtId="0" fontId="30" fillId="0" borderId="100" xfId="0" applyFont="1" applyBorder="1"/>
    <xf numFmtId="0" fontId="30" fillId="0" borderId="98" xfId="0" applyFont="1" applyBorder="1"/>
    <xf numFmtId="0" fontId="44" fillId="0" borderId="4" xfId="0" applyFont="1" applyBorder="1"/>
    <xf numFmtId="0" fontId="21" fillId="0" borderId="98" xfId="0" applyFont="1" applyBorder="1"/>
    <xf numFmtId="0" fontId="21" fillId="0" borderId="100" xfId="0" applyFont="1" applyBorder="1"/>
    <xf numFmtId="0" fontId="21" fillId="12" borderId="30" xfId="0" applyFont="1" applyFill="1" applyBorder="1" applyAlignment="1">
      <alignment horizontal="center" vertical="center"/>
    </xf>
    <xf numFmtId="0" fontId="12" fillId="12" borderId="41" xfId="0" applyFont="1" applyFill="1" applyBorder="1" applyAlignment="1">
      <alignment horizontal="left"/>
    </xf>
    <xf numFmtId="165" fontId="18" fillId="0" borderId="6" xfId="0" applyNumberFormat="1" applyFont="1" applyFill="1" applyBorder="1"/>
    <xf numFmtId="0" fontId="44" fillId="0" borderId="7" xfId="0" applyFont="1" applyBorder="1"/>
    <xf numFmtId="2" fontId="47" fillId="18" borderId="15" xfId="0" applyNumberFormat="1" applyFont="1" applyFill="1" applyBorder="1"/>
    <xf numFmtId="0" fontId="44" fillId="18" borderId="0" xfId="0" applyFont="1" applyFill="1"/>
    <xf numFmtId="49" fontId="71" fillId="0" borderId="4" xfId="0" applyNumberFormat="1" applyFont="1" applyFill="1" applyBorder="1" applyAlignment="1">
      <alignment horizontal="center"/>
    </xf>
    <xf numFmtId="2" fontId="71" fillId="0" borderId="4" xfId="0" applyNumberFormat="1" applyFont="1" applyFill="1" applyBorder="1" applyAlignment="1">
      <alignment horizontal="left"/>
    </xf>
    <xf numFmtId="165" fontId="73" fillId="0" borderId="23" xfId="0" applyNumberFormat="1" applyFont="1" applyFill="1" applyBorder="1"/>
    <xf numFmtId="165" fontId="73" fillId="0" borderId="30" xfId="0" applyNumberFormat="1" applyFont="1" applyFill="1" applyBorder="1"/>
    <xf numFmtId="2" fontId="73" fillId="0" borderId="23" xfId="0" applyNumberFormat="1" applyFont="1" applyFill="1" applyBorder="1"/>
    <xf numFmtId="2" fontId="47" fillId="0" borderId="129" xfId="0" applyNumberFormat="1" applyFont="1" applyFill="1" applyBorder="1"/>
    <xf numFmtId="0" fontId="10" fillId="0" borderId="0" xfId="0" applyNumberFormat="1" applyFont="1" applyFill="1" applyBorder="1" applyAlignment="1">
      <alignment horizontal="right"/>
    </xf>
    <xf numFmtId="0" fontId="21" fillId="0" borderId="85" xfId="0" applyFont="1" applyFill="1" applyBorder="1" applyAlignment="1">
      <alignment horizontal="center"/>
    </xf>
    <xf numFmtId="2" fontId="47" fillId="0" borderId="4" xfId="0" applyNumberFormat="1" applyFont="1" applyFill="1" applyBorder="1" applyAlignment="1">
      <alignment horizontal="center" vertical="center"/>
    </xf>
    <xf numFmtId="2" fontId="47" fillId="0" borderId="3" xfId="0" applyNumberFormat="1" applyFont="1" applyFill="1" applyBorder="1" applyAlignment="1">
      <alignment horizontal="center" vertical="center"/>
    </xf>
    <xf numFmtId="2" fontId="21" fillId="0" borderId="4" xfId="0" applyNumberFormat="1" applyFont="1" applyFill="1" applyBorder="1" applyAlignment="1">
      <alignment horizontal="center" vertical="center"/>
    </xf>
    <xf numFmtId="0" fontId="46" fillId="0" borderId="65" xfId="0" applyFont="1" applyFill="1" applyBorder="1" applyAlignment="1">
      <alignment horizontal="center" vertical="center"/>
    </xf>
    <xf numFmtId="2" fontId="73" fillId="0" borderId="4" xfId="0" applyNumberFormat="1" applyFont="1" applyFill="1" applyBorder="1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0" fontId="56" fillId="0" borderId="0" xfId="0" applyFont="1" applyFill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2" fillId="0" borderId="41" xfId="0" applyFont="1" applyFill="1" applyBorder="1" applyAlignment="1">
      <alignment horizontal="center" vertical="center"/>
    </xf>
    <xf numFmtId="0" fontId="46" fillId="0" borderId="41" xfId="0" applyFont="1" applyFill="1" applyBorder="1" applyAlignment="1">
      <alignment horizontal="center" vertical="center"/>
    </xf>
    <xf numFmtId="2" fontId="18" fillId="0" borderId="3" xfId="0" applyNumberFormat="1" applyFont="1" applyFill="1" applyBorder="1" applyAlignment="1">
      <alignment horizontal="center" vertical="center" wrapText="1"/>
    </xf>
    <xf numFmtId="0" fontId="46" fillId="0" borderId="71" xfId="0" applyFont="1" applyFill="1" applyBorder="1" applyAlignment="1">
      <alignment horizontal="center" vertical="center"/>
    </xf>
    <xf numFmtId="0" fontId="50" fillId="0" borderId="41" xfId="0" applyFont="1" applyFill="1" applyBorder="1" applyAlignment="1">
      <alignment horizontal="center" vertical="center"/>
    </xf>
    <xf numFmtId="0" fontId="28" fillId="0" borderId="107" xfId="0" applyFont="1" applyFill="1" applyBorder="1" applyAlignment="1">
      <alignment horizontal="center" vertical="center"/>
    </xf>
    <xf numFmtId="0" fontId="50" fillId="0" borderId="106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73" fillId="0" borderId="0" xfId="0" applyFont="1"/>
    <xf numFmtId="0" fontId="71" fillId="0" borderId="0" xfId="0" applyFont="1"/>
    <xf numFmtId="165" fontId="73" fillId="0" borderId="0" xfId="0" applyNumberFormat="1" applyFont="1"/>
    <xf numFmtId="0" fontId="80" fillId="0" borderId="0" xfId="0" applyFont="1"/>
    <xf numFmtId="0" fontId="62" fillId="12" borderId="0" xfId="5" applyFont="1" applyFill="1" applyBorder="1" applyAlignment="1">
      <alignment horizontal="center"/>
    </xf>
    <xf numFmtId="10" fontId="44" fillId="0" borderId="0" xfId="0" applyNumberFormat="1" applyFont="1" applyFill="1"/>
    <xf numFmtId="0" fontId="71" fillId="0" borderId="23" xfId="0" applyFont="1" applyFill="1" applyBorder="1" applyAlignment="1">
      <alignment horizontal="left"/>
    </xf>
    <xf numFmtId="165" fontId="18" fillId="0" borderId="100" xfId="0" applyNumberFormat="1" applyFont="1" applyFill="1" applyBorder="1" applyAlignment="1">
      <alignment vertical="center"/>
    </xf>
    <xf numFmtId="165" fontId="47" fillId="0" borderId="114" xfId="0" applyNumberFormat="1" applyFont="1" applyFill="1" applyBorder="1"/>
    <xf numFmtId="2" fontId="21" fillId="0" borderId="23" xfId="0" applyNumberFormat="1" applyFont="1" applyFill="1" applyBorder="1" applyAlignment="1">
      <alignment vertical="center"/>
    </xf>
    <xf numFmtId="2" fontId="47" fillId="0" borderId="63" xfId="0" applyNumberFormat="1" applyFont="1" applyFill="1" applyBorder="1"/>
    <xf numFmtId="0" fontId="45" fillId="12" borderId="71" xfId="0" applyFont="1" applyFill="1" applyBorder="1" applyAlignment="1">
      <alignment horizontal="left"/>
    </xf>
    <xf numFmtId="0" fontId="21" fillId="0" borderId="4" xfId="0" applyFont="1" applyFill="1" applyBorder="1" applyAlignment="1">
      <alignment horizontal="center"/>
    </xf>
    <xf numFmtId="165" fontId="18" fillId="0" borderId="4" xfId="0" applyNumberFormat="1" applyFont="1" applyFill="1" applyBorder="1" applyAlignment="1">
      <alignment horizontal="right"/>
    </xf>
    <xf numFmtId="165" fontId="18" fillId="0" borderId="4" xfId="0" applyNumberFormat="1" applyFont="1" applyFill="1" applyBorder="1"/>
    <xf numFmtId="2" fontId="18" fillId="0" borderId="23" xfId="0" applyNumberFormat="1" applyFont="1" applyFill="1" applyBorder="1"/>
    <xf numFmtId="165" fontId="18" fillId="0" borderId="23" xfId="0" applyNumberFormat="1" applyFont="1" applyFill="1" applyBorder="1"/>
    <xf numFmtId="0" fontId="30" fillId="0" borderId="6" xfId="0" applyFont="1" applyFill="1" applyBorder="1" applyAlignment="1">
      <alignment horizontal="left"/>
    </xf>
    <xf numFmtId="165" fontId="18" fillId="0" borderId="7" xfId="0" applyNumberFormat="1" applyFont="1" applyFill="1" applyBorder="1"/>
    <xf numFmtId="165" fontId="12" fillId="0" borderId="17" xfId="0" applyNumberFormat="1" applyFont="1" applyFill="1" applyBorder="1" applyAlignment="1">
      <alignment horizontal="right"/>
    </xf>
    <xf numFmtId="165" fontId="47" fillId="0" borderId="100" xfId="0" applyNumberFormat="1" applyFont="1" applyFill="1" applyBorder="1"/>
    <xf numFmtId="165" fontId="18" fillId="12" borderId="98" xfId="0" applyNumberFormat="1" applyFont="1" applyFill="1" applyBorder="1" applyAlignment="1">
      <alignment vertical="center"/>
    </xf>
    <xf numFmtId="165" fontId="12" fillId="12" borderId="84" xfId="0" applyNumberFormat="1" applyFont="1" applyFill="1" applyBorder="1" applyAlignment="1">
      <alignment horizontal="right"/>
    </xf>
    <xf numFmtId="2" fontId="47" fillId="0" borderId="16" xfId="0" applyNumberFormat="1" applyFont="1" applyFill="1" applyBorder="1" applyAlignment="1">
      <alignment horizontal="right"/>
    </xf>
    <xf numFmtId="0" fontId="21" fillId="0" borderId="23" xfId="0" applyFont="1" applyFill="1" applyBorder="1" applyAlignment="1">
      <alignment horizontal="center" vertical="center"/>
    </xf>
    <xf numFmtId="165" fontId="18" fillId="12" borderId="5" xfId="0" applyNumberFormat="1" applyFont="1" applyFill="1" applyBorder="1" applyAlignment="1">
      <alignment vertical="center"/>
    </xf>
    <xf numFmtId="165" fontId="18" fillId="0" borderId="98" xfId="0" applyNumberFormat="1" applyFont="1" applyFill="1" applyBorder="1" applyAlignment="1">
      <alignment vertical="center" wrapText="1"/>
    </xf>
    <xf numFmtId="49" fontId="21" fillId="0" borderId="3" xfId="0" applyNumberFormat="1" applyFont="1" applyBorder="1" applyAlignment="1">
      <alignment horizontal="center"/>
    </xf>
    <xf numFmtId="0" fontId="30" fillId="0" borderId="119" xfId="0" applyFont="1" applyBorder="1" applyAlignment="1">
      <alignment horizontal="left"/>
    </xf>
    <xf numFmtId="2" fontId="18" fillId="12" borderId="3" xfId="0" applyNumberFormat="1" applyFont="1" applyFill="1" applyBorder="1" applyAlignment="1">
      <alignment horizontal="right" vertical="center" wrapText="1"/>
    </xf>
    <xf numFmtId="2" fontId="18" fillId="12" borderId="16" xfId="0" applyNumberFormat="1" applyFont="1" applyFill="1" applyBorder="1" applyAlignment="1">
      <alignment horizontal="right" vertical="center" wrapText="1"/>
    </xf>
    <xf numFmtId="0" fontId="73" fillId="0" borderId="0" xfId="0" applyFont="1" applyBorder="1"/>
    <xf numFmtId="165" fontId="18" fillId="12" borderId="14" xfId="0" applyNumberFormat="1" applyFont="1" applyFill="1" applyBorder="1"/>
    <xf numFmtId="165" fontId="18" fillId="12" borderId="5" xfId="0" applyNumberFormat="1" applyFont="1" applyFill="1" applyBorder="1"/>
    <xf numFmtId="0" fontId="21" fillId="0" borderId="15" xfId="0" applyFont="1" applyFill="1" applyBorder="1"/>
    <xf numFmtId="2" fontId="21" fillId="0" borderId="67" xfId="0" applyNumberFormat="1" applyFont="1" applyFill="1" applyBorder="1"/>
    <xf numFmtId="165" fontId="47" fillId="12" borderId="15" xfId="0" applyNumberFormat="1" applyFont="1" applyFill="1" applyBorder="1"/>
    <xf numFmtId="2" fontId="21" fillId="0" borderId="99" xfId="0" applyNumberFormat="1" applyFont="1" applyFill="1" applyBorder="1"/>
    <xf numFmtId="0" fontId="21" fillId="12" borderId="3" xfId="0" applyFont="1" applyFill="1" applyBorder="1" applyAlignment="1">
      <alignment horizontal="center"/>
    </xf>
    <xf numFmtId="165" fontId="18" fillId="12" borderId="85" xfId="0" applyNumberFormat="1" applyFont="1" applyFill="1" applyBorder="1"/>
    <xf numFmtId="165" fontId="18" fillId="12" borderId="117" xfId="0" applyNumberFormat="1" applyFont="1" applyFill="1" applyBorder="1"/>
    <xf numFmtId="2" fontId="71" fillId="0" borderId="85" xfId="0" applyNumberFormat="1" applyFont="1" applyFill="1" applyBorder="1"/>
    <xf numFmtId="0" fontId="21" fillId="0" borderId="117" xfId="0" applyFont="1" applyFill="1" applyBorder="1" applyAlignment="1">
      <alignment horizontal="center"/>
    </xf>
    <xf numFmtId="2" fontId="18" fillId="0" borderId="23" xfId="0" applyNumberFormat="1" applyFont="1" applyFill="1" applyBorder="1" applyAlignment="1">
      <alignment horizontal="right"/>
    </xf>
    <xf numFmtId="0" fontId="77" fillId="0" borderId="0" xfId="0" applyFont="1" applyFill="1"/>
    <xf numFmtId="2" fontId="60" fillId="0" borderId="7" xfId="5" applyNumberFormat="1" applyFont="1" applyFill="1" applyBorder="1" applyAlignment="1">
      <alignment vertical="center"/>
    </xf>
    <xf numFmtId="0" fontId="62" fillId="0" borderId="0" xfId="5" applyFont="1" applyBorder="1" applyAlignment="1">
      <alignment horizontal="center"/>
    </xf>
    <xf numFmtId="2" fontId="79" fillId="0" borderId="0" xfId="0" applyNumberFormat="1" applyFont="1" applyFill="1" applyBorder="1"/>
    <xf numFmtId="165" fontId="52" fillId="0" borderId="0" xfId="0" applyNumberFormat="1" applyFont="1" applyBorder="1"/>
    <xf numFmtId="2" fontId="18" fillId="0" borderId="3" xfId="0" applyNumberFormat="1" applyFont="1" applyFill="1" applyBorder="1" applyAlignment="1">
      <alignment horizontal="center" vertical="center"/>
    </xf>
    <xf numFmtId="2" fontId="18" fillId="0" borderId="4" xfId="0" applyNumberFormat="1" applyFont="1" applyFill="1" applyBorder="1" applyAlignment="1">
      <alignment horizontal="center" vertical="center"/>
    </xf>
    <xf numFmtId="2" fontId="18" fillId="0" borderId="16" xfId="0" applyNumberFormat="1" applyFont="1" applyFill="1" applyBorder="1" applyAlignment="1">
      <alignment horizontal="center" vertical="center"/>
    </xf>
    <xf numFmtId="2" fontId="21" fillId="0" borderId="119" xfId="0" applyNumberFormat="1" applyFont="1" applyFill="1" applyBorder="1" applyAlignment="1">
      <alignment horizontal="center" vertical="center"/>
    </xf>
    <xf numFmtId="2" fontId="21" fillId="0" borderId="98" xfId="0" applyNumberFormat="1" applyFont="1" applyFill="1" applyBorder="1" applyAlignment="1">
      <alignment horizontal="center" vertical="center"/>
    </xf>
    <xf numFmtId="0" fontId="21" fillId="0" borderId="114" xfId="0" applyFont="1" applyFill="1" applyBorder="1" applyAlignment="1">
      <alignment horizontal="center" vertical="center"/>
    </xf>
    <xf numFmtId="2" fontId="21" fillId="0" borderId="129" xfId="0" applyNumberFormat="1" applyFont="1" applyFill="1" applyBorder="1" applyAlignment="1">
      <alignment horizontal="center" vertical="center"/>
    </xf>
    <xf numFmtId="2" fontId="21" fillId="0" borderId="100" xfId="0" applyNumberFormat="1" applyFont="1" applyFill="1" applyBorder="1" applyAlignment="1">
      <alignment horizontal="center" vertical="center"/>
    </xf>
    <xf numFmtId="2" fontId="21" fillId="0" borderId="112" xfId="0" applyNumberFormat="1" applyFont="1" applyFill="1" applyBorder="1" applyAlignment="1">
      <alignment horizontal="center" vertical="center"/>
    </xf>
    <xf numFmtId="2" fontId="18" fillId="0" borderId="7" xfId="0" applyNumberFormat="1" applyFont="1" applyFill="1" applyBorder="1" applyAlignment="1">
      <alignment horizontal="center" vertical="center"/>
    </xf>
    <xf numFmtId="2" fontId="21" fillId="0" borderId="4" xfId="0" applyNumberFormat="1" applyFont="1" applyBorder="1" applyAlignment="1">
      <alignment horizontal="center"/>
    </xf>
    <xf numFmtId="0" fontId="48" fillId="13" borderId="63" xfId="0" applyFont="1" applyFill="1" applyBorder="1" applyAlignment="1">
      <alignment horizontal="center"/>
    </xf>
    <xf numFmtId="49" fontId="21" fillId="13" borderId="4" xfId="0" applyNumberFormat="1" applyFont="1" applyFill="1" applyBorder="1" applyAlignment="1">
      <alignment horizontal="center"/>
    </xf>
    <xf numFmtId="0" fontId="21" fillId="13" borderId="4" xfId="0" quotePrefix="1" applyFont="1" applyFill="1" applyBorder="1" applyAlignment="1">
      <alignment horizontal="left"/>
    </xf>
    <xf numFmtId="0" fontId="21" fillId="13" borderId="4" xfId="0" applyFont="1" applyFill="1" applyBorder="1" applyAlignment="1">
      <alignment horizontal="center"/>
    </xf>
    <xf numFmtId="165" fontId="18" fillId="13" borderId="4" xfId="0" applyNumberFormat="1" applyFont="1" applyFill="1" applyBorder="1" applyAlignment="1">
      <alignment horizontal="right"/>
    </xf>
    <xf numFmtId="165" fontId="18" fillId="13" borderId="23" xfId="0" applyNumberFormat="1" applyFont="1" applyFill="1" applyBorder="1"/>
    <xf numFmtId="165" fontId="18" fillId="13" borderId="4" xfId="0" applyNumberFormat="1" applyFont="1" applyFill="1" applyBorder="1"/>
    <xf numFmtId="2" fontId="18" fillId="13" borderId="23" xfId="0" applyNumberFormat="1" applyFont="1" applyFill="1" applyBorder="1"/>
    <xf numFmtId="2" fontId="47" fillId="13" borderId="4" xfId="0" applyNumberFormat="1" applyFont="1" applyFill="1" applyBorder="1"/>
    <xf numFmtId="0" fontId="44" fillId="13" borderId="0" xfId="0" applyFont="1" applyFill="1"/>
    <xf numFmtId="0" fontId="73" fillId="13" borderId="0" xfId="0" applyFont="1" applyFill="1"/>
    <xf numFmtId="2" fontId="18" fillId="0" borderId="4" xfId="0" applyNumberFormat="1" applyFont="1" applyBorder="1" applyAlignment="1">
      <alignment horizontal="center"/>
    </xf>
    <xf numFmtId="2" fontId="21" fillId="0" borderId="3" xfId="0" applyNumberFormat="1" applyFont="1" applyBorder="1" applyAlignment="1">
      <alignment horizontal="center"/>
    </xf>
    <xf numFmtId="2" fontId="21" fillId="0" borderId="5" xfId="0" applyNumberFormat="1" applyFont="1" applyBorder="1" applyAlignment="1">
      <alignment horizontal="center"/>
    </xf>
    <xf numFmtId="0" fontId="21" fillId="12" borderId="120" xfId="0" applyFont="1" applyFill="1" applyBorder="1" applyAlignment="1">
      <alignment horizontal="center" vertical="center"/>
    </xf>
    <xf numFmtId="165" fontId="47" fillId="0" borderId="30" xfId="0" applyNumberFormat="1" applyFont="1" applyBorder="1"/>
    <xf numFmtId="2" fontId="18" fillId="0" borderId="3" xfId="0" applyNumberFormat="1" applyFont="1" applyBorder="1" applyAlignment="1">
      <alignment vertical="center"/>
    </xf>
    <xf numFmtId="2" fontId="18" fillId="0" borderId="4" xfId="0" applyNumberFormat="1" applyFont="1" applyBorder="1" applyAlignment="1">
      <alignment vertical="center"/>
    </xf>
    <xf numFmtId="0" fontId="21" fillId="0" borderId="98" xfId="0" applyFont="1" applyBorder="1" applyAlignment="1">
      <alignment horizontal="left"/>
    </xf>
    <xf numFmtId="0" fontId="21" fillId="0" borderId="4" xfId="0" applyFont="1" applyBorder="1" applyAlignment="1">
      <alignment horizontal="center"/>
    </xf>
    <xf numFmtId="0" fontId="21" fillId="12" borderId="30" xfId="0" applyFont="1" applyFill="1" applyBorder="1" applyAlignment="1">
      <alignment vertical="center"/>
    </xf>
    <xf numFmtId="2" fontId="18" fillId="0" borderId="30" xfId="0" applyNumberFormat="1" applyFont="1" applyBorder="1" applyAlignment="1">
      <alignment vertical="center"/>
    </xf>
    <xf numFmtId="0" fontId="21" fillId="0" borderId="5" xfId="0" applyFont="1" applyBorder="1" applyAlignment="1">
      <alignment horizontal="left"/>
    </xf>
    <xf numFmtId="0" fontId="30" fillId="0" borderId="0" xfId="0" applyFont="1" applyBorder="1"/>
    <xf numFmtId="0" fontId="21" fillId="12" borderId="138" xfId="0" applyFont="1" applyFill="1" applyBorder="1" applyAlignment="1">
      <alignment horizontal="center" vertical="center"/>
    </xf>
    <xf numFmtId="2" fontId="18" fillId="0" borderId="4" xfId="0" applyNumberFormat="1" applyFont="1" applyBorder="1" applyAlignment="1">
      <alignment horizontal="center" vertical="center" wrapText="1"/>
    </xf>
    <xf numFmtId="0" fontId="21" fillId="12" borderId="125" xfId="0" applyFont="1" applyFill="1" applyBorder="1" applyAlignment="1">
      <alignment horizontal="center" vertical="center" wrapText="1"/>
    </xf>
    <xf numFmtId="2" fontId="18" fillId="0" borderId="30" xfId="0" applyNumberFormat="1" applyFont="1" applyBorder="1" applyAlignment="1">
      <alignment horizontal="center" vertical="center" wrapText="1"/>
    </xf>
    <xf numFmtId="2" fontId="73" fillId="0" borderId="4" xfId="0" applyNumberFormat="1" applyFont="1" applyBorder="1" applyAlignment="1">
      <alignment horizontal="center"/>
    </xf>
    <xf numFmtId="2" fontId="21" fillId="0" borderId="112" xfId="0" applyNumberFormat="1" applyFont="1" applyBorder="1" applyAlignment="1">
      <alignment horizontal="center" vertical="center"/>
    </xf>
    <xf numFmtId="2" fontId="17" fillId="0" borderId="2" xfId="0" applyNumberFormat="1" applyFont="1" applyFill="1" applyBorder="1" applyAlignment="1">
      <alignment horizontal="center"/>
    </xf>
    <xf numFmtId="0" fontId="0" fillId="0" borderId="10" xfId="0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165" fontId="47" fillId="0" borderId="0" xfId="0" applyNumberFormat="1" applyFont="1"/>
    <xf numFmtId="165" fontId="18" fillId="0" borderId="4" xfId="0" applyNumberFormat="1" applyFont="1" applyFill="1" applyBorder="1" applyAlignment="1">
      <alignment vertical="center"/>
    </xf>
    <xf numFmtId="165" fontId="18" fillId="0" borderId="138" xfId="0" applyNumberFormat="1" applyFont="1" applyFill="1" applyBorder="1" applyAlignment="1">
      <alignment vertical="center"/>
    </xf>
    <xf numFmtId="0" fontId="96" fillId="0" borderId="67" xfId="0" applyFont="1" applyFill="1" applyBorder="1" applyAlignment="1">
      <alignment vertical="center"/>
    </xf>
    <xf numFmtId="0" fontId="96" fillId="0" borderId="0" xfId="0" applyFont="1" applyFill="1" applyAlignment="1">
      <alignment vertical="center"/>
    </xf>
    <xf numFmtId="165" fontId="18" fillId="0" borderId="23" xfId="0" applyNumberFormat="1" applyFont="1" applyFill="1" applyBorder="1" applyAlignment="1">
      <alignment vertical="center"/>
    </xf>
    <xf numFmtId="165" fontId="18" fillId="0" borderId="30" xfId="0" applyNumberFormat="1" applyFont="1" applyFill="1" applyBorder="1" applyAlignment="1">
      <alignment vertical="center"/>
    </xf>
    <xf numFmtId="165" fontId="18" fillId="0" borderId="5" xfId="0" applyNumberFormat="1" applyFont="1" applyFill="1" applyBorder="1" applyAlignment="1">
      <alignment vertical="center"/>
    </xf>
    <xf numFmtId="2" fontId="21" fillId="0" borderId="5" xfId="0" applyNumberFormat="1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30" fillId="0" borderId="100" xfId="0" applyFont="1" applyFill="1" applyBorder="1" applyAlignment="1">
      <alignment horizontal="left"/>
    </xf>
    <xf numFmtId="0" fontId="21" fillId="0" borderId="4" xfId="0" applyFont="1" applyFill="1" applyBorder="1" applyAlignment="1">
      <alignment vertical="center"/>
    </xf>
    <xf numFmtId="2" fontId="18" fillId="0" borderId="4" xfId="0" applyNumberFormat="1" applyFont="1" applyFill="1" applyBorder="1" applyAlignment="1">
      <alignment vertical="center"/>
    </xf>
    <xf numFmtId="2" fontId="18" fillId="0" borderId="23" xfId="0" applyNumberFormat="1" applyFont="1" applyFill="1" applyBorder="1" applyAlignment="1">
      <alignment horizontal="right" vertical="center" wrapText="1"/>
    </xf>
    <xf numFmtId="0" fontId="52" fillId="0" borderId="0" xfId="0" applyFont="1" applyFill="1" applyBorder="1"/>
    <xf numFmtId="0" fontId="21" fillId="0" borderId="100" xfId="0" applyFont="1" applyFill="1" applyBorder="1" applyAlignment="1">
      <alignment horizontal="left"/>
    </xf>
    <xf numFmtId="0" fontId="21" fillId="0" borderId="4" xfId="0" applyFont="1" applyFill="1" applyBorder="1" applyAlignment="1">
      <alignment horizontal="center" vertical="center"/>
    </xf>
    <xf numFmtId="10" fontId="44" fillId="0" borderId="0" xfId="0" applyNumberFormat="1" applyFont="1" applyFill="1" applyBorder="1"/>
    <xf numFmtId="0" fontId="73" fillId="0" borderId="0" xfId="0" applyFont="1" applyFill="1" applyBorder="1"/>
    <xf numFmtId="165" fontId="18" fillId="0" borderId="0" xfId="0" applyNumberFormat="1" applyFont="1" applyFill="1" applyBorder="1" applyAlignment="1">
      <alignment vertical="center"/>
    </xf>
    <xf numFmtId="165" fontId="73" fillId="0" borderId="0" xfId="0" applyNumberFormat="1" applyFont="1" applyFill="1" applyBorder="1"/>
    <xf numFmtId="0" fontId="21" fillId="12" borderId="7" xfId="0" applyFont="1" applyFill="1" applyBorder="1" applyAlignment="1">
      <alignment horizontal="center" vertical="center" wrapText="1"/>
    </xf>
    <xf numFmtId="165" fontId="44" fillId="0" borderId="0" xfId="0" applyNumberFormat="1" applyFont="1" applyFill="1"/>
    <xf numFmtId="2" fontId="52" fillId="0" borderId="0" xfId="0" applyNumberFormat="1" applyFont="1" applyFill="1" applyBorder="1"/>
    <xf numFmtId="168" fontId="0" fillId="3" borderId="139" xfId="0" applyNumberFormat="1" applyFill="1" applyBorder="1" applyAlignment="1">
      <alignment horizontal="center"/>
    </xf>
    <xf numFmtId="0" fontId="0" fillId="0" borderId="11" xfId="0" applyBorder="1" applyAlignment="1">
      <alignment horizontal="left"/>
    </xf>
    <xf numFmtId="167" fontId="0" fillId="0" borderId="12" xfId="0" applyNumberFormat="1" applyBorder="1" applyAlignment="1">
      <alignment horizontal="center"/>
    </xf>
    <xf numFmtId="2" fontId="74" fillId="0" borderId="2" xfId="0" applyNumberFormat="1" applyFont="1" applyBorder="1" applyAlignment="1">
      <alignment horizontal="center"/>
    </xf>
    <xf numFmtId="2" fontId="74" fillId="0" borderId="0" xfId="0" applyNumberFormat="1" applyFont="1" applyBorder="1" applyAlignment="1">
      <alignment horizontal="center"/>
    </xf>
    <xf numFmtId="0" fontId="23" fillId="0" borderId="28" xfId="0" applyFont="1" applyBorder="1"/>
    <xf numFmtId="2" fontId="18" fillId="0" borderId="23" xfId="0" applyNumberFormat="1" applyFont="1" applyFill="1" applyBorder="1" applyAlignment="1">
      <alignment horizontal="center" vertical="center"/>
    </xf>
    <xf numFmtId="0" fontId="21" fillId="12" borderId="30" xfId="0" applyFont="1" applyFill="1" applyBorder="1" applyAlignment="1">
      <alignment horizontal="center"/>
    </xf>
    <xf numFmtId="0" fontId="50" fillId="0" borderId="6" xfId="0" applyFont="1" applyFill="1" applyBorder="1" applyAlignment="1">
      <alignment vertical="center"/>
    </xf>
    <xf numFmtId="0" fontId="21" fillId="0" borderId="119" xfId="0" applyFont="1" applyFill="1" applyBorder="1" applyAlignment="1">
      <alignment horizontal="left"/>
    </xf>
    <xf numFmtId="0" fontId="21" fillId="12" borderId="100" xfId="0" applyFont="1" applyFill="1" applyBorder="1" applyAlignment="1">
      <alignment horizontal="left"/>
    </xf>
    <xf numFmtId="0" fontId="21" fillId="12" borderId="98" xfId="0" applyFont="1" applyFill="1" applyBorder="1" applyAlignment="1">
      <alignment horizontal="left"/>
    </xf>
    <xf numFmtId="2" fontId="18" fillId="0" borderId="98" xfId="0" applyNumberFormat="1" applyFont="1" applyFill="1" applyBorder="1" applyAlignment="1">
      <alignment horizontal="center" vertical="center"/>
    </xf>
    <xf numFmtId="2" fontId="18" fillId="0" borderId="112" xfId="0" applyNumberFormat="1" applyFont="1" applyFill="1" applyBorder="1" applyAlignment="1">
      <alignment horizontal="center" vertical="center"/>
    </xf>
    <xf numFmtId="165" fontId="18" fillId="0" borderId="98" xfId="0" applyNumberFormat="1" applyFont="1" applyFill="1" applyBorder="1"/>
    <xf numFmtId="165" fontId="18" fillId="12" borderId="98" xfId="0" applyNumberFormat="1" applyFont="1" applyFill="1" applyBorder="1"/>
    <xf numFmtId="165" fontId="47" fillId="0" borderId="3" xfId="0" applyNumberFormat="1" applyFont="1" applyFill="1" applyBorder="1"/>
    <xf numFmtId="2" fontId="47" fillId="0" borderId="120" xfId="0" applyNumberFormat="1" applyFont="1" applyFill="1" applyBorder="1"/>
    <xf numFmtId="0" fontId="71" fillId="0" borderId="5" xfId="0" applyFont="1" applyBorder="1" applyAlignment="1">
      <alignment horizontal="left"/>
    </xf>
    <xf numFmtId="2" fontId="4" fillId="0" borderId="98" xfId="0" applyNumberFormat="1" applyFont="1" applyFill="1" applyBorder="1" applyAlignment="1">
      <alignment horizontal="center" vertical="center"/>
    </xf>
    <xf numFmtId="2" fontId="4" fillId="0" borderId="4" xfId="0" applyNumberFormat="1" applyFont="1" applyFill="1" applyBorder="1" applyAlignment="1">
      <alignment horizontal="center" vertical="center"/>
    </xf>
    <xf numFmtId="0" fontId="21" fillId="0" borderId="114" xfId="0" applyFont="1" applyFill="1" applyBorder="1"/>
    <xf numFmtId="2" fontId="21" fillId="0" borderId="129" xfId="0" applyNumberFormat="1" applyFont="1" applyFill="1" applyBorder="1"/>
    <xf numFmtId="2" fontId="21" fillId="0" borderId="23" xfId="0" applyNumberFormat="1" applyFont="1" applyFill="1" applyBorder="1" applyAlignment="1">
      <alignment horizontal="center"/>
    </xf>
    <xf numFmtId="165" fontId="18" fillId="0" borderId="85" xfId="0" applyNumberFormat="1" applyFont="1" applyFill="1" applyBorder="1"/>
    <xf numFmtId="2" fontId="21" fillId="0" borderId="4" xfId="0" applyNumberFormat="1" applyFont="1" applyFill="1" applyBorder="1" applyAlignment="1">
      <alignment horizontal="center"/>
    </xf>
    <xf numFmtId="165" fontId="18" fillId="0" borderId="117" xfId="0" applyNumberFormat="1" applyFont="1" applyFill="1" applyBorder="1"/>
    <xf numFmtId="2" fontId="71" fillId="0" borderId="120" xfId="0" applyNumberFormat="1" applyFont="1" applyBorder="1"/>
    <xf numFmtId="0" fontId="96" fillId="0" borderId="0" xfId="0" applyFont="1" applyFill="1" applyBorder="1" applyAlignment="1">
      <alignment vertical="center"/>
    </xf>
    <xf numFmtId="0" fontId="71" fillId="0" borderId="63" xfId="0" applyFont="1" applyFill="1" applyBorder="1" applyAlignment="1">
      <alignment horizontal="center"/>
    </xf>
    <xf numFmtId="165" fontId="12" fillId="0" borderId="4" xfId="0" applyNumberFormat="1" applyFont="1" applyFill="1" applyBorder="1" applyAlignment="1">
      <alignment horizontal="right"/>
    </xf>
    <xf numFmtId="0" fontId="77" fillId="0" borderId="0" xfId="0" applyFont="1"/>
    <xf numFmtId="0" fontId="73" fillId="11" borderId="0" xfId="0" applyFont="1" applyFill="1"/>
    <xf numFmtId="0" fontId="44" fillId="11" borderId="0" xfId="0" applyFont="1" applyFill="1"/>
    <xf numFmtId="0" fontId="44" fillId="0" borderId="2" xfId="0" applyFont="1" applyBorder="1"/>
    <xf numFmtId="2" fontId="71" fillId="0" borderId="129" xfId="0" applyNumberFormat="1" applyFont="1" applyFill="1" applyBorder="1" applyAlignment="1">
      <alignment horizontal="center" vertical="center"/>
    </xf>
    <xf numFmtId="0" fontId="73" fillId="0" borderId="2" xfId="0" applyFont="1" applyBorder="1"/>
    <xf numFmtId="2" fontId="18" fillId="0" borderId="129" xfId="0" applyNumberFormat="1" applyFont="1" applyFill="1" applyBorder="1" applyAlignment="1">
      <alignment horizontal="center" vertical="center"/>
    </xf>
    <xf numFmtId="0" fontId="44" fillId="0" borderId="2" xfId="0" applyFont="1" applyFill="1" applyBorder="1"/>
    <xf numFmtId="2" fontId="47" fillId="0" borderId="118" xfId="0" applyNumberFormat="1" applyFont="1" applyFill="1" applyBorder="1"/>
    <xf numFmtId="49" fontId="71" fillId="12" borderId="5" xfId="0" applyNumberFormat="1" applyFont="1" applyFill="1" applyBorder="1" applyAlignment="1">
      <alignment horizontal="center"/>
    </xf>
    <xf numFmtId="2" fontId="47" fillId="0" borderId="128" xfId="0" applyNumberFormat="1" applyFont="1" applyFill="1" applyBorder="1"/>
    <xf numFmtId="167" fontId="76" fillId="0" borderId="10" xfId="0" applyNumberFormat="1" applyFont="1" applyFill="1" applyBorder="1" applyAlignment="1">
      <alignment horizontal="center"/>
    </xf>
    <xf numFmtId="0" fontId="77" fillId="0" borderId="28" xfId="0" applyFont="1" applyFill="1" applyBorder="1" applyAlignment="1">
      <alignment horizontal="left"/>
    </xf>
    <xf numFmtId="0" fontId="77" fillId="0" borderId="24" xfId="0" applyFont="1" applyFill="1" applyBorder="1" applyAlignment="1">
      <alignment horizontal="left"/>
    </xf>
    <xf numFmtId="0" fontId="77" fillId="0" borderId="26" xfId="0" applyFont="1" applyFill="1" applyBorder="1" applyAlignment="1">
      <alignment horizontal="left"/>
    </xf>
    <xf numFmtId="0" fontId="77" fillId="0" borderId="13" xfId="0" applyFont="1" applyFill="1" applyBorder="1" applyAlignment="1">
      <alignment horizontal="center"/>
    </xf>
    <xf numFmtId="2" fontId="77" fillId="0" borderId="13" xfId="0" applyNumberFormat="1" applyFont="1" applyFill="1" applyBorder="1" applyAlignment="1">
      <alignment horizontal="right"/>
    </xf>
    <xf numFmtId="0" fontId="77" fillId="0" borderId="26" xfId="0" applyFont="1" applyFill="1" applyBorder="1" applyAlignment="1">
      <alignment vertical="center" wrapText="1"/>
    </xf>
    <xf numFmtId="0" fontId="77" fillId="0" borderId="74" xfId="0" applyFont="1" applyFill="1" applyBorder="1" applyAlignment="1">
      <alignment vertical="center" wrapText="1"/>
    </xf>
    <xf numFmtId="0" fontId="77" fillId="0" borderId="28" xfId="0" applyFont="1" applyFill="1" applyBorder="1" applyAlignment="1">
      <alignment vertical="center" wrapText="1"/>
    </xf>
    <xf numFmtId="0" fontId="6" fillId="0" borderId="64" xfId="0" applyFont="1" applyBorder="1" applyAlignment="1">
      <alignment vertical="center" wrapText="1"/>
    </xf>
    <xf numFmtId="0" fontId="6" fillId="0" borderId="65" xfId="0" applyFont="1" applyBorder="1" applyAlignment="1">
      <alignment vertical="center" wrapText="1"/>
    </xf>
    <xf numFmtId="0" fontId="6" fillId="0" borderId="66" xfId="0" applyFont="1" applyBorder="1" applyAlignment="1">
      <alignment vertical="center" wrapText="1"/>
    </xf>
    <xf numFmtId="0" fontId="6" fillId="0" borderId="67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63" xfId="0" applyFont="1" applyBorder="1" applyAlignment="1">
      <alignment vertical="center" wrapText="1"/>
    </xf>
    <xf numFmtId="0" fontId="6" fillId="0" borderId="70" xfId="0" applyFont="1" applyBorder="1" applyAlignment="1">
      <alignment vertical="center" wrapText="1"/>
    </xf>
    <xf numFmtId="0" fontId="6" fillId="0" borderId="71" xfId="0" applyFont="1" applyBorder="1" applyAlignment="1">
      <alignment vertical="center" wrapText="1"/>
    </xf>
    <xf numFmtId="0" fontId="6" fillId="0" borderId="84" xfId="0" applyFont="1" applyBorder="1" applyAlignment="1">
      <alignment vertical="center" wrapText="1"/>
    </xf>
    <xf numFmtId="0" fontId="6" fillId="0" borderId="39" xfId="0" applyFont="1" applyBorder="1" applyAlignment="1">
      <alignment vertical="center" wrapText="1"/>
    </xf>
    <xf numFmtId="0" fontId="6" fillId="0" borderId="74" xfId="0" applyFont="1" applyBorder="1" applyAlignment="1">
      <alignment vertical="center" wrapText="1"/>
    </xf>
    <xf numFmtId="0" fontId="6" fillId="0" borderId="75" xfId="0" applyFont="1" applyBorder="1" applyAlignment="1">
      <alignment vertical="center" wrapText="1"/>
    </xf>
    <xf numFmtId="2" fontId="8" fillId="0" borderId="39" xfId="0" quotePrefix="1" applyNumberFormat="1" applyFont="1" applyFill="1" applyBorder="1" applyAlignment="1">
      <alignment horizontal="center" vertical="center" textRotation="90"/>
    </xf>
    <xf numFmtId="2" fontId="8" fillId="0" borderId="74" xfId="0" quotePrefix="1" applyNumberFormat="1" applyFont="1" applyFill="1" applyBorder="1" applyAlignment="1">
      <alignment horizontal="center" vertical="center" textRotation="90"/>
    </xf>
    <xf numFmtId="2" fontId="8" fillId="7" borderId="39" xfId="0" quotePrefix="1" applyNumberFormat="1" applyFont="1" applyFill="1" applyBorder="1" applyAlignment="1">
      <alignment horizontal="center" vertical="center" textRotation="90"/>
    </xf>
    <xf numFmtId="2" fontId="8" fillId="7" borderId="74" xfId="0" quotePrefix="1" applyNumberFormat="1" applyFont="1" applyFill="1" applyBorder="1" applyAlignment="1">
      <alignment horizontal="center" vertical="center" textRotation="90"/>
    </xf>
    <xf numFmtId="2" fontId="8" fillId="7" borderId="74" xfId="0" applyNumberFormat="1" applyFont="1" applyFill="1" applyBorder="1" applyAlignment="1">
      <alignment horizontal="center" vertical="center" textRotation="90"/>
    </xf>
    <xf numFmtId="2" fontId="8" fillId="0" borderId="39" xfId="0" applyNumberFormat="1" applyFont="1" applyFill="1" applyBorder="1" applyAlignment="1">
      <alignment horizontal="center" vertical="center" textRotation="90"/>
    </xf>
    <xf numFmtId="0" fontId="0" fillId="0" borderId="75" xfId="0" applyFill="1" applyBorder="1" applyAlignment="1">
      <alignment horizontal="center" vertical="center" textRotation="90"/>
    </xf>
    <xf numFmtId="2" fontId="8" fillId="0" borderId="14" xfId="0" applyNumberFormat="1" applyFont="1" applyBorder="1" applyAlignment="1" applyProtection="1">
      <alignment horizontal="center" vertical="center" textRotation="90"/>
      <protection locked="0"/>
    </xf>
    <xf numFmtId="2" fontId="8" fillId="0" borderId="15" xfId="0" applyNumberFormat="1" applyFont="1" applyBorder="1" applyAlignment="1" applyProtection="1">
      <alignment horizontal="center" vertical="center" textRotation="90"/>
      <protection locked="0"/>
    </xf>
    <xf numFmtId="2" fontId="8" fillId="0" borderId="16" xfId="0" applyNumberFormat="1" applyFont="1" applyBorder="1" applyAlignment="1" applyProtection="1">
      <alignment horizontal="center" vertical="center" textRotation="90"/>
      <protection locked="0"/>
    </xf>
    <xf numFmtId="2" fontId="9" fillId="0" borderId="109" xfId="0" applyNumberFormat="1" applyFont="1" applyFill="1" applyBorder="1" applyAlignment="1">
      <alignment horizontal="center" vertical="center"/>
    </xf>
    <xf numFmtId="2" fontId="9" fillId="0" borderId="110" xfId="0" applyNumberFormat="1" applyFont="1" applyFill="1" applyBorder="1" applyAlignment="1">
      <alignment horizontal="center" vertical="center"/>
    </xf>
    <xf numFmtId="2" fontId="9" fillId="0" borderId="121" xfId="0" applyNumberFormat="1" applyFont="1" applyFill="1" applyBorder="1" applyAlignment="1">
      <alignment horizontal="center" vertical="center"/>
    </xf>
    <xf numFmtId="2" fontId="9" fillId="0" borderId="39" xfId="0" applyNumberFormat="1" applyFont="1" applyFill="1" applyBorder="1" applyAlignment="1">
      <alignment horizontal="center" vertical="center"/>
    </xf>
    <xf numFmtId="2" fontId="9" fillId="0" borderId="74" xfId="0" applyNumberFormat="1" applyFont="1" applyFill="1" applyBorder="1" applyAlignment="1">
      <alignment horizontal="center" vertical="center"/>
    </xf>
    <xf numFmtId="2" fontId="9" fillId="0" borderId="75" xfId="0" applyNumberFormat="1" applyFont="1" applyFill="1" applyBorder="1" applyAlignment="1">
      <alignment horizontal="center" vertical="center"/>
    </xf>
    <xf numFmtId="2" fontId="9" fillId="0" borderId="92" xfId="0" applyNumberFormat="1" applyFont="1" applyFill="1" applyBorder="1" applyAlignment="1">
      <alignment horizontal="center" vertical="center"/>
    </xf>
    <xf numFmtId="2" fontId="9" fillId="0" borderId="79" xfId="0" applyNumberFormat="1" applyFont="1" applyFill="1" applyBorder="1" applyAlignment="1">
      <alignment horizontal="center" vertical="center"/>
    </xf>
    <xf numFmtId="2" fontId="9" fillId="0" borderId="40" xfId="0" applyNumberFormat="1" applyFont="1" applyFill="1" applyBorder="1" applyAlignment="1">
      <alignment horizontal="center" vertical="center"/>
    </xf>
    <xf numFmtId="2" fontId="9" fillId="0" borderId="37" xfId="0" applyNumberFormat="1" applyFont="1" applyFill="1" applyBorder="1" applyAlignment="1">
      <alignment horizontal="center" vertical="center"/>
    </xf>
    <xf numFmtId="2" fontId="9" fillId="0" borderId="31" xfId="0" applyNumberFormat="1" applyFont="1" applyFill="1" applyBorder="1" applyAlignment="1">
      <alignment horizontal="center" vertical="center"/>
    </xf>
    <xf numFmtId="2" fontId="8" fillId="0" borderId="6" xfId="0" applyNumberFormat="1" applyFont="1" applyBorder="1" applyAlignment="1">
      <alignment horizontal="center"/>
    </xf>
    <xf numFmtId="2" fontId="8" fillId="0" borderId="41" xfId="0" applyNumberFormat="1" applyFont="1" applyBorder="1" applyAlignment="1">
      <alignment horizontal="center"/>
    </xf>
    <xf numFmtId="2" fontId="8" fillId="0" borderId="17" xfId="0" applyNumberFormat="1" applyFont="1" applyBorder="1" applyAlignment="1">
      <alignment horizontal="center"/>
    </xf>
    <xf numFmtId="2" fontId="9" fillId="0" borderId="122" xfId="0" applyNumberFormat="1" applyFont="1" applyFill="1" applyBorder="1" applyAlignment="1">
      <alignment horizontal="center" vertical="center"/>
    </xf>
    <xf numFmtId="2" fontId="9" fillId="7" borderId="79" xfId="0" applyNumberFormat="1" applyFont="1" applyFill="1" applyBorder="1" applyAlignment="1">
      <alignment horizontal="center" vertical="center"/>
    </xf>
    <xf numFmtId="2" fontId="9" fillId="7" borderId="92" xfId="0" applyNumberFormat="1" applyFont="1" applyFill="1" applyBorder="1" applyAlignment="1">
      <alignment horizontal="center" vertical="center"/>
    </xf>
    <xf numFmtId="2" fontId="9" fillId="7" borderId="122" xfId="0" applyNumberFormat="1" applyFont="1" applyFill="1" applyBorder="1" applyAlignment="1">
      <alignment horizontal="center" vertical="center"/>
    </xf>
    <xf numFmtId="2" fontId="9" fillId="7" borderId="65" xfId="0" applyNumberFormat="1" applyFont="1" applyFill="1" applyBorder="1" applyAlignment="1">
      <alignment horizontal="center" vertical="center"/>
    </xf>
    <xf numFmtId="2" fontId="9" fillId="7" borderId="0" xfId="0" applyNumberFormat="1" applyFont="1" applyFill="1" applyBorder="1" applyAlignment="1">
      <alignment horizontal="center" vertical="center"/>
    </xf>
    <xf numFmtId="2" fontId="9" fillId="7" borderId="39" xfId="0" applyNumberFormat="1" applyFont="1" applyFill="1" applyBorder="1" applyAlignment="1">
      <alignment horizontal="center" vertical="center"/>
    </xf>
    <xf numFmtId="2" fontId="9" fillId="7" borderId="75" xfId="0" applyNumberFormat="1" applyFont="1" applyFill="1" applyBorder="1" applyAlignment="1">
      <alignment horizontal="center" vertical="center"/>
    </xf>
    <xf numFmtId="2" fontId="9" fillId="7" borderId="74" xfId="0" applyNumberFormat="1" applyFont="1" applyFill="1" applyBorder="1" applyAlignment="1">
      <alignment horizontal="center" vertical="center"/>
    </xf>
    <xf numFmtId="2" fontId="8" fillId="0" borderId="94" xfId="0" applyNumberFormat="1" applyFont="1" applyBorder="1" applyAlignment="1">
      <alignment horizontal="center" vertical="center" textRotation="90"/>
    </xf>
    <xf numFmtId="2" fontId="8" fillId="0" borderId="95" xfId="0" applyNumberFormat="1" applyFont="1" applyBorder="1" applyAlignment="1">
      <alignment horizontal="center" vertical="center" textRotation="90"/>
    </xf>
    <xf numFmtId="2" fontId="8" fillId="0" borderId="93" xfId="0" applyNumberFormat="1" applyFont="1" applyBorder="1" applyAlignment="1">
      <alignment horizontal="center" vertical="center" textRotation="90"/>
    </xf>
    <xf numFmtId="2" fontId="8" fillId="0" borderId="123" xfId="0" applyNumberFormat="1" applyFont="1" applyBorder="1" applyAlignment="1">
      <alignment horizontal="center" vertical="center" textRotation="90"/>
    </xf>
    <xf numFmtId="2" fontId="8" fillId="0" borderId="94" xfId="0" quotePrefix="1" applyNumberFormat="1" applyFont="1" applyBorder="1" applyAlignment="1">
      <alignment horizontal="center" vertical="center" textRotation="90"/>
    </xf>
    <xf numFmtId="2" fontId="8" fillId="0" borderId="124" xfId="0" applyNumberFormat="1" applyFont="1" applyBorder="1" applyAlignment="1">
      <alignment horizontal="center" vertical="center" textRotation="90"/>
    </xf>
    <xf numFmtId="2" fontId="9" fillId="0" borderId="64" xfId="0" applyNumberFormat="1" applyFont="1" applyFill="1" applyBorder="1" applyAlignment="1">
      <alignment horizontal="center" vertical="center"/>
    </xf>
    <xf numFmtId="2" fontId="9" fillId="0" borderId="67" xfId="0" applyNumberFormat="1" applyFont="1" applyFill="1" applyBorder="1" applyAlignment="1">
      <alignment horizontal="center" vertical="center"/>
    </xf>
    <xf numFmtId="2" fontId="9" fillId="0" borderId="14" xfId="0" applyNumberFormat="1" applyFont="1" applyFill="1" applyBorder="1" applyAlignment="1">
      <alignment horizontal="center" vertical="center"/>
    </xf>
    <xf numFmtId="2" fontId="9" fillId="0" borderId="16" xfId="0" applyNumberFormat="1" applyFont="1" applyFill="1" applyBorder="1" applyAlignment="1">
      <alignment horizontal="center" vertical="center"/>
    </xf>
    <xf numFmtId="2" fontId="9" fillId="0" borderId="15" xfId="0" applyNumberFormat="1" applyFont="1" applyFill="1" applyBorder="1" applyAlignment="1">
      <alignment horizontal="center" vertical="center"/>
    </xf>
    <xf numFmtId="2" fontId="35" fillId="7" borderId="15" xfId="0" applyNumberFormat="1" applyFont="1" applyFill="1" applyBorder="1" applyAlignment="1">
      <alignment horizontal="center" vertical="center"/>
    </xf>
    <xf numFmtId="2" fontId="35" fillId="7" borderId="16" xfId="0" applyNumberFormat="1" applyFont="1" applyFill="1" applyBorder="1" applyAlignment="1">
      <alignment horizontal="center" vertical="center"/>
    </xf>
    <xf numFmtId="0" fontId="15" fillId="7" borderId="64" xfId="0" applyFont="1" applyFill="1" applyBorder="1" applyAlignment="1">
      <alignment horizontal="center" vertical="center"/>
    </xf>
    <xf numFmtId="0" fontId="8" fillId="7" borderId="65" xfId="0" applyFont="1" applyFill="1" applyBorder="1" applyAlignment="1">
      <alignment horizontal="center" vertical="center"/>
    </xf>
    <xf numFmtId="0" fontId="8" fillId="7" borderId="66" xfId="0" applyFont="1" applyFill="1" applyBorder="1" applyAlignment="1">
      <alignment horizontal="center" vertical="center"/>
    </xf>
    <xf numFmtId="2" fontId="9" fillId="0" borderId="65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71" xfId="0" applyFill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/>
    </xf>
    <xf numFmtId="2" fontId="9" fillId="0" borderId="16" xfId="0" applyNumberFormat="1" applyFont="1" applyBorder="1" applyAlignment="1">
      <alignment horizontal="center" vertical="center"/>
    </xf>
    <xf numFmtId="2" fontId="9" fillId="0" borderId="67" xfId="0" applyNumberFormat="1" applyFont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2" fontId="9" fillId="0" borderId="99" xfId="0" applyNumberFormat="1" applyFont="1" applyBorder="1" applyAlignment="1">
      <alignment horizontal="center" vertical="center"/>
    </xf>
    <xf numFmtId="0" fontId="0" fillId="0" borderId="125" xfId="0" applyBorder="1" applyAlignment="1">
      <alignment horizontal="center" vertical="center"/>
    </xf>
    <xf numFmtId="0" fontId="0" fillId="0" borderId="126" xfId="0" applyBorder="1" applyAlignment="1">
      <alignment horizontal="center" vertical="center"/>
    </xf>
    <xf numFmtId="2" fontId="8" fillId="6" borderId="39" xfId="0" quotePrefix="1" applyNumberFormat="1" applyFont="1" applyFill="1" applyBorder="1" applyAlignment="1">
      <alignment horizontal="center" vertical="center" textRotation="90"/>
    </xf>
    <xf numFmtId="2" fontId="8" fillId="6" borderId="74" xfId="0" quotePrefix="1" applyNumberFormat="1" applyFont="1" applyFill="1" applyBorder="1" applyAlignment="1">
      <alignment horizontal="center" vertical="center" textRotation="90"/>
    </xf>
    <xf numFmtId="2" fontId="8" fillId="6" borderId="75" xfId="0" quotePrefix="1" applyNumberFormat="1" applyFont="1" applyFill="1" applyBorder="1" applyAlignment="1">
      <alignment horizontal="center" vertical="center" textRotation="90"/>
    </xf>
    <xf numFmtId="2" fontId="8" fillId="6" borderId="39" xfId="0" applyNumberFormat="1" applyFont="1" applyFill="1" applyBorder="1" applyAlignment="1">
      <alignment horizontal="center" vertical="center" textRotation="90"/>
    </xf>
    <xf numFmtId="2" fontId="8" fillId="6" borderId="74" xfId="0" applyNumberFormat="1" applyFont="1" applyFill="1" applyBorder="1" applyAlignment="1">
      <alignment horizontal="center" vertical="center" textRotation="90"/>
    </xf>
    <xf numFmtId="2" fontId="8" fillId="6" borderId="75" xfId="0" applyNumberFormat="1" applyFont="1" applyFill="1" applyBorder="1" applyAlignment="1">
      <alignment horizontal="center" vertical="center" textRotation="90"/>
    </xf>
    <xf numFmtId="2" fontId="14" fillId="0" borderId="3" xfId="0" quotePrefix="1" applyNumberFormat="1" applyFont="1" applyBorder="1" applyAlignment="1">
      <alignment horizontal="center" vertical="center" textRotation="90"/>
    </xf>
    <xf numFmtId="2" fontId="14" fillId="0" borderId="4" xfId="0" applyNumberFormat="1" applyFont="1" applyBorder="1" applyAlignment="1">
      <alignment horizontal="center" vertical="center" textRotation="90"/>
    </xf>
    <xf numFmtId="0" fontId="8" fillId="6" borderId="14" xfId="0" applyFont="1" applyFill="1" applyBorder="1" applyAlignment="1">
      <alignment horizontal="center" vertical="center"/>
    </xf>
    <xf numFmtId="0" fontId="8" fillId="6" borderId="16" xfId="0" applyFont="1" applyFill="1" applyBorder="1" applyAlignment="1">
      <alignment horizontal="center" vertical="center"/>
    </xf>
    <xf numFmtId="0" fontId="8" fillId="7" borderId="6" xfId="0" applyFont="1" applyFill="1" applyBorder="1" applyAlignment="1">
      <alignment horizontal="center"/>
    </xf>
    <xf numFmtId="0" fontId="8" fillId="7" borderId="41" xfId="0" applyFont="1" applyFill="1" applyBorder="1" applyAlignment="1">
      <alignment horizontal="center"/>
    </xf>
    <xf numFmtId="0" fontId="8" fillId="7" borderId="17" xfId="0" applyFont="1" applyFill="1" applyBorder="1" applyAlignment="1">
      <alignment horizontal="center"/>
    </xf>
    <xf numFmtId="2" fontId="8" fillId="6" borderId="14" xfId="0" quotePrefix="1" applyNumberFormat="1" applyFont="1" applyFill="1" applyBorder="1" applyAlignment="1">
      <alignment horizontal="center" vertical="center"/>
    </xf>
    <xf numFmtId="2" fontId="8" fillId="6" borderId="16" xfId="0" quotePrefix="1" applyNumberFormat="1" applyFont="1" applyFill="1" applyBorder="1" applyAlignment="1">
      <alignment horizontal="center" vertical="center"/>
    </xf>
    <xf numFmtId="2" fontId="8" fillId="6" borderId="6" xfId="0" quotePrefix="1" applyNumberFormat="1" applyFont="1" applyFill="1" applyBorder="1" applyAlignment="1">
      <alignment horizontal="center" vertical="center"/>
    </xf>
    <xf numFmtId="2" fontId="8" fillId="6" borderId="17" xfId="0" quotePrefix="1" applyNumberFormat="1" applyFont="1" applyFill="1" applyBorder="1" applyAlignment="1">
      <alignment horizontal="center" vertical="center"/>
    </xf>
    <xf numFmtId="2" fontId="14" fillId="7" borderId="3" xfId="0" applyNumberFormat="1" applyFont="1" applyFill="1" applyBorder="1" applyAlignment="1">
      <alignment horizontal="center" vertical="center" textRotation="90"/>
    </xf>
    <xf numFmtId="2" fontId="14" fillId="7" borderId="4" xfId="0" applyNumberFormat="1" applyFont="1" applyFill="1" applyBorder="1" applyAlignment="1">
      <alignment horizontal="center" vertical="center" textRotation="90"/>
    </xf>
    <xf numFmtId="2" fontId="14" fillId="7" borderId="5" xfId="0" applyNumberFormat="1" applyFont="1" applyFill="1" applyBorder="1" applyAlignment="1">
      <alignment horizontal="center" vertical="center" textRotation="90"/>
    </xf>
    <xf numFmtId="2" fontId="14" fillId="0" borderId="3" xfId="0" applyNumberFormat="1" applyFont="1" applyFill="1" applyBorder="1" applyAlignment="1">
      <alignment horizontal="center" vertical="center" textRotation="90"/>
    </xf>
    <xf numFmtId="2" fontId="14" fillId="0" borderId="4" xfId="0" applyNumberFormat="1" applyFont="1" applyFill="1" applyBorder="1" applyAlignment="1">
      <alignment horizontal="center" vertical="center" textRotation="90"/>
    </xf>
    <xf numFmtId="2" fontId="14" fillId="0" borderId="5" xfId="0" applyNumberFormat="1" applyFont="1" applyFill="1" applyBorder="1" applyAlignment="1">
      <alignment horizontal="center" vertical="center" textRotation="90"/>
    </xf>
    <xf numFmtId="0" fontId="8" fillId="6" borderId="15" xfId="0" applyFont="1" applyFill="1" applyBorder="1" applyAlignment="1">
      <alignment horizontal="center" vertical="center"/>
    </xf>
    <xf numFmtId="2" fontId="14" fillId="0" borderId="14" xfId="0" applyNumberFormat="1" applyFont="1" applyFill="1" applyBorder="1" applyAlignment="1">
      <alignment horizontal="center" vertical="center"/>
    </xf>
    <xf numFmtId="2" fontId="14" fillId="0" borderId="15" xfId="0" applyNumberFormat="1" applyFont="1" applyFill="1" applyBorder="1" applyAlignment="1">
      <alignment horizontal="center" vertical="center"/>
    </xf>
    <xf numFmtId="2" fontId="14" fillId="0" borderId="16" xfId="0" applyNumberFormat="1" applyFont="1" applyFill="1" applyBorder="1" applyAlignment="1">
      <alignment horizontal="center" vertical="center"/>
    </xf>
    <xf numFmtId="0" fontId="13" fillId="10" borderId="6" xfId="0" quotePrefix="1" applyFont="1" applyFill="1" applyBorder="1" applyAlignment="1">
      <alignment horizontal="center" vertical="center"/>
    </xf>
    <xf numFmtId="0" fontId="13" fillId="10" borderId="41" xfId="0" quotePrefix="1" applyFont="1" applyFill="1" applyBorder="1" applyAlignment="1">
      <alignment horizontal="center" vertical="center"/>
    </xf>
    <xf numFmtId="2" fontId="14" fillId="2" borderId="15" xfId="0" applyNumberFormat="1" applyFont="1" applyFill="1" applyBorder="1" applyAlignment="1">
      <alignment horizontal="center" vertical="center"/>
    </xf>
    <xf numFmtId="2" fontId="14" fillId="2" borderId="3" xfId="0" applyNumberFormat="1" applyFont="1" applyFill="1" applyBorder="1" applyAlignment="1">
      <alignment horizontal="center" vertical="center" textRotation="90"/>
    </xf>
    <xf numFmtId="2" fontId="14" fillId="2" borderId="4" xfId="0" applyNumberFormat="1" applyFont="1" applyFill="1" applyBorder="1" applyAlignment="1">
      <alignment horizontal="center" vertical="center" textRotation="90"/>
    </xf>
    <xf numFmtId="2" fontId="14" fillId="2" borderId="64" xfId="0" applyNumberFormat="1" applyFont="1" applyFill="1" applyBorder="1" applyAlignment="1">
      <alignment horizontal="center" vertical="center"/>
    </xf>
    <xf numFmtId="2" fontId="14" fillId="2" borderId="67" xfId="0" applyNumberFormat="1" applyFont="1" applyFill="1" applyBorder="1" applyAlignment="1">
      <alignment horizontal="center" vertical="center"/>
    </xf>
    <xf numFmtId="2" fontId="14" fillId="2" borderId="16" xfId="0" applyNumberFormat="1" applyFont="1" applyFill="1" applyBorder="1" applyAlignment="1">
      <alignment horizontal="center" vertical="center"/>
    </xf>
    <xf numFmtId="2" fontId="14" fillId="2" borderId="14" xfId="0" applyNumberFormat="1" applyFont="1" applyFill="1" applyBorder="1" applyAlignment="1">
      <alignment horizontal="center" vertical="center"/>
    </xf>
    <xf numFmtId="0" fontId="7" fillId="7" borderId="6" xfId="0" applyFont="1" applyFill="1" applyBorder="1" applyAlignment="1">
      <alignment horizontal="center" vertical="center"/>
    </xf>
    <xf numFmtId="0" fontId="7" fillId="7" borderId="41" xfId="0" applyFont="1" applyFill="1" applyBorder="1" applyAlignment="1">
      <alignment horizontal="center" vertical="center"/>
    </xf>
    <xf numFmtId="0" fontId="7" fillId="7" borderId="17" xfId="0" applyFont="1" applyFill="1" applyBorder="1" applyAlignment="1">
      <alignment horizontal="center" vertical="center"/>
    </xf>
    <xf numFmtId="0" fontId="73" fillId="0" borderId="2" xfId="0" applyFont="1" applyBorder="1" applyAlignment="1">
      <alignment horizontal="center" vertical="center" wrapText="1"/>
    </xf>
    <xf numFmtId="0" fontId="77" fillId="0" borderId="2" xfId="0" applyFont="1" applyBorder="1" applyAlignment="1">
      <alignment horizontal="center" vertical="center" wrapText="1"/>
    </xf>
    <xf numFmtId="0" fontId="44" fillId="0" borderId="2" xfId="0" applyFont="1" applyBorder="1" applyAlignment="1">
      <alignment horizontal="center" vertical="center" wrapText="1"/>
    </xf>
    <xf numFmtId="0" fontId="51" fillId="0" borderId="106" xfId="0" applyFont="1" applyFill="1" applyBorder="1" applyAlignment="1">
      <alignment horizontal="right" vertical="center"/>
    </xf>
    <xf numFmtId="0" fontId="32" fillId="0" borderId="6" xfId="0" applyFont="1" applyBorder="1" applyAlignment="1">
      <alignment horizontal="center" vertical="center"/>
    </xf>
    <xf numFmtId="0" fontId="32" fillId="0" borderId="41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30" fillId="0" borderId="14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wrapText="1"/>
    </xf>
    <xf numFmtId="0" fontId="0" fillId="0" borderId="83" xfId="0" applyFill="1" applyBorder="1" applyAlignment="1">
      <alignment horizontal="center" vertical="center" wrapText="1"/>
    </xf>
    <xf numFmtId="0" fontId="0" fillId="0" borderId="80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2" fontId="60" fillId="0" borderId="65" xfId="5" applyNumberFormat="1" applyFont="1" applyBorder="1" applyAlignment="1">
      <alignment horizontal="center"/>
    </xf>
    <xf numFmtId="7" fontId="65" fillId="0" borderId="14" xfId="1" applyNumberFormat="1" applyFont="1" applyBorder="1" applyAlignment="1">
      <alignment horizontal="center" vertical="center" wrapText="1"/>
    </xf>
    <xf numFmtId="0" fontId="62" fillId="0" borderId="15" xfId="5" applyFont="1" applyBorder="1" applyAlignment="1">
      <alignment horizontal="center" vertical="center" wrapText="1"/>
    </xf>
    <xf numFmtId="0" fontId="67" fillId="0" borderId="14" xfId="5" applyFont="1" applyBorder="1" applyAlignment="1">
      <alignment horizontal="center" vertical="center" wrapText="1"/>
    </xf>
    <xf numFmtId="0" fontId="67" fillId="0" borderId="6" xfId="5" applyFont="1" applyBorder="1" applyAlignment="1">
      <alignment horizontal="center" vertical="center"/>
    </xf>
    <xf numFmtId="0" fontId="67" fillId="0" borderId="41" xfId="5" applyFont="1" applyBorder="1" applyAlignment="1">
      <alignment horizontal="center" vertical="center"/>
    </xf>
    <xf numFmtId="0" fontId="64" fillId="0" borderId="0" xfId="5" applyFont="1" applyAlignment="1">
      <alignment horizontal="center" vertical="center"/>
    </xf>
    <xf numFmtId="0" fontId="65" fillId="0" borderId="6" xfId="5" applyFont="1" applyBorder="1" applyAlignment="1">
      <alignment horizontal="left"/>
    </xf>
    <xf numFmtId="0" fontId="65" fillId="0" borderId="41" xfId="5" applyFont="1" applyBorder="1" applyAlignment="1">
      <alignment horizontal="left"/>
    </xf>
    <xf numFmtId="0" fontId="64" fillId="0" borderId="0" xfId="5" applyFont="1" applyAlignment="1">
      <alignment horizontal="center"/>
    </xf>
    <xf numFmtId="0" fontId="65" fillId="0" borderId="14" xfId="5" applyFont="1" applyBorder="1" applyAlignment="1">
      <alignment horizontal="center" vertical="center" textRotation="90"/>
    </xf>
    <xf numFmtId="0" fontId="65" fillId="0" borderId="16" xfId="5" applyFont="1" applyBorder="1" applyAlignment="1">
      <alignment horizontal="center" vertical="center" textRotation="90"/>
    </xf>
    <xf numFmtId="0" fontId="66" fillId="0" borderId="64" xfId="5" applyFont="1" applyBorder="1" applyAlignment="1">
      <alignment horizontal="center" vertical="center" textRotation="90"/>
    </xf>
    <xf numFmtId="0" fontId="66" fillId="0" borderId="70" xfId="5" applyFont="1" applyBorder="1" applyAlignment="1">
      <alignment horizontal="center" vertical="center" textRotation="90"/>
    </xf>
    <xf numFmtId="0" fontId="65" fillId="0" borderId="66" xfId="5" applyFont="1" applyBorder="1" applyAlignment="1">
      <alignment horizontal="center" vertical="center"/>
    </xf>
    <xf numFmtId="0" fontId="65" fillId="0" borderId="84" xfId="5" applyFont="1" applyBorder="1" applyAlignment="1">
      <alignment horizontal="center" vertical="center"/>
    </xf>
    <xf numFmtId="0" fontId="65" fillId="0" borderId="14" xfId="5" applyFont="1" applyBorder="1" applyAlignment="1">
      <alignment horizontal="center" vertical="center"/>
    </xf>
    <xf numFmtId="0" fontId="65" fillId="0" borderId="15" xfId="5" applyFont="1" applyBorder="1" applyAlignment="1">
      <alignment horizontal="center" vertical="center"/>
    </xf>
    <xf numFmtId="0" fontId="65" fillId="0" borderId="16" xfId="5" applyFont="1" applyBorder="1" applyAlignment="1">
      <alignment horizontal="center" vertical="center"/>
    </xf>
    <xf numFmtId="0" fontId="65" fillId="0" borderId="64" xfId="5" applyFont="1" applyBorder="1" applyAlignment="1">
      <alignment horizontal="left" vertical="center"/>
    </xf>
    <xf numFmtId="0" fontId="65" fillId="0" borderId="66" xfId="5" applyFont="1" applyBorder="1" applyAlignment="1">
      <alignment horizontal="left" vertical="center"/>
    </xf>
    <xf numFmtId="0" fontId="65" fillId="0" borderId="67" xfId="5" applyFont="1" applyBorder="1" applyAlignment="1">
      <alignment horizontal="left" vertical="center"/>
    </xf>
    <xf numFmtId="0" fontId="65" fillId="0" borderId="63" xfId="5" applyFont="1" applyBorder="1" applyAlignment="1">
      <alignment horizontal="left" vertical="center"/>
    </xf>
    <xf numFmtId="0" fontId="65" fillId="0" borderId="70" xfId="5" applyFont="1" applyBorder="1" applyAlignment="1">
      <alignment horizontal="left" vertical="center"/>
    </xf>
    <xf numFmtId="0" fontId="65" fillId="0" borderId="84" xfId="5" applyFont="1" applyBorder="1" applyAlignment="1">
      <alignment horizontal="left" vertical="center"/>
    </xf>
    <xf numFmtId="0" fontId="2" fillId="11" borderId="112" xfId="6" applyFill="1" applyBorder="1" applyAlignment="1">
      <alignment horizontal="center"/>
    </xf>
    <xf numFmtId="0" fontId="2" fillId="15" borderId="0" xfId="6" applyFill="1" applyAlignment="1">
      <alignment horizontal="center"/>
    </xf>
    <xf numFmtId="0" fontId="2" fillId="14" borderId="59" xfId="6" applyFill="1" applyBorder="1" applyAlignment="1">
      <alignment horizontal="center" vertical="center"/>
    </xf>
    <xf numFmtId="0" fontId="2" fillId="14" borderId="98" xfId="6" applyFill="1" applyBorder="1" applyAlignment="1">
      <alignment horizontal="center" vertical="center"/>
    </xf>
    <xf numFmtId="0" fontId="2" fillId="14" borderId="1" xfId="6" applyFill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7" fontId="30" fillId="0" borderId="14" xfId="1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/>
    </xf>
    <xf numFmtId="0" fontId="0" fillId="0" borderId="16" xfId="0" applyBorder="1" applyAlignment="1"/>
    <xf numFmtId="0" fontId="9" fillId="0" borderId="1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</cellXfs>
  <cellStyles count="50">
    <cellStyle name="20% - Énfasis1 2" xfId="9"/>
    <cellStyle name="20% - Énfasis2 2" xfId="10"/>
    <cellStyle name="20% - Énfasis3 2" xfId="11"/>
    <cellStyle name="20% - Énfasis4 2" xfId="12"/>
    <cellStyle name="20% - Énfasis5 2" xfId="13"/>
    <cellStyle name="20% - Énfasis6 2" xfId="14"/>
    <cellStyle name="40% - Énfasis1 2" xfId="15"/>
    <cellStyle name="40% - Énfasis2 2" xfId="16"/>
    <cellStyle name="40% - Énfasis3 2" xfId="17"/>
    <cellStyle name="40% - Énfasis4 2" xfId="18"/>
    <cellStyle name="40% - Énfasis5 2" xfId="19"/>
    <cellStyle name="40% - Énfasis6 2" xfId="20"/>
    <cellStyle name="60% - Énfasis1 2" xfId="21"/>
    <cellStyle name="60% - Énfasis2 2" xfId="22"/>
    <cellStyle name="60% - Énfasis3 2" xfId="23"/>
    <cellStyle name="60% - Énfasis4 2" xfId="24"/>
    <cellStyle name="60% - Énfasis5 2" xfId="25"/>
    <cellStyle name="60% - Énfasis6 2" xfId="26"/>
    <cellStyle name="Buena" xfId="27"/>
    <cellStyle name="Cálculo 2" xfId="28"/>
    <cellStyle name="Celda de comprobación 2" xfId="29"/>
    <cellStyle name="Celda vinculada 2" xfId="30"/>
    <cellStyle name="Encabezado 4 2" xfId="31"/>
    <cellStyle name="Énfasis1 2" xfId="32"/>
    <cellStyle name="Énfasis2 2" xfId="33"/>
    <cellStyle name="Énfasis3 2" xfId="34"/>
    <cellStyle name="Énfasis4 2" xfId="35"/>
    <cellStyle name="Énfasis5 2" xfId="36"/>
    <cellStyle name="Énfasis6 2" xfId="37"/>
    <cellStyle name="Entrada 2" xfId="38"/>
    <cellStyle name="Incorrecto 2" xfId="39"/>
    <cellStyle name="Moneda" xfId="1" builtinId="4"/>
    <cellStyle name="Moneda 2" xfId="4"/>
    <cellStyle name="Moneda 3" xfId="7"/>
    <cellStyle name="Normal" xfId="0" builtinId="0"/>
    <cellStyle name="Normal 2" xfId="5"/>
    <cellStyle name="Normal 2 2" xfId="40"/>
    <cellStyle name="Normal 3" xfId="6"/>
    <cellStyle name="Normal 3 2" xfId="41"/>
    <cellStyle name="Normal 4" xfId="3"/>
    <cellStyle name="Normal_LICITACION ESCUELA CAUCETE" xfId="8"/>
    <cellStyle name="Notas 2" xfId="42"/>
    <cellStyle name="Porcentaje" xfId="2" builtinId="5"/>
    <cellStyle name="Salida 2" xfId="43"/>
    <cellStyle name="Texto de advertencia 2" xfId="44"/>
    <cellStyle name="Texto explicativo 2" xfId="45"/>
    <cellStyle name="Título 1" xfId="47"/>
    <cellStyle name="Título 2 2" xfId="48"/>
    <cellStyle name="Título 3 2" xfId="49"/>
    <cellStyle name="Título 4" xfId="46"/>
  </cellStyles>
  <dxfs count="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A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'[7]Plan de Trabajo y curva de inv.'!$K$159:$Y$159</c:f>
              <c:numCache>
                <c:formatCode>General</c:formatCode>
                <c:ptCount val="1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numCache>
            </c:numRef>
          </c:cat>
          <c:val>
            <c:numRef>
              <c:f>'[7]Plan de Trabajo y curva de inv.'!$K$160:$Y$160</c:f>
              <c:numCache>
                <c:formatCode>General</c:formatCode>
                <c:ptCount val="15"/>
                <c:pt idx="0">
                  <c:v>0</c:v>
                </c:pt>
                <c:pt idx="1">
                  <c:v>2.33</c:v>
                </c:pt>
                <c:pt idx="2">
                  <c:v>6.02</c:v>
                </c:pt>
                <c:pt idx="3">
                  <c:v>11.459999999999997</c:v>
                </c:pt>
                <c:pt idx="4">
                  <c:v>18.579999999999995</c:v>
                </c:pt>
                <c:pt idx="5">
                  <c:v>27.229999999999993</c:v>
                </c:pt>
                <c:pt idx="6">
                  <c:v>36.349999999999994</c:v>
                </c:pt>
                <c:pt idx="7">
                  <c:v>46.179999999999993</c:v>
                </c:pt>
                <c:pt idx="8">
                  <c:v>55.169999999999987</c:v>
                </c:pt>
                <c:pt idx="9">
                  <c:v>64.509999999999991</c:v>
                </c:pt>
                <c:pt idx="10">
                  <c:v>73.029999999999987</c:v>
                </c:pt>
                <c:pt idx="11">
                  <c:v>80.999999999999986</c:v>
                </c:pt>
                <c:pt idx="12">
                  <c:v>88.079999999999984</c:v>
                </c:pt>
                <c:pt idx="13">
                  <c:v>95.019999999999982</c:v>
                </c:pt>
                <c:pt idx="14">
                  <c:v>99.999999999999986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C8F4-41E5-A447-6584095D77C8}"/>
            </c:ext>
          </c:extLst>
        </c:ser>
        <c:ser>
          <c:idx val="4"/>
          <c:order val="1"/>
          <c:tx>
            <c:strRef>
              <c:f>'[7]Plan de Trabajo y curva de inv.'!$A$5</c:f>
              <c:strCache>
                <c:ptCount val="1"/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'[7]Plan de Trabajo y curva de inv.'!$K$159:$Y$159</c:f>
              <c:numCache>
                <c:formatCode>General</c:formatCode>
                <c:ptCount val="1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numCache>
            </c:numRef>
          </c:cat>
          <c:val>
            <c:numRef>
              <c:f>'[7]Plan de Trabajo y curva de inv.'!$C$5:$N$5</c:f>
              <c:numCache>
                <c:formatCode>General</c:formatCode>
                <c:ptCount val="12"/>
                <c:pt idx="7">
                  <c:v>0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C8F4-41E5-A447-6584095D77C8}"/>
            </c:ext>
          </c:extLst>
        </c:ser>
        <c:ser>
          <c:idx val="5"/>
          <c:order val="2"/>
          <c:tx>
            <c:strRef>
              <c:f>'[7]Plan de Trabajo y curva de inv.'!$A$6</c:f>
              <c:strCache>
                <c:ptCount val="1"/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numRef>
              <c:f>'[7]Plan de Trabajo y curva de inv.'!$K$159:$Y$159</c:f>
              <c:numCache>
                <c:formatCode>General</c:formatCode>
                <c:ptCount val="1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numCache>
            </c:numRef>
          </c:cat>
          <c:val>
            <c:numRef>
              <c:f>'[7]Plan de Trabajo y curva de inv.'!$C$6:$N$6</c:f>
              <c:numCache>
                <c:formatCode>General</c:formatCode>
                <c:ptCount val="12"/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C8F4-41E5-A447-6584095D77C8}"/>
            </c:ext>
          </c:extLst>
        </c:ser>
        <c:ser>
          <c:idx val="6"/>
          <c:order val="3"/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numRef>
              <c:f>'[7]Plan de Trabajo y curva de inv.'!$C$1:$N$1</c:f>
              <c:numCache>
                <c:formatCode>General</c:formatCode>
                <c:ptCount val="12"/>
              </c:numCache>
            </c:num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C8F4-41E5-A447-6584095D77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684928"/>
        <c:axId val="56686464"/>
      </c:lineChart>
      <c:catAx>
        <c:axId val="5668492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ES_tradnl"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AR"/>
          </a:p>
        </c:txPr>
        <c:crossAx val="566864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6686464"/>
        <c:scaling>
          <c:orientation val="minMax"/>
          <c:max val="10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ES_tradnl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AR"/>
          </a:p>
        </c:txPr>
        <c:crossAx val="5668492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AR"/>
    </a:p>
  </c:txPr>
  <c:printSettings>
    <c:headerFooter alignWithMargins="0"/>
    <c:pageMargins b="1" l="0.75000000000000666" r="0.75000000000000666" t="1" header="0.5" footer="0.5"/>
    <c:pageSetup paperSize="9" orientation="landscape" horizontalDpi="-1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A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'[7]Plan de Trabajo y curva de inv.'!$K$159:$Y$159</c:f>
              <c:numCache>
                <c:formatCode>General</c:formatCode>
                <c:ptCount val="1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numCache>
            </c:numRef>
          </c:cat>
          <c:val>
            <c:numRef>
              <c:f>'[7]Plan de Trabajo y curva de inv.'!$K$160:$Y$160</c:f>
              <c:numCache>
                <c:formatCode>General</c:formatCode>
                <c:ptCount val="15"/>
                <c:pt idx="0">
                  <c:v>0</c:v>
                </c:pt>
                <c:pt idx="1">
                  <c:v>2.33</c:v>
                </c:pt>
                <c:pt idx="2">
                  <c:v>6.02</c:v>
                </c:pt>
                <c:pt idx="3">
                  <c:v>11.459999999999997</c:v>
                </c:pt>
                <c:pt idx="4">
                  <c:v>18.579999999999995</c:v>
                </c:pt>
                <c:pt idx="5">
                  <c:v>27.229999999999993</c:v>
                </c:pt>
                <c:pt idx="6">
                  <c:v>36.349999999999994</c:v>
                </c:pt>
                <c:pt idx="7">
                  <c:v>46.179999999999993</c:v>
                </c:pt>
                <c:pt idx="8">
                  <c:v>55.169999999999987</c:v>
                </c:pt>
                <c:pt idx="9">
                  <c:v>64.509999999999991</c:v>
                </c:pt>
                <c:pt idx="10">
                  <c:v>73.029999999999987</c:v>
                </c:pt>
                <c:pt idx="11">
                  <c:v>80.999999999999986</c:v>
                </c:pt>
                <c:pt idx="12">
                  <c:v>88.079999999999984</c:v>
                </c:pt>
                <c:pt idx="13">
                  <c:v>95.019999999999982</c:v>
                </c:pt>
                <c:pt idx="14">
                  <c:v>99.999999999999986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77E1-4E0D-94AA-E9F14F184D5C}"/>
            </c:ext>
          </c:extLst>
        </c:ser>
        <c:ser>
          <c:idx val="4"/>
          <c:order val="1"/>
          <c:tx>
            <c:strRef>
              <c:f>'[7]Plan de Trabajo y curva de inv.'!$A$5</c:f>
              <c:strCache>
                <c:ptCount val="1"/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'[7]Plan de Trabajo y curva de inv.'!$K$159:$Y$159</c:f>
              <c:numCache>
                <c:formatCode>General</c:formatCode>
                <c:ptCount val="1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numCache>
            </c:numRef>
          </c:cat>
          <c:val>
            <c:numRef>
              <c:f>'[7]Plan de Trabajo y curva de inv.'!$C$5:$N$5</c:f>
              <c:numCache>
                <c:formatCode>General</c:formatCode>
                <c:ptCount val="12"/>
                <c:pt idx="7">
                  <c:v>0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77E1-4E0D-94AA-E9F14F184D5C}"/>
            </c:ext>
          </c:extLst>
        </c:ser>
        <c:ser>
          <c:idx val="5"/>
          <c:order val="2"/>
          <c:tx>
            <c:strRef>
              <c:f>'[7]Plan de Trabajo y curva de inv.'!$A$6</c:f>
              <c:strCache>
                <c:ptCount val="1"/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numRef>
              <c:f>'[7]Plan de Trabajo y curva de inv.'!$K$159:$Y$159</c:f>
              <c:numCache>
                <c:formatCode>General</c:formatCode>
                <c:ptCount val="1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numCache>
            </c:numRef>
          </c:cat>
          <c:val>
            <c:numRef>
              <c:f>'[7]Plan de Trabajo y curva de inv.'!$C$6:$N$6</c:f>
              <c:numCache>
                <c:formatCode>General</c:formatCode>
                <c:ptCount val="12"/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77E1-4E0D-94AA-E9F14F184D5C}"/>
            </c:ext>
          </c:extLst>
        </c:ser>
        <c:ser>
          <c:idx val="6"/>
          <c:order val="3"/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numRef>
              <c:f>'[7]Plan de Trabajo y curva de inv.'!$C$1:$N$1</c:f>
              <c:numCache>
                <c:formatCode>General</c:formatCode>
                <c:ptCount val="12"/>
              </c:numCache>
            </c:num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77E1-4E0D-94AA-E9F14F184D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88928"/>
        <c:axId val="56590720"/>
      </c:lineChart>
      <c:catAx>
        <c:axId val="5658892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ES_tradnl"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AR"/>
          </a:p>
        </c:txPr>
        <c:crossAx val="565907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6590720"/>
        <c:scaling>
          <c:orientation val="minMax"/>
          <c:max val="10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ES_tradnl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AR"/>
          </a:p>
        </c:txPr>
        <c:crossAx val="5658892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AR"/>
    </a:p>
  </c:txPr>
  <c:printSettings>
    <c:headerFooter alignWithMargins="0"/>
    <c:pageMargins b="1" l="0.75000000000000666" r="0.75000000000000666" t="1" header="0.5" footer="0.5"/>
    <c:pageSetup paperSize="9" orientation="landscape" horizontalDpi="-1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A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MESES</c:v>
          </c:tx>
          <c:spPr>
            <a:ln w="28575" cap="rnd">
              <a:solidFill>
                <a:schemeClr val="dk1">
                  <a:tint val="885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'PLAN DE TRABAJO'!$I$7:$T$7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24C-4722-845A-D1889B6C9D5D}"/>
            </c:ext>
          </c:extLst>
        </c:ser>
        <c:ser>
          <c:idx val="1"/>
          <c:order val="1"/>
          <c:tx>
            <c:v>% DE AVANCE</c:v>
          </c:tx>
          <c:spPr>
            <a:ln w="28575" cap="rnd">
              <a:solidFill>
                <a:schemeClr val="dk1">
                  <a:tint val="55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'PLAN DE TRABAJO'!$I$54:$T$54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D24C-4722-845A-D1889B6C9D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904704"/>
        <c:axId val="98906880"/>
      </c:lineChart>
      <c:catAx>
        <c:axId val="989047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AR"/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98906880"/>
        <c:crosses val="autoZero"/>
        <c:auto val="1"/>
        <c:lblAlgn val="ctr"/>
        <c:lblOffset val="100"/>
        <c:noMultiLvlLbl val="0"/>
      </c:catAx>
      <c:valAx>
        <c:axId val="9890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AR"/>
                  <a:t>%</a:t>
                </a:r>
                <a:r>
                  <a:rPr lang="es-AR" baseline="0"/>
                  <a:t> DE AVANCE</a:t>
                </a:r>
                <a:endParaRPr lang="es-AR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989047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A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'[7]Plan de Trabajo y curva de inv.'!$K$159:$Y$159</c:f>
              <c:numCache>
                <c:formatCode>General</c:formatCode>
                <c:ptCount val="1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numCache>
            </c:numRef>
          </c:cat>
          <c:val>
            <c:numRef>
              <c:f>'[7]Plan de Trabajo y curva de inv.'!$K$160:$Y$160</c:f>
              <c:numCache>
                <c:formatCode>General</c:formatCode>
                <c:ptCount val="15"/>
                <c:pt idx="0">
                  <c:v>0</c:v>
                </c:pt>
                <c:pt idx="1">
                  <c:v>2.33</c:v>
                </c:pt>
                <c:pt idx="2">
                  <c:v>6.02</c:v>
                </c:pt>
                <c:pt idx="3">
                  <c:v>11.459999999999997</c:v>
                </c:pt>
                <c:pt idx="4">
                  <c:v>18.579999999999995</c:v>
                </c:pt>
                <c:pt idx="5">
                  <c:v>27.229999999999993</c:v>
                </c:pt>
                <c:pt idx="6">
                  <c:v>36.349999999999994</c:v>
                </c:pt>
                <c:pt idx="7">
                  <c:v>46.179999999999993</c:v>
                </c:pt>
                <c:pt idx="8">
                  <c:v>55.169999999999987</c:v>
                </c:pt>
                <c:pt idx="9">
                  <c:v>64.509999999999991</c:v>
                </c:pt>
                <c:pt idx="10">
                  <c:v>73.029999999999987</c:v>
                </c:pt>
                <c:pt idx="11">
                  <c:v>80.999999999999986</c:v>
                </c:pt>
                <c:pt idx="12">
                  <c:v>88.079999999999984</c:v>
                </c:pt>
                <c:pt idx="13">
                  <c:v>95.019999999999982</c:v>
                </c:pt>
                <c:pt idx="14">
                  <c:v>99.999999999999986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7D3C-4D13-A014-C70319D18DB0}"/>
            </c:ext>
          </c:extLst>
        </c:ser>
        <c:ser>
          <c:idx val="4"/>
          <c:order val="1"/>
          <c:tx>
            <c:strRef>
              <c:f>'[7]Plan de Trabajo y curva de inv.'!$A$5</c:f>
              <c:strCache>
                <c:ptCount val="1"/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'[7]Plan de Trabajo y curva de inv.'!$K$159:$Y$159</c:f>
              <c:numCache>
                <c:formatCode>General</c:formatCode>
                <c:ptCount val="1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numCache>
            </c:numRef>
          </c:cat>
          <c:val>
            <c:numRef>
              <c:f>'[7]Plan de Trabajo y curva de inv.'!$C$5:$N$5</c:f>
              <c:numCache>
                <c:formatCode>General</c:formatCode>
                <c:ptCount val="12"/>
                <c:pt idx="7">
                  <c:v>0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7D3C-4D13-A014-C70319D18DB0}"/>
            </c:ext>
          </c:extLst>
        </c:ser>
        <c:ser>
          <c:idx val="5"/>
          <c:order val="2"/>
          <c:tx>
            <c:strRef>
              <c:f>'[7]Plan de Trabajo y curva de inv.'!$A$6</c:f>
              <c:strCache>
                <c:ptCount val="1"/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numRef>
              <c:f>'[7]Plan de Trabajo y curva de inv.'!$K$159:$Y$159</c:f>
              <c:numCache>
                <c:formatCode>General</c:formatCode>
                <c:ptCount val="1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numCache>
            </c:numRef>
          </c:cat>
          <c:val>
            <c:numRef>
              <c:f>'[7]Plan de Trabajo y curva de inv.'!$C$6:$N$6</c:f>
              <c:numCache>
                <c:formatCode>General</c:formatCode>
                <c:ptCount val="12"/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7D3C-4D13-A014-C70319D18DB0}"/>
            </c:ext>
          </c:extLst>
        </c:ser>
        <c:ser>
          <c:idx val="6"/>
          <c:order val="3"/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numRef>
              <c:f>'[7]Plan de Trabajo y curva de inv.'!$C$1:$N$1</c:f>
              <c:numCache>
                <c:formatCode>General</c:formatCode>
                <c:ptCount val="12"/>
              </c:numCache>
            </c:num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7D3C-4D13-A014-C70319D18D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686272"/>
        <c:axId val="55687808"/>
      </c:lineChart>
      <c:catAx>
        <c:axId val="5568627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ES_tradnl"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AR"/>
          </a:p>
        </c:txPr>
        <c:crossAx val="556878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5687808"/>
        <c:scaling>
          <c:orientation val="minMax"/>
          <c:max val="10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ES_tradnl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AR"/>
          </a:p>
        </c:txPr>
        <c:crossAx val="5568627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AR"/>
    </a:p>
  </c:txPr>
  <c:printSettings>
    <c:headerFooter alignWithMargins="0"/>
    <c:pageMargins b="1" l="0.75000000000000766" r="0.75000000000000766" t="1" header="0.5" footer="0.5"/>
    <c:pageSetup paperSize="9" orientation="landscape" horizontalDpi="-1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A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'[7]Plan de Trabajo y curva de inv.'!$K$159:$Y$159</c:f>
              <c:numCache>
                <c:formatCode>General</c:formatCode>
                <c:ptCount val="1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numCache>
            </c:numRef>
          </c:cat>
          <c:val>
            <c:numRef>
              <c:f>'[7]Plan de Trabajo y curva de inv.'!$K$160:$Y$160</c:f>
              <c:numCache>
                <c:formatCode>General</c:formatCode>
                <c:ptCount val="15"/>
                <c:pt idx="0">
                  <c:v>0</c:v>
                </c:pt>
                <c:pt idx="1">
                  <c:v>2.33</c:v>
                </c:pt>
                <c:pt idx="2">
                  <c:v>6.02</c:v>
                </c:pt>
                <c:pt idx="3">
                  <c:v>11.459999999999997</c:v>
                </c:pt>
                <c:pt idx="4">
                  <c:v>18.579999999999995</c:v>
                </c:pt>
                <c:pt idx="5">
                  <c:v>27.229999999999993</c:v>
                </c:pt>
                <c:pt idx="6">
                  <c:v>36.349999999999994</c:v>
                </c:pt>
                <c:pt idx="7">
                  <c:v>46.179999999999993</c:v>
                </c:pt>
                <c:pt idx="8">
                  <c:v>55.169999999999987</c:v>
                </c:pt>
                <c:pt idx="9">
                  <c:v>64.509999999999991</c:v>
                </c:pt>
                <c:pt idx="10">
                  <c:v>73.029999999999987</c:v>
                </c:pt>
                <c:pt idx="11">
                  <c:v>80.999999999999986</c:v>
                </c:pt>
                <c:pt idx="12">
                  <c:v>88.079999999999984</c:v>
                </c:pt>
                <c:pt idx="13">
                  <c:v>95.019999999999982</c:v>
                </c:pt>
                <c:pt idx="14">
                  <c:v>99.999999999999986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1AF6-4DA4-90E1-9332B0220D5C}"/>
            </c:ext>
          </c:extLst>
        </c:ser>
        <c:ser>
          <c:idx val="4"/>
          <c:order val="1"/>
          <c:tx>
            <c:strRef>
              <c:f>'[7]Plan de Trabajo y curva de inv.'!$A$5</c:f>
              <c:strCache>
                <c:ptCount val="1"/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'[7]Plan de Trabajo y curva de inv.'!$K$159:$Y$159</c:f>
              <c:numCache>
                <c:formatCode>General</c:formatCode>
                <c:ptCount val="1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numCache>
            </c:numRef>
          </c:cat>
          <c:val>
            <c:numRef>
              <c:f>'[7]Plan de Trabajo y curva de inv.'!$C$5:$N$5</c:f>
              <c:numCache>
                <c:formatCode>General</c:formatCode>
                <c:ptCount val="12"/>
                <c:pt idx="7">
                  <c:v>0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1AF6-4DA4-90E1-9332B0220D5C}"/>
            </c:ext>
          </c:extLst>
        </c:ser>
        <c:ser>
          <c:idx val="5"/>
          <c:order val="2"/>
          <c:tx>
            <c:strRef>
              <c:f>'[7]Plan de Trabajo y curva de inv.'!$A$6</c:f>
              <c:strCache>
                <c:ptCount val="1"/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numRef>
              <c:f>'[7]Plan de Trabajo y curva de inv.'!$K$159:$Y$159</c:f>
              <c:numCache>
                <c:formatCode>General</c:formatCode>
                <c:ptCount val="1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numCache>
            </c:numRef>
          </c:cat>
          <c:val>
            <c:numRef>
              <c:f>'[7]Plan de Trabajo y curva de inv.'!$C$6:$N$6</c:f>
              <c:numCache>
                <c:formatCode>General</c:formatCode>
                <c:ptCount val="12"/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1AF6-4DA4-90E1-9332B0220D5C}"/>
            </c:ext>
          </c:extLst>
        </c:ser>
        <c:ser>
          <c:idx val="6"/>
          <c:order val="3"/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numRef>
              <c:f>'[7]Plan de Trabajo y curva de inv.'!$C$1:$N$1</c:f>
              <c:numCache>
                <c:formatCode>General</c:formatCode>
                <c:ptCount val="12"/>
              </c:numCache>
            </c:num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1AF6-4DA4-90E1-9332B0220D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935744"/>
        <c:axId val="55937280"/>
      </c:lineChart>
      <c:catAx>
        <c:axId val="5593574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ES_tradnl"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AR"/>
          </a:p>
        </c:txPr>
        <c:crossAx val="559372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5937280"/>
        <c:scaling>
          <c:orientation val="minMax"/>
          <c:max val="10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ES_tradnl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AR"/>
          </a:p>
        </c:txPr>
        <c:crossAx val="5593574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AR"/>
    </a:p>
  </c:txPr>
  <c:printSettings>
    <c:headerFooter alignWithMargins="0"/>
    <c:pageMargins b="1" l="0.75000000000000766" r="0.75000000000000766" t="1" header="0.5" footer="0.5"/>
    <c:pageSetup paperSize="9" orientation="landscape" horizontalDpi="-1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A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_tradnl"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_tradnl"/>
              <a:t>CURVA DE INVERSIONES</a:t>
            </a:r>
          </a:p>
        </c:rich>
      </c:tx>
      <c:layout>
        <c:manualLayout>
          <c:xMode val="edge"/>
          <c:yMode val="edge"/>
          <c:x val="0.39811096621772657"/>
          <c:y val="2.68456375838933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2465250074461393E-2"/>
          <c:y val="0.19865784832335887"/>
          <c:w val="0.94058183266023043"/>
          <c:h val="0.70872529672118934"/>
        </c:manualLayout>
      </c:layout>
      <c:lineChart>
        <c:grouping val="standard"/>
        <c:varyColors val="0"/>
        <c:ser>
          <c:idx val="1"/>
          <c:order val="0"/>
          <c:spPr>
            <a:ln w="38100">
              <a:solidFill>
                <a:srgbClr val="00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'Plan de trabajo y curva de inv.'!$M$213:$Y$213</c:f>
              <c:numCache>
                <c:formatCode>0</c:formatCode>
                <c:ptCount val="1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cat>
          <c:val>
            <c:numRef>
              <c:f>'Plan de trabajo y curva de inv.'!$M$214:$Y$214</c:f>
              <c:numCache>
                <c:formatCode>0.00</c:formatCode>
                <c:ptCount val="13"/>
                <c:pt idx="0">
                  <c:v>0</c:v>
                </c:pt>
                <c:pt idx="1">
                  <c:v>5</c:v>
                </c:pt>
                <c:pt idx="2">
                  <c:v>12</c:v>
                </c:pt>
                <c:pt idx="3">
                  <c:v>20</c:v>
                </c:pt>
                <c:pt idx="4">
                  <c:v>30</c:v>
                </c:pt>
                <c:pt idx="5">
                  <c:v>40</c:v>
                </c:pt>
                <c:pt idx="6">
                  <c:v>52</c:v>
                </c:pt>
                <c:pt idx="7">
                  <c:v>64</c:v>
                </c:pt>
                <c:pt idx="8">
                  <c:v>76</c:v>
                </c:pt>
                <c:pt idx="9">
                  <c:v>86</c:v>
                </c:pt>
                <c:pt idx="10">
                  <c:v>94</c:v>
                </c:pt>
                <c:pt idx="11">
                  <c:v>98</c:v>
                </c:pt>
                <c:pt idx="12">
                  <c:v>100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9F68-4A7F-A1BA-964902B522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962240"/>
        <c:axId val="55964800"/>
      </c:lineChart>
      <c:catAx>
        <c:axId val="559622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lang="es-ES_tradnl" sz="1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_tradnl"/>
                  <a:t>MESES</a:t>
                </a:r>
              </a:p>
            </c:rich>
          </c:tx>
          <c:layout>
            <c:manualLayout>
              <c:xMode val="edge"/>
              <c:yMode val="edge"/>
              <c:x val="0.48515557236761875"/>
              <c:y val="0.936913315365780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ES_tradnl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AR"/>
          </a:p>
        </c:txPr>
        <c:crossAx val="55964800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55964800"/>
        <c:scaling>
          <c:orientation val="minMax"/>
          <c:max val="100"/>
        </c:scaling>
        <c:delete val="0"/>
        <c:axPos val="l"/>
        <c:title>
          <c:tx>
            <c:rich>
              <a:bodyPr/>
              <a:lstStyle/>
              <a:p>
                <a:pPr>
                  <a:defRPr lang="es-ES_tradnl" sz="1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_tradnl"/>
                  <a:t>% DE AVANCE</a:t>
                </a:r>
              </a:p>
            </c:rich>
          </c:tx>
          <c:layout>
            <c:manualLayout>
              <c:xMode val="edge"/>
              <c:yMode val="edge"/>
              <c:x val="3.3737818170959254E-3"/>
              <c:y val="0.40268484560235751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ES_tradnl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AR"/>
          </a:p>
        </c:txPr>
        <c:crossAx val="55962240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AR"/>
    </a:p>
  </c:txPr>
  <c:printSettings>
    <c:headerFooter alignWithMargins="0">
      <c:oddHeader>&amp;A</c:oddHeader>
      <c:oddFooter>Page &amp;P</c:oddFooter>
    </c:headerFooter>
    <c:pageMargins b="1" l="0.75000000000000766" r="0.75000000000000766" t="1" header="0.5" footer="0.5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2.png"/><Relationship Id="rId1" Type="http://schemas.openxmlformats.org/officeDocument/2006/relationships/chart" Target="../charts/chart1.xml"/><Relationship Id="rId5" Type="http://schemas.openxmlformats.org/officeDocument/2006/relationships/chart" Target="../charts/chart3.xml"/><Relationship Id="rId4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4.xml"/><Relationship Id="rId1" Type="http://schemas.openxmlformats.org/officeDocument/2006/relationships/image" Target="../media/image1.png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0</xdr:rowOff>
    </xdr:from>
    <xdr:to>
      <xdr:col>4</xdr:col>
      <xdr:colOff>66675</xdr:colOff>
      <xdr:row>0</xdr:row>
      <xdr:rowOff>0</xdr:rowOff>
    </xdr:to>
    <xdr:pic>
      <xdr:nvPicPr>
        <xdr:cNvPr id="1281" name="Picture 1">
          <a:extLst>
            <a:ext uri="{FF2B5EF4-FFF2-40B4-BE49-F238E27FC236}">
              <a16:creationId xmlns:a16="http://schemas.microsoft.com/office/drawing/2014/main" xmlns="" id="{00000000-0008-0000-0900-00000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15025" y="0"/>
          <a:ext cx="714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404</xdr:row>
      <xdr:rowOff>0</xdr:rowOff>
    </xdr:from>
    <xdr:to>
      <xdr:col>0</xdr:col>
      <xdr:colOff>0</xdr:colOff>
      <xdr:row>404</xdr:row>
      <xdr:rowOff>0</xdr:rowOff>
    </xdr:to>
    <xdr:sp macro="" textlink="">
      <xdr:nvSpPr>
        <xdr:cNvPr id="1075969" name="Rectangle 1">
          <a:extLst>
            <a:ext uri="{FF2B5EF4-FFF2-40B4-BE49-F238E27FC236}">
              <a16:creationId xmlns:a16="http://schemas.microsoft.com/office/drawing/2014/main" xmlns="" id="{00000000-0008-0000-0B00-0000016B1000}"/>
            </a:ext>
          </a:extLst>
        </xdr:cNvPr>
        <xdr:cNvSpPr>
          <a:spLocks noChangeArrowheads="1"/>
        </xdr:cNvSpPr>
      </xdr:nvSpPr>
      <xdr:spPr bwMode="auto">
        <a:xfrm>
          <a:off x="0" y="727043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588</xdr:row>
      <xdr:rowOff>0</xdr:rowOff>
    </xdr:from>
    <xdr:to>
      <xdr:col>9</xdr:col>
      <xdr:colOff>752475</xdr:colOff>
      <xdr:row>588</xdr:row>
      <xdr:rowOff>0</xdr:rowOff>
    </xdr:to>
    <xdr:sp macro="" textlink="">
      <xdr:nvSpPr>
        <xdr:cNvPr id="1075970" name="Rectangle 2">
          <a:extLst>
            <a:ext uri="{FF2B5EF4-FFF2-40B4-BE49-F238E27FC236}">
              <a16:creationId xmlns:a16="http://schemas.microsoft.com/office/drawing/2014/main" xmlns="" id="{00000000-0008-0000-0B00-0000026B1000}"/>
            </a:ext>
          </a:extLst>
        </xdr:cNvPr>
        <xdr:cNvSpPr>
          <a:spLocks noChangeArrowheads="1"/>
        </xdr:cNvSpPr>
      </xdr:nvSpPr>
      <xdr:spPr bwMode="auto">
        <a:xfrm>
          <a:off x="0" y="11251882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1358</xdr:row>
      <xdr:rowOff>0</xdr:rowOff>
    </xdr:from>
    <xdr:to>
      <xdr:col>9</xdr:col>
      <xdr:colOff>752475</xdr:colOff>
      <xdr:row>1358</xdr:row>
      <xdr:rowOff>0</xdr:rowOff>
    </xdr:to>
    <xdr:sp macro="" textlink="">
      <xdr:nvSpPr>
        <xdr:cNvPr id="1075971" name="Rectangle 3">
          <a:extLst>
            <a:ext uri="{FF2B5EF4-FFF2-40B4-BE49-F238E27FC236}">
              <a16:creationId xmlns:a16="http://schemas.microsoft.com/office/drawing/2014/main" xmlns="" id="{00000000-0008-0000-0B00-0000036B1000}"/>
            </a:ext>
          </a:extLst>
        </xdr:cNvPr>
        <xdr:cNvSpPr>
          <a:spLocks noChangeArrowheads="1"/>
        </xdr:cNvSpPr>
      </xdr:nvSpPr>
      <xdr:spPr bwMode="auto">
        <a:xfrm>
          <a:off x="0" y="45797152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589</xdr:row>
      <xdr:rowOff>0</xdr:rowOff>
    </xdr:from>
    <xdr:to>
      <xdr:col>0</xdr:col>
      <xdr:colOff>0</xdr:colOff>
      <xdr:row>589</xdr:row>
      <xdr:rowOff>0</xdr:rowOff>
    </xdr:to>
    <xdr:sp macro="" textlink="">
      <xdr:nvSpPr>
        <xdr:cNvPr id="1075972" name="Rectangle 4">
          <a:extLst>
            <a:ext uri="{FF2B5EF4-FFF2-40B4-BE49-F238E27FC236}">
              <a16:creationId xmlns:a16="http://schemas.microsoft.com/office/drawing/2014/main" xmlns="" id="{00000000-0008-0000-0B00-0000046B1000}"/>
            </a:ext>
          </a:extLst>
        </xdr:cNvPr>
        <xdr:cNvSpPr>
          <a:spLocks noChangeArrowheads="1"/>
        </xdr:cNvSpPr>
      </xdr:nvSpPr>
      <xdr:spPr bwMode="auto">
        <a:xfrm>
          <a:off x="0" y="1127188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589</xdr:row>
      <xdr:rowOff>0</xdr:rowOff>
    </xdr:from>
    <xdr:to>
      <xdr:col>0</xdr:col>
      <xdr:colOff>0</xdr:colOff>
      <xdr:row>589</xdr:row>
      <xdr:rowOff>0</xdr:rowOff>
    </xdr:to>
    <xdr:sp macro="" textlink="">
      <xdr:nvSpPr>
        <xdr:cNvPr id="1075973" name="Rectangle 5">
          <a:extLst>
            <a:ext uri="{FF2B5EF4-FFF2-40B4-BE49-F238E27FC236}">
              <a16:creationId xmlns:a16="http://schemas.microsoft.com/office/drawing/2014/main" xmlns="" id="{00000000-0008-0000-0B00-0000056B1000}"/>
            </a:ext>
          </a:extLst>
        </xdr:cNvPr>
        <xdr:cNvSpPr>
          <a:spLocks noChangeArrowheads="1"/>
        </xdr:cNvSpPr>
      </xdr:nvSpPr>
      <xdr:spPr bwMode="auto">
        <a:xfrm>
          <a:off x="0" y="1127188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1358</xdr:row>
      <xdr:rowOff>0</xdr:rowOff>
    </xdr:from>
    <xdr:to>
      <xdr:col>9</xdr:col>
      <xdr:colOff>752475</xdr:colOff>
      <xdr:row>1358</xdr:row>
      <xdr:rowOff>0</xdr:rowOff>
    </xdr:to>
    <xdr:sp macro="" textlink="">
      <xdr:nvSpPr>
        <xdr:cNvPr id="1075974" name="Rectangle 6">
          <a:extLst>
            <a:ext uri="{FF2B5EF4-FFF2-40B4-BE49-F238E27FC236}">
              <a16:creationId xmlns:a16="http://schemas.microsoft.com/office/drawing/2014/main" xmlns="" id="{00000000-0008-0000-0B00-0000066B1000}"/>
            </a:ext>
          </a:extLst>
        </xdr:cNvPr>
        <xdr:cNvSpPr>
          <a:spLocks noChangeArrowheads="1"/>
        </xdr:cNvSpPr>
      </xdr:nvSpPr>
      <xdr:spPr bwMode="auto">
        <a:xfrm>
          <a:off x="0" y="45797152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1423</xdr:row>
      <xdr:rowOff>0</xdr:rowOff>
    </xdr:from>
    <xdr:to>
      <xdr:col>0</xdr:col>
      <xdr:colOff>0</xdr:colOff>
      <xdr:row>1423</xdr:row>
      <xdr:rowOff>0</xdr:rowOff>
    </xdr:to>
    <xdr:sp macro="" textlink="">
      <xdr:nvSpPr>
        <xdr:cNvPr id="1075975" name="Rectangle 7">
          <a:extLst>
            <a:ext uri="{FF2B5EF4-FFF2-40B4-BE49-F238E27FC236}">
              <a16:creationId xmlns:a16="http://schemas.microsoft.com/office/drawing/2014/main" xmlns="" id="{00000000-0008-0000-0B00-0000076B1000}"/>
            </a:ext>
          </a:extLst>
        </xdr:cNvPr>
        <xdr:cNvSpPr>
          <a:spLocks noChangeArrowheads="1"/>
        </xdr:cNvSpPr>
      </xdr:nvSpPr>
      <xdr:spPr bwMode="auto">
        <a:xfrm>
          <a:off x="0" y="4839081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1423</xdr:row>
      <xdr:rowOff>0</xdr:rowOff>
    </xdr:from>
    <xdr:to>
      <xdr:col>0</xdr:col>
      <xdr:colOff>0</xdr:colOff>
      <xdr:row>1423</xdr:row>
      <xdr:rowOff>0</xdr:rowOff>
    </xdr:to>
    <xdr:sp macro="" textlink="">
      <xdr:nvSpPr>
        <xdr:cNvPr id="1075976" name="Rectangle 8">
          <a:extLst>
            <a:ext uri="{FF2B5EF4-FFF2-40B4-BE49-F238E27FC236}">
              <a16:creationId xmlns:a16="http://schemas.microsoft.com/office/drawing/2014/main" xmlns="" id="{00000000-0008-0000-0B00-0000086B1000}"/>
            </a:ext>
          </a:extLst>
        </xdr:cNvPr>
        <xdr:cNvSpPr>
          <a:spLocks noChangeArrowheads="1"/>
        </xdr:cNvSpPr>
      </xdr:nvSpPr>
      <xdr:spPr bwMode="auto">
        <a:xfrm>
          <a:off x="0" y="4839081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2179</xdr:row>
      <xdr:rowOff>0</xdr:rowOff>
    </xdr:from>
    <xdr:to>
      <xdr:col>0</xdr:col>
      <xdr:colOff>0</xdr:colOff>
      <xdr:row>2179</xdr:row>
      <xdr:rowOff>0</xdr:rowOff>
    </xdr:to>
    <xdr:sp macro="" textlink="">
      <xdr:nvSpPr>
        <xdr:cNvPr id="1075979" name="Rectangle 11">
          <a:extLst>
            <a:ext uri="{FF2B5EF4-FFF2-40B4-BE49-F238E27FC236}">
              <a16:creationId xmlns:a16="http://schemas.microsoft.com/office/drawing/2014/main" xmlns="" id="{00000000-0008-0000-0B00-00000B6B1000}"/>
            </a:ext>
          </a:extLst>
        </xdr:cNvPr>
        <xdr:cNvSpPr>
          <a:spLocks noChangeArrowheads="1"/>
        </xdr:cNvSpPr>
      </xdr:nvSpPr>
      <xdr:spPr bwMode="auto">
        <a:xfrm>
          <a:off x="0" y="8873680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2179</xdr:row>
      <xdr:rowOff>0</xdr:rowOff>
    </xdr:from>
    <xdr:to>
      <xdr:col>0</xdr:col>
      <xdr:colOff>0</xdr:colOff>
      <xdr:row>2179</xdr:row>
      <xdr:rowOff>0</xdr:rowOff>
    </xdr:to>
    <xdr:sp macro="" textlink="">
      <xdr:nvSpPr>
        <xdr:cNvPr id="1075980" name="Rectangle 12">
          <a:extLst>
            <a:ext uri="{FF2B5EF4-FFF2-40B4-BE49-F238E27FC236}">
              <a16:creationId xmlns:a16="http://schemas.microsoft.com/office/drawing/2014/main" xmlns="" id="{00000000-0008-0000-0B00-00000C6B1000}"/>
            </a:ext>
          </a:extLst>
        </xdr:cNvPr>
        <xdr:cNvSpPr>
          <a:spLocks noChangeArrowheads="1"/>
        </xdr:cNvSpPr>
      </xdr:nvSpPr>
      <xdr:spPr bwMode="auto">
        <a:xfrm>
          <a:off x="0" y="8873680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655</xdr:row>
      <xdr:rowOff>0</xdr:rowOff>
    </xdr:from>
    <xdr:to>
      <xdr:col>9</xdr:col>
      <xdr:colOff>752475</xdr:colOff>
      <xdr:row>655</xdr:row>
      <xdr:rowOff>0</xdr:rowOff>
    </xdr:to>
    <xdr:sp macro="" textlink="">
      <xdr:nvSpPr>
        <xdr:cNvPr id="1075981" name="Rectangle 13">
          <a:extLst>
            <a:ext uri="{FF2B5EF4-FFF2-40B4-BE49-F238E27FC236}">
              <a16:creationId xmlns:a16="http://schemas.microsoft.com/office/drawing/2014/main" xmlns="" id="{00000000-0008-0000-0B00-00000D6B1000}"/>
            </a:ext>
          </a:extLst>
        </xdr:cNvPr>
        <xdr:cNvSpPr>
          <a:spLocks noChangeArrowheads="1"/>
        </xdr:cNvSpPr>
      </xdr:nvSpPr>
      <xdr:spPr bwMode="auto">
        <a:xfrm>
          <a:off x="0" y="12131992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655</xdr:row>
      <xdr:rowOff>0</xdr:rowOff>
    </xdr:from>
    <xdr:to>
      <xdr:col>9</xdr:col>
      <xdr:colOff>752475</xdr:colOff>
      <xdr:row>655</xdr:row>
      <xdr:rowOff>0</xdr:rowOff>
    </xdr:to>
    <xdr:sp macro="" textlink="">
      <xdr:nvSpPr>
        <xdr:cNvPr id="1075982" name="Rectangle 14">
          <a:extLst>
            <a:ext uri="{FF2B5EF4-FFF2-40B4-BE49-F238E27FC236}">
              <a16:creationId xmlns:a16="http://schemas.microsoft.com/office/drawing/2014/main" xmlns="" id="{00000000-0008-0000-0B00-00000E6B1000}"/>
            </a:ext>
          </a:extLst>
        </xdr:cNvPr>
        <xdr:cNvSpPr>
          <a:spLocks noChangeArrowheads="1"/>
        </xdr:cNvSpPr>
      </xdr:nvSpPr>
      <xdr:spPr bwMode="auto">
        <a:xfrm>
          <a:off x="0" y="12131992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688</xdr:row>
      <xdr:rowOff>0</xdr:rowOff>
    </xdr:from>
    <xdr:to>
      <xdr:col>0</xdr:col>
      <xdr:colOff>0</xdr:colOff>
      <xdr:row>688</xdr:row>
      <xdr:rowOff>0</xdr:rowOff>
    </xdr:to>
    <xdr:sp macro="" textlink="">
      <xdr:nvSpPr>
        <xdr:cNvPr id="1075983" name="Rectangle 15">
          <a:extLst>
            <a:ext uri="{FF2B5EF4-FFF2-40B4-BE49-F238E27FC236}">
              <a16:creationId xmlns:a16="http://schemas.microsoft.com/office/drawing/2014/main" xmlns="" id="{00000000-0008-0000-0B00-00000F6B1000}"/>
            </a:ext>
          </a:extLst>
        </xdr:cNvPr>
        <xdr:cNvSpPr>
          <a:spLocks noChangeArrowheads="1"/>
        </xdr:cNvSpPr>
      </xdr:nvSpPr>
      <xdr:spPr bwMode="auto">
        <a:xfrm>
          <a:off x="0" y="1295209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688</xdr:row>
      <xdr:rowOff>0</xdr:rowOff>
    </xdr:from>
    <xdr:to>
      <xdr:col>0</xdr:col>
      <xdr:colOff>0</xdr:colOff>
      <xdr:row>688</xdr:row>
      <xdr:rowOff>0</xdr:rowOff>
    </xdr:to>
    <xdr:sp macro="" textlink="">
      <xdr:nvSpPr>
        <xdr:cNvPr id="1075984" name="Rectangle 16">
          <a:extLst>
            <a:ext uri="{FF2B5EF4-FFF2-40B4-BE49-F238E27FC236}">
              <a16:creationId xmlns:a16="http://schemas.microsoft.com/office/drawing/2014/main" xmlns="" id="{00000000-0008-0000-0B00-0000106B1000}"/>
            </a:ext>
          </a:extLst>
        </xdr:cNvPr>
        <xdr:cNvSpPr>
          <a:spLocks noChangeArrowheads="1"/>
        </xdr:cNvSpPr>
      </xdr:nvSpPr>
      <xdr:spPr bwMode="auto">
        <a:xfrm>
          <a:off x="0" y="1295209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2190</xdr:row>
      <xdr:rowOff>0</xdr:rowOff>
    </xdr:from>
    <xdr:to>
      <xdr:col>0</xdr:col>
      <xdr:colOff>0</xdr:colOff>
      <xdr:row>2190</xdr:row>
      <xdr:rowOff>0</xdr:rowOff>
    </xdr:to>
    <xdr:sp macro="" textlink="">
      <xdr:nvSpPr>
        <xdr:cNvPr id="1075987" name="Rectangle 19">
          <a:extLst>
            <a:ext uri="{FF2B5EF4-FFF2-40B4-BE49-F238E27FC236}">
              <a16:creationId xmlns:a16="http://schemas.microsoft.com/office/drawing/2014/main" xmlns="" id="{00000000-0008-0000-0B00-0000136B1000}"/>
            </a:ext>
          </a:extLst>
        </xdr:cNvPr>
        <xdr:cNvSpPr>
          <a:spLocks noChangeArrowheads="1"/>
        </xdr:cNvSpPr>
      </xdr:nvSpPr>
      <xdr:spPr bwMode="auto">
        <a:xfrm>
          <a:off x="0" y="8909685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2190</xdr:row>
      <xdr:rowOff>0</xdr:rowOff>
    </xdr:from>
    <xdr:to>
      <xdr:col>0</xdr:col>
      <xdr:colOff>0</xdr:colOff>
      <xdr:row>2190</xdr:row>
      <xdr:rowOff>0</xdr:rowOff>
    </xdr:to>
    <xdr:sp macro="" textlink="">
      <xdr:nvSpPr>
        <xdr:cNvPr id="1075988" name="Rectangle 20">
          <a:extLst>
            <a:ext uri="{FF2B5EF4-FFF2-40B4-BE49-F238E27FC236}">
              <a16:creationId xmlns:a16="http://schemas.microsoft.com/office/drawing/2014/main" xmlns="" id="{00000000-0008-0000-0B00-0000146B1000}"/>
            </a:ext>
          </a:extLst>
        </xdr:cNvPr>
        <xdr:cNvSpPr>
          <a:spLocks noChangeArrowheads="1"/>
        </xdr:cNvSpPr>
      </xdr:nvSpPr>
      <xdr:spPr bwMode="auto">
        <a:xfrm>
          <a:off x="0" y="8909685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711</xdr:row>
      <xdr:rowOff>0</xdr:rowOff>
    </xdr:from>
    <xdr:to>
      <xdr:col>9</xdr:col>
      <xdr:colOff>752475</xdr:colOff>
      <xdr:row>711</xdr:row>
      <xdr:rowOff>0</xdr:rowOff>
    </xdr:to>
    <xdr:sp macro="" textlink="">
      <xdr:nvSpPr>
        <xdr:cNvPr id="1075989" name="Rectangle 21">
          <a:extLst>
            <a:ext uri="{FF2B5EF4-FFF2-40B4-BE49-F238E27FC236}">
              <a16:creationId xmlns:a16="http://schemas.microsoft.com/office/drawing/2014/main" xmlns="" id="{00000000-0008-0000-0B00-0000156B1000}"/>
            </a:ext>
          </a:extLst>
        </xdr:cNvPr>
        <xdr:cNvSpPr>
          <a:spLocks noChangeArrowheads="1"/>
        </xdr:cNvSpPr>
      </xdr:nvSpPr>
      <xdr:spPr bwMode="auto">
        <a:xfrm>
          <a:off x="0" y="13591222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711</xdr:row>
      <xdr:rowOff>0</xdr:rowOff>
    </xdr:from>
    <xdr:to>
      <xdr:col>9</xdr:col>
      <xdr:colOff>752475</xdr:colOff>
      <xdr:row>711</xdr:row>
      <xdr:rowOff>0</xdr:rowOff>
    </xdr:to>
    <xdr:sp macro="" textlink="">
      <xdr:nvSpPr>
        <xdr:cNvPr id="1075990" name="Rectangle 22">
          <a:extLst>
            <a:ext uri="{FF2B5EF4-FFF2-40B4-BE49-F238E27FC236}">
              <a16:creationId xmlns:a16="http://schemas.microsoft.com/office/drawing/2014/main" xmlns="" id="{00000000-0008-0000-0B00-0000166B1000}"/>
            </a:ext>
          </a:extLst>
        </xdr:cNvPr>
        <xdr:cNvSpPr>
          <a:spLocks noChangeArrowheads="1"/>
        </xdr:cNvSpPr>
      </xdr:nvSpPr>
      <xdr:spPr bwMode="auto">
        <a:xfrm>
          <a:off x="0" y="13591222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75991" name="Rectangle 23">
          <a:extLst>
            <a:ext uri="{FF2B5EF4-FFF2-40B4-BE49-F238E27FC236}">
              <a16:creationId xmlns:a16="http://schemas.microsoft.com/office/drawing/2014/main" xmlns="" id="{00000000-0008-0000-0B00-0000176B1000}"/>
            </a:ext>
          </a:extLst>
        </xdr:cNvPr>
        <xdr:cNvSpPr>
          <a:spLocks noChangeArrowheads="1"/>
        </xdr:cNvSpPr>
      </xdr:nvSpPr>
      <xdr:spPr bwMode="auto">
        <a:xfrm>
          <a:off x="0" y="391972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75992" name="Rectangle 24">
          <a:extLst>
            <a:ext uri="{FF2B5EF4-FFF2-40B4-BE49-F238E27FC236}">
              <a16:creationId xmlns:a16="http://schemas.microsoft.com/office/drawing/2014/main" xmlns="" id="{00000000-0008-0000-0B00-0000186B1000}"/>
            </a:ext>
          </a:extLst>
        </xdr:cNvPr>
        <xdr:cNvSpPr>
          <a:spLocks noChangeArrowheads="1"/>
        </xdr:cNvSpPr>
      </xdr:nvSpPr>
      <xdr:spPr bwMode="auto">
        <a:xfrm>
          <a:off x="0" y="391972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2190</xdr:row>
      <xdr:rowOff>0</xdr:rowOff>
    </xdr:from>
    <xdr:to>
      <xdr:col>0</xdr:col>
      <xdr:colOff>0</xdr:colOff>
      <xdr:row>2190</xdr:row>
      <xdr:rowOff>0</xdr:rowOff>
    </xdr:to>
    <xdr:sp macro="" textlink="">
      <xdr:nvSpPr>
        <xdr:cNvPr id="1075995" name="Rectangle 27">
          <a:extLst>
            <a:ext uri="{FF2B5EF4-FFF2-40B4-BE49-F238E27FC236}">
              <a16:creationId xmlns:a16="http://schemas.microsoft.com/office/drawing/2014/main" xmlns="" id="{00000000-0008-0000-0B00-00001B6B1000}"/>
            </a:ext>
          </a:extLst>
        </xdr:cNvPr>
        <xdr:cNvSpPr>
          <a:spLocks noChangeArrowheads="1"/>
        </xdr:cNvSpPr>
      </xdr:nvSpPr>
      <xdr:spPr bwMode="auto">
        <a:xfrm>
          <a:off x="0" y="8909685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2190</xdr:row>
      <xdr:rowOff>0</xdr:rowOff>
    </xdr:from>
    <xdr:to>
      <xdr:col>0</xdr:col>
      <xdr:colOff>0</xdr:colOff>
      <xdr:row>2190</xdr:row>
      <xdr:rowOff>0</xdr:rowOff>
    </xdr:to>
    <xdr:sp macro="" textlink="">
      <xdr:nvSpPr>
        <xdr:cNvPr id="1075996" name="Rectangle 28">
          <a:extLst>
            <a:ext uri="{FF2B5EF4-FFF2-40B4-BE49-F238E27FC236}">
              <a16:creationId xmlns:a16="http://schemas.microsoft.com/office/drawing/2014/main" xmlns="" id="{00000000-0008-0000-0B00-00001C6B1000}"/>
            </a:ext>
          </a:extLst>
        </xdr:cNvPr>
        <xdr:cNvSpPr>
          <a:spLocks noChangeArrowheads="1"/>
        </xdr:cNvSpPr>
      </xdr:nvSpPr>
      <xdr:spPr bwMode="auto">
        <a:xfrm>
          <a:off x="0" y="8909685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75999" name="Rectangle 31">
          <a:extLst>
            <a:ext uri="{FF2B5EF4-FFF2-40B4-BE49-F238E27FC236}">
              <a16:creationId xmlns:a16="http://schemas.microsoft.com/office/drawing/2014/main" xmlns="" id="{00000000-0008-0000-0B00-00001F6B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76000" name="Rectangle 32">
          <a:extLst>
            <a:ext uri="{FF2B5EF4-FFF2-40B4-BE49-F238E27FC236}">
              <a16:creationId xmlns:a16="http://schemas.microsoft.com/office/drawing/2014/main" xmlns="" id="{00000000-0008-0000-0B00-0000206B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588</xdr:row>
      <xdr:rowOff>0</xdr:rowOff>
    </xdr:from>
    <xdr:to>
      <xdr:col>9</xdr:col>
      <xdr:colOff>752475</xdr:colOff>
      <xdr:row>588</xdr:row>
      <xdr:rowOff>0</xdr:rowOff>
    </xdr:to>
    <xdr:sp macro="" textlink="">
      <xdr:nvSpPr>
        <xdr:cNvPr id="1076001" name="Rectangle 33">
          <a:extLst>
            <a:ext uri="{FF2B5EF4-FFF2-40B4-BE49-F238E27FC236}">
              <a16:creationId xmlns:a16="http://schemas.microsoft.com/office/drawing/2014/main" xmlns="" id="{00000000-0008-0000-0B00-0000216B1000}"/>
            </a:ext>
          </a:extLst>
        </xdr:cNvPr>
        <xdr:cNvSpPr>
          <a:spLocks noChangeArrowheads="1"/>
        </xdr:cNvSpPr>
      </xdr:nvSpPr>
      <xdr:spPr bwMode="auto">
        <a:xfrm>
          <a:off x="0" y="11251882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588</xdr:row>
      <xdr:rowOff>0</xdr:rowOff>
    </xdr:from>
    <xdr:to>
      <xdr:col>9</xdr:col>
      <xdr:colOff>752475</xdr:colOff>
      <xdr:row>588</xdr:row>
      <xdr:rowOff>0</xdr:rowOff>
    </xdr:to>
    <xdr:sp macro="" textlink="">
      <xdr:nvSpPr>
        <xdr:cNvPr id="1076002" name="Rectangle 34">
          <a:extLst>
            <a:ext uri="{FF2B5EF4-FFF2-40B4-BE49-F238E27FC236}">
              <a16:creationId xmlns:a16="http://schemas.microsoft.com/office/drawing/2014/main" xmlns="" id="{00000000-0008-0000-0B00-0000226B1000}"/>
            </a:ext>
          </a:extLst>
        </xdr:cNvPr>
        <xdr:cNvSpPr>
          <a:spLocks noChangeArrowheads="1"/>
        </xdr:cNvSpPr>
      </xdr:nvSpPr>
      <xdr:spPr bwMode="auto">
        <a:xfrm>
          <a:off x="0" y="11251882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588</xdr:row>
      <xdr:rowOff>0</xdr:rowOff>
    </xdr:from>
    <xdr:to>
      <xdr:col>0</xdr:col>
      <xdr:colOff>0</xdr:colOff>
      <xdr:row>588</xdr:row>
      <xdr:rowOff>0</xdr:rowOff>
    </xdr:to>
    <xdr:sp macro="" textlink="">
      <xdr:nvSpPr>
        <xdr:cNvPr id="1076003" name="Rectangle 35">
          <a:extLst>
            <a:ext uri="{FF2B5EF4-FFF2-40B4-BE49-F238E27FC236}">
              <a16:creationId xmlns:a16="http://schemas.microsoft.com/office/drawing/2014/main" xmlns="" id="{00000000-0008-0000-0B00-0000236B1000}"/>
            </a:ext>
          </a:extLst>
        </xdr:cNvPr>
        <xdr:cNvSpPr>
          <a:spLocks noChangeArrowheads="1"/>
        </xdr:cNvSpPr>
      </xdr:nvSpPr>
      <xdr:spPr bwMode="auto">
        <a:xfrm>
          <a:off x="0" y="1125188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588</xdr:row>
      <xdr:rowOff>0</xdr:rowOff>
    </xdr:from>
    <xdr:to>
      <xdr:col>0</xdr:col>
      <xdr:colOff>0</xdr:colOff>
      <xdr:row>588</xdr:row>
      <xdr:rowOff>0</xdr:rowOff>
    </xdr:to>
    <xdr:sp macro="" textlink="">
      <xdr:nvSpPr>
        <xdr:cNvPr id="1076004" name="Rectangle 36">
          <a:extLst>
            <a:ext uri="{FF2B5EF4-FFF2-40B4-BE49-F238E27FC236}">
              <a16:creationId xmlns:a16="http://schemas.microsoft.com/office/drawing/2014/main" xmlns="" id="{00000000-0008-0000-0B00-0000246B1000}"/>
            </a:ext>
          </a:extLst>
        </xdr:cNvPr>
        <xdr:cNvSpPr>
          <a:spLocks noChangeArrowheads="1"/>
        </xdr:cNvSpPr>
      </xdr:nvSpPr>
      <xdr:spPr bwMode="auto">
        <a:xfrm>
          <a:off x="0" y="1125188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2190</xdr:row>
      <xdr:rowOff>0</xdr:rowOff>
    </xdr:from>
    <xdr:to>
      <xdr:col>0</xdr:col>
      <xdr:colOff>0</xdr:colOff>
      <xdr:row>2190</xdr:row>
      <xdr:rowOff>0</xdr:rowOff>
    </xdr:to>
    <xdr:sp macro="" textlink="">
      <xdr:nvSpPr>
        <xdr:cNvPr id="1076007" name="Rectangle 39">
          <a:extLst>
            <a:ext uri="{FF2B5EF4-FFF2-40B4-BE49-F238E27FC236}">
              <a16:creationId xmlns:a16="http://schemas.microsoft.com/office/drawing/2014/main" xmlns="" id="{00000000-0008-0000-0B00-0000276B1000}"/>
            </a:ext>
          </a:extLst>
        </xdr:cNvPr>
        <xdr:cNvSpPr>
          <a:spLocks noChangeArrowheads="1"/>
        </xdr:cNvSpPr>
      </xdr:nvSpPr>
      <xdr:spPr bwMode="auto">
        <a:xfrm>
          <a:off x="0" y="8909685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2190</xdr:row>
      <xdr:rowOff>0</xdr:rowOff>
    </xdr:from>
    <xdr:to>
      <xdr:col>0</xdr:col>
      <xdr:colOff>0</xdr:colOff>
      <xdr:row>2190</xdr:row>
      <xdr:rowOff>0</xdr:rowOff>
    </xdr:to>
    <xdr:sp macro="" textlink="">
      <xdr:nvSpPr>
        <xdr:cNvPr id="1076008" name="Rectangle 40">
          <a:extLst>
            <a:ext uri="{FF2B5EF4-FFF2-40B4-BE49-F238E27FC236}">
              <a16:creationId xmlns:a16="http://schemas.microsoft.com/office/drawing/2014/main" xmlns="" id="{00000000-0008-0000-0B00-0000286B1000}"/>
            </a:ext>
          </a:extLst>
        </xdr:cNvPr>
        <xdr:cNvSpPr>
          <a:spLocks noChangeArrowheads="1"/>
        </xdr:cNvSpPr>
      </xdr:nvSpPr>
      <xdr:spPr bwMode="auto">
        <a:xfrm>
          <a:off x="0" y="8909685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2423</xdr:row>
      <xdr:rowOff>123265</xdr:rowOff>
    </xdr:from>
    <xdr:to>
      <xdr:col>9</xdr:col>
      <xdr:colOff>752475</xdr:colOff>
      <xdr:row>2423</xdr:row>
      <xdr:rowOff>123265</xdr:rowOff>
    </xdr:to>
    <xdr:sp macro="" textlink="">
      <xdr:nvSpPr>
        <xdr:cNvPr id="1076009" name="Rectangle 41">
          <a:extLst>
            <a:ext uri="{FF2B5EF4-FFF2-40B4-BE49-F238E27FC236}">
              <a16:creationId xmlns:a16="http://schemas.microsoft.com/office/drawing/2014/main" xmlns="" id="{00000000-0008-0000-0B00-0000296B1000}"/>
            </a:ext>
          </a:extLst>
        </xdr:cNvPr>
        <xdr:cNvSpPr>
          <a:spLocks noChangeArrowheads="1"/>
        </xdr:cNvSpPr>
      </xdr:nvSpPr>
      <xdr:spPr bwMode="auto">
        <a:xfrm>
          <a:off x="0" y="465010500"/>
          <a:ext cx="12193681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6011" name="Rectangle 43">
          <a:extLst>
            <a:ext uri="{FF2B5EF4-FFF2-40B4-BE49-F238E27FC236}">
              <a16:creationId xmlns:a16="http://schemas.microsoft.com/office/drawing/2014/main" xmlns="" id="{00000000-0008-0000-0B00-00002B6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6012" name="Rectangle 44">
          <a:extLst>
            <a:ext uri="{FF2B5EF4-FFF2-40B4-BE49-F238E27FC236}">
              <a16:creationId xmlns:a16="http://schemas.microsoft.com/office/drawing/2014/main" xmlns="" id="{00000000-0008-0000-0B00-00002C6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1975</xdr:row>
      <xdr:rowOff>0</xdr:rowOff>
    </xdr:from>
    <xdr:to>
      <xdr:col>9</xdr:col>
      <xdr:colOff>752475</xdr:colOff>
      <xdr:row>1975</xdr:row>
      <xdr:rowOff>0</xdr:rowOff>
    </xdr:to>
    <xdr:sp macro="" textlink="">
      <xdr:nvSpPr>
        <xdr:cNvPr id="1076013" name="Rectangle 45">
          <a:extLst>
            <a:ext uri="{FF2B5EF4-FFF2-40B4-BE49-F238E27FC236}">
              <a16:creationId xmlns:a16="http://schemas.microsoft.com/office/drawing/2014/main" xmlns="" id="{00000000-0008-0000-0B00-00002D6B1000}"/>
            </a:ext>
          </a:extLst>
        </xdr:cNvPr>
        <xdr:cNvSpPr>
          <a:spLocks noChangeArrowheads="1"/>
        </xdr:cNvSpPr>
      </xdr:nvSpPr>
      <xdr:spPr bwMode="auto">
        <a:xfrm>
          <a:off x="0" y="80403382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1975</xdr:row>
      <xdr:rowOff>0</xdr:rowOff>
    </xdr:from>
    <xdr:to>
      <xdr:col>9</xdr:col>
      <xdr:colOff>752475</xdr:colOff>
      <xdr:row>1975</xdr:row>
      <xdr:rowOff>0</xdr:rowOff>
    </xdr:to>
    <xdr:sp macro="" textlink="">
      <xdr:nvSpPr>
        <xdr:cNvPr id="1076014" name="Rectangle 46">
          <a:extLst>
            <a:ext uri="{FF2B5EF4-FFF2-40B4-BE49-F238E27FC236}">
              <a16:creationId xmlns:a16="http://schemas.microsoft.com/office/drawing/2014/main" xmlns="" id="{00000000-0008-0000-0B00-00002E6B1000}"/>
            </a:ext>
          </a:extLst>
        </xdr:cNvPr>
        <xdr:cNvSpPr>
          <a:spLocks noChangeArrowheads="1"/>
        </xdr:cNvSpPr>
      </xdr:nvSpPr>
      <xdr:spPr bwMode="auto">
        <a:xfrm>
          <a:off x="0" y="80403382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1982</xdr:row>
      <xdr:rowOff>0</xdr:rowOff>
    </xdr:from>
    <xdr:to>
      <xdr:col>0</xdr:col>
      <xdr:colOff>0</xdr:colOff>
      <xdr:row>1982</xdr:row>
      <xdr:rowOff>0</xdr:rowOff>
    </xdr:to>
    <xdr:sp macro="" textlink="">
      <xdr:nvSpPr>
        <xdr:cNvPr id="1076015" name="Rectangle 47">
          <a:extLst>
            <a:ext uri="{FF2B5EF4-FFF2-40B4-BE49-F238E27FC236}">
              <a16:creationId xmlns:a16="http://schemas.microsoft.com/office/drawing/2014/main" xmlns="" id="{00000000-0008-0000-0B00-00002F6B1000}"/>
            </a:ext>
          </a:extLst>
        </xdr:cNvPr>
        <xdr:cNvSpPr>
          <a:spLocks noChangeArrowheads="1"/>
        </xdr:cNvSpPr>
      </xdr:nvSpPr>
      <xdr:spPr bwMode="auto">
        <a:xfrm>
          <a:off x="0" y="8146256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1982</xdr:row>
      <xdr:rowOff>0</xdr:rowOff>
    </xdr:from>
    <xdr:to>
      <xdr:col>0</xdr:col>
      <xdr:colOff>0</xdr:colOff>
      <xdr:row>1982</xdr:row>
      <xdr:rowOff>0</xdr:rowOff>
    </xdr:to>
    <xdr:sp macro="" textlink="">
      <xdr:nvSpPr>
        <xdr:cNvPr id="1076016" name="Rectangle 48">
          <a:extLst>
            <a:ext uri="{FF2B5EF4-FFF2-40B4-BE49-F238E27FC236}">
              <a16:creationId xmlns:a16="http://schemas.microsoft.com/office/drawing/2014/main" xmlns="" id="{00000000-0008-0000-0B00-0000306B1000}"/>
            </a:ext>
          </a:extLst>
        </xdr:cNvPr>
        <xdr:cNvSpPr>
          <a:spLocks noChangeArrowheads="1"/>
        </xdr:cNvSpPr>
      </xdr:nvSpPr>
      <xdr:spPr bwMode="auto">
        <a:xfrm>
          <a:off x="0" y="8146256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1914</xdr:row>
      <xdr:rowOff>0</xdr:rowOff>
    </xdr:from>
    <xdr:to>
      <xdr:col>0</xdr:col>
      <xdr:colOff>0</xdr:colOff>
      <xdr:row>1914</xdr:row>
      <xdr:rowOff>0</xdr:rowOff>
    </xdr:to>
    <xdr:sp macro="" textlink="">
      <xdr:nvSpPr>
        <xdr:cNvPr id="1076019" name="Rectangle 51">
          <a:extLst>
            <a:ext uri="{FF2B5EF4-FFF2-40B4-BE49-F238E27FC236}">
              <a16:creationId xmlns:a16="http://schemas.microsoft.com/office/drawing/2014/main" xmlns="" id="{00000000-0008-0000-0B00-0000336B1000}"/>
            </a:ext>
          </a:extLst>
        </xdr:cNvPr>
        <xdr:cNvSpPr>
          <a:spLocks noChangeArrowheads="1"/>
        </xdr:cNvSpPr>
      </xdr:nvSpPr>
      <xdr:spPr bwMode="auto">
        <a:xfrm>
          <a:off x="0" y="7900225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1914</xdr:row>
      <xdr:rowOff>0</xdr:rowOff>
    </xdr:from>
    <xdr:to>
      <xdr:col>0</xdr:col>
      <xdr:colOff>0</xdr:colOff>
      <xdr:row>1914</xdr:row>
      <xdr:rowOff>0</xdr:rowOff>
    </xdr:to>
    <xdr:sp macro="" textlink="">
      <xdr:nvSpPr>
        <xdr:cNvPr id="1076020" name="Rectangle 52">
          <a:extLst>
            <a:ext uri="{FF2B5EF4-FFF2-40B4-BE49-F238E27FC236}">
              <a16:creationId xmlns:a16="http://schemas.microsoft.com/office/drawing/2014/main" xmlns="" id="{00000000-0008-0000-0B00-0000346B1000}"/>
            </a:ext>
          </a:extLst>
        </xdr:cNvPr>
        <xdr:cNvSpPr>
          <a:spLocks noChangeArrowheads="1"/>
        </xdr:cNvSpPr>
      </xdr:nvSpPr>
      <xdr:spPr bwMode="auto">
        <a:xfrm>
          <a:off x="0" y="7900225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6023" name="Rectangle 55">
          <a:extLst>
            <a:ext uri="{FF2B5EF4-FFF2-40B4-BE49-F238E27FC236}">
              <a16:creationId xmlns:a16="http://schemas.microsoft.com/office/drawing/2014/main" xmlns="" id="{00000000-0008-0000-0B00-0000376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6024" name="Rectangle 56">
          <a:extLst>
            <a:ext uri="{FF2B5EF4-FFF2-40B4-BE49-F238E27FC236}">
              <a16:creationId xmlns:a16="http://schemas.microsoft.com/office/drawing/2014/main" xmlns="" id="{00000000-0008-0000-0B00-0000386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6027" name="Rectangle 59">
          <a:extLst>
            <a:ext uri="{FF2B5EF4-FFF2-40B4-BE49-F238E27FC236}">
              <a16:creationId xmlns:a16="http://schemas.microsoft.com/office/drawing/2014/main" xmlns="" id="{00000000-0008-0000-0B00-00003B6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6028" name="Rectangle 60">
          <a:extLst>
            <a:ext uri="{FF2B5EF4-FFF2-40B4-BE49-F238E27FC236}">
              <a16:creationId xmlns:a16="http://schemas.microsoft.com/office/drawing/2014/main" xmlns="" id="{00000000-0008-0000-0B00-00003C6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6031" name="Rectangle 63">
          <a:extLst>
            <a:ext uri="{FF2B5EF4-FFF2-40B4-BE49-F238E27FC236}">
              <a16:creationId xmlns:a16="http://schemas.microsoft.com/office/drawing/2014/main" xmlns="" id="{00000000-0008-0000-0B00-00003F6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6032" name="Rectangle 64">
          <a:extLst>
            <a:ext uri="{FF2B5EF4-FFF2-40B4-BE49-F238E27FC236}">
              <a16:creationId xmlns:a16="http://schemas.microsoft.com/office/drawing/2014/main" xmlns="" id="{00000000-0008-0000-0B00-0000406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6035" name="Rectangle 67">
          <a:extLst>
            <a:ext uri="{FF2B5EF4-FFF2-40B4-BE49-F238E27FC236}">
              <a16:creationId xmlns:a16="http://schemas.microsoft.com/office/drawing/2014/main" xmlns="" id="{00000000-0008-0000-0B00-0000436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6036" name="Rectangle 68">
          <a:extLst>
            <a:ext uri="{FF2B5EF4-FFF2-40B4-BE49-F238E27FC236}">
              <a16:creationId xmlns:a16="http://schemas.microsoft.com/office/drawing/2014/main" xmlns="" id="{00000000-0008-0000-0B00-0000446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6039" name="Rectangle 71">
          <a:extLst>
            <a:ext uri="{FF2B5EF4-FFF2-40B4-BE49-F238E27FC236}">
              <a16:creationId xmlns:a16="http://schemas.microsoft.com/office/drawing/2014/main" xmlns="" id="{00000000-0008-0000-0B00-0000476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6040" name="Rectangle 72">
          <a:extLst>
            <a:ext uri="{FF2B5EF4-FFF2-40B4-BE49-F238E27FC236}">
              <a16:creationId xmlns:a16="http://schemas.microsoft.com/office/drawing/2014/main" xmlns="" id="{00000000-0008-0000-0B00-0000486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1986</xdr:row>
      <xdr:rowOff>0</xdr:rowOff>
    </xdr:from>
    <xdr:to>
      <xdr:col>9</xdr:col>
      <xdr:colOff>752475</xdr:colOff>
      <xdr:row>1986</xdr:row>
      <xdr:rowOff>0</xdr:rowOff>
    </xdr:to>
    <xdr:sp macro="" textlink="">
      <xdr:nvSpPr>
        <xdr:cNvPr id="1076041" name="Rectangle 73">
          <a:extLst>
            <a:ext uri="{FF2B5EF4-FFF2-40B4-BE49-F238E27FC236}">
              <a16:creationId xmlns:a16="http://schemas.microsoft.com/office/drawing/2014/main" xmlns="" id="{00000000-0008-0000-0B00-0000496B1000}"/>
            </a:ext>
          </a:extLst>
        </xdr:cNvPr>
        <xdr:cNvSpPr>
          <a:spLocks noChangeArrowheads="1"/>
        </xdr:cNvSpPr>
      </xdr:nvSpPr>
      <xdr:spPr bwMode="auto">
        <a:xfrm>
          <a:off x="0" y="81602580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1986</xdr:row>
      <xdr:rowOff>0</xdr:rowOff>
    </xdr:from>
    <xdr:to>
      <xdr:col>9</xdr:col>
      <xdr:colOff>752475</xdr:colOff>
      <xdr:row>1986</xdr:row>
      <xdr:rowOff>0</xdr:rowOff>
    </xdr:to>
    <xdr:sp macro="" textlink="">
      <xdr:nvSpPr>
        <xdr:cNvPr id="1076042" name="Rectangle 74">
          <a:extLst>
            <a:ext uri="{FF2B5EF4-FFF2-40B4-BE49-F238E27FC236}">
              <a16:creationId xmlns:a16="http://schemas.microsoft.com/office/drawing/2014/main" xmlns="" id="{00000000-0008-0000-0B00-00004A6B1000}"/>
            </a:ext>
          </a:extLst>
        </xdr:cNvPr>
        <xdr:cNvSpPr>
          <a:spLocks noChangeArrowheads="1"/>
        </xdr:cNvSpPr>
      </xdr:nvSpPr>
      <xdr:spPr bwMode="auto">
        <a:xfrm>
          <a:off x="0" y="81602580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1985</xdr:row>
      <xdr:rowOff>0</xdr:rowOff>
    </xdr:from>
    <xdr:to>
      <xdr:col>0</xdr:col>
      <xdr:colOff>0</xdr:colOff>
      <xdr:row>1985</xdr:row>
      <xdr:rowOff>0</xdr:rowOff>
    </xdr:to>
    <xdr:sp macro="" textlink="">
      <xdr:nvSpPr>
        <xdr:cNvPr id="1076043" name="Rectangle 75">
          <a:extLst>
            <a:ext uri="{FF2B5EF4-FFF2-40B4-BE49-F238E27FC236}">
              <a16:creationId xmlns:a16="http://schemas.microsoft.com/office/drawing/2014/main" xmlns="" id="{00000000-0008-0000-0B00-00004B6B1000}"/>
            </a:ext>
          </a:extLst>
        </xdr:cNvPr>
        <xdr:cNvSpPr>
          <a:spLocks noChangeArrowheads="1"/>
        </xdr:cNvSpPr>
      </xdr:nvSpPr>
      <xdr:spPr bwMode="auto">
        <a:xfrm>
          <a:off x="0" y="8158257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1985</xdr:row>
      <xdr:rowOff>0</xdr:rowOff>
    </xdr:from>
    <xdr:to>
      <xdr:col>0</xdr:col>
      <xdr:colOff>0</xdr:colOff>
      <xdr:row>1985</xdr:row>
      <xdr:rowOff>0</xdr:rowOff>
    </xdr:to>
    <xdr:sp macro="" textlink="">
      <xdr:nvSpPr>
        <xdr:cNvPr id="1076044" name="Rectangle 76">
          <a:extLst>
            <a:ext uri="{FF2B5EF4-FFF2-40B4-BE49-F238E27FC236}">
              <a16:creationId xmlns:a16="http://schemas.microsoft.com/office/drawing/2014/main" xmlns="" id="{00000000-0008-0000-0B00-00004C6B1000}"/>
            </a:ext>
          </a:extLst>
        </xdr:cNvPr>
        <xdr:cNvSpPr>
          <a:spLocks noChangeArrowheads="1"/>
        </xdr:cNvSpPr>
      </xdr:nvSpPr>
      <xdr:spPr bwMode="auto">
        <a:xfrm>
          <a:off x="0" y="8158257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6047" name="Rectangle 79">
          <a:extLst>
            <a:ext uri="{FF2B5EF4-FFF2-40B4-BE49-F238E27FC236}">
              <a16:creationId xmlns:a16="http://schemas.microsoft.com/office/drawing/2014/main" xmlns="" id="{00000000-0008-0000-0B00-00004F6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6048" name="Rectangle 80">
          <a:extLst>
            <a:ext uri="{FF2B5EF4-FFF2-40B4-BE49-F238E27FC236}">
              <a16:creationId xmlns:a16="http://schemas.microsoft.com/office/drawing/2014/main" xmlns="" id="{00000000-0008-0000-0B00-0000506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6051" name="Rectangle 83">
          <a:extLst>
            <a:ext uri="{FF2B5EF4-FFF2-40B4-BE49-F238E27FC236}">
              <a16:creationId xmlns:a16="http://schemas.microsoft.com/office/drawing/2014/main" xmlns="" id="{00000000-0008-0000-0B00-0000536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6052" name="Rectangle 84">
          <a:extLst>
            <a:ext uri="{FF2B5EF4-FFF2-40B4-BE49-F238E27FC236}">
              <a16:creationId xmlns:a16="http://schemas.microsoft.com/office/drawing/2014/main" xmlns="" id="{00000000-0008-0000-0B00-0000546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6055" name="Rectangle 87">
          <a:extLst>
            <a:ext uri="{FF2B5EF4-FFF2-40B4-BE49-F238E27FC236}">
              <a16:creationId xmlns:a16="http://schemas.microsoft.com/office/drawing/2014/main" xmlns="" id="{00000000-0008-0000-0B00-0000576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6056" name="Rectangle 88">
          <a:extLst>
            <a:ext uri="{FF2B5EF4-FFF2-40B4-BE49-F238E27FC236}">
              <a16:creationId xmlns:a16="http://schemas.microsoft.com/office/drawing/2014/main" xmlns="" id="{00000000-0008-0000-0B00-0000586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6059" name="Rectangle 91">
          <a:extLst>
            <a:ext uri="{FF2B5EF4-FFF2-40B4-BE49-F238E27FC236}">
              <a16:creationId xmlns:a16="http://schemas.microsoft.com/office/drawing/2014/main" xmlns="" id="{00000000-0008-0000-0B00-00005B6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6060" name="Rectangle 92">
          <a:extLst>
            <a:ext uri="{FF2B5EF4-FFF2-40B4-BE49-F238E27FC236}">
              <a16:creationId xmlns:a16="http://schemas.microsoft.com/office/drawing/2014/main" xmlns="" id="{00000000-0008-0000-0B00-00005C6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6063" name="Rectangle 95">
          <a:extLst>
            <a:ext uri="{FF2B5EF4-FFF2-40B4-BE49-F238E27FC236}">
              <a16:creationId xmlns:a16="http://schemas.microsoft.com/office/drawing/2014/main" xmlns="" id="{00000000-0008-0000-0B00-00005F6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6064" name="Rectangle 96">
          <a:extLst>
            <a:ext uri="{FF2B5EF4-FFF2-40B4-BE49-F238E27FC236}">
              <a16:creationId xmlns:a16="http://schemas.microsoft.com/office/drawing/2014/main" xmlns="" id="{00000000-0008-0000-0B00-0000606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6067" name="Rectangle 99">
          <a:extLst>
            <a:ext uri="{FF2B5EF4-FFF2-40B4-BE49-F238E27FC236}">
              <a16:creationId xmlns:a16="http://schemas.microsoft.com/office/drawing/2014/main" xmlns="" id="{00000000-0008-0000-0B00-0000636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6068" name="Rectangle 100">
          <a:extLst>
            <a:ext uri="{FF2B5EF4-FFF2-40B4-BE49-F238E27FC236}">
              <a16:creationId xmlns:a16="http://schemas.microsoft.com/office/drawing/2014/main" xmlns="" id="{00000000-0008-0000-0B00-0000646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6071" name="Rectangle 103">
          <a:extLst>
            <a:ext uri="{FF2B5EF4-FFF2-40B4-BE49-F238E27FC236}">
              <a16:creationId xmlns:a16="http://schemas.microsoft.com/office/drawing/2014/main" xmlns="" id="{00000000-0008-0000-0B00-0000676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6072" name="Rectangle 104">
          <a:extLst>
            <a:ext uri="{FF2B5EF4-FFF2-40B4-BE49-F238E27FC236}">
              <a16:creationId xmlns:a16="http://schemas.microsoft.com/office/drawing/2014/main" xmlns="" id="{00000000-0008-0000-0B00-0000686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000000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1212</xdr:row>
      <xdr:rowOff>0</xdr:rowOff>
    </xdr:from>
    <xdr:to>
      <xdr:col>9</xdr:col>
      <xdr:colOff>752475</xdr:colOff>
      <xdr:row>1212</xdr:row>
      <xdr:rowOff>0</xdr:rowOff>
    </xdr:to>
    <xdr:sp macro="" textlink="">
      <xdr:nvSpPr>
        <xdr:cNvPr id="1076073" name="Rectangle 105">
          <a:extLst>
            <a:ext uri="{FF2B5EF4-FFF2-40B4-BE49-F238E27FC236}">
              <a16:creationId xmlns:a16="http://schemas.microsoft.com/office/drawing/2014/main" xmlns="" id="{00000000-0008-0000-0B00-0000696B1000}"/>
            </a:ext>
          </a:extLst>
        </xdr:cNvPr>
        <xdr:cNvSpPr>
          <a:spLocks noChangeArrowheads="1"/>
        </xdr:cNvSpPr>
      </xdr:nvSpPr>
      <xdr:spPr bwMode="auto">
        <a:xfrm>
          <a:off x="0" y="43098720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1212</xdr:row>
      <xdr:rowOff>0</xdr:rowOff>
    </xdr:from>
    <xdr:to>
      <xdr:col>9</xdr:col>
      <xdr:colOff>752475</xdr:colOff>
      <xdr:row>1212</xdr:row>
      <xdr:rowOff>0</xdr:rowOff>
    </xdr:to>
    <xdr:sp macro="" textlink="">
      <xdr:nvSpPr>
        <xdr:cNvPr id="1076074" name="Rectangle 106">
          <a:extLst>
            <a:ext uri="{FF2B5EF4-FFF2-40B4-BE49-F238E27FC236}">
              <a16:creationId xmlns:a16="http://schemas.microsoft.com/office/drawing/2014/main" xmlns="" id="{00000000-0008-0000-0B00-00006A6B1000}"/>
            </a:ext>
          </a:extLst>
        </xdr:cNvPr>
        <xdr:cNvSpPr>
          <a:spLocks noChangeArrowheads="1"/>
        </xdr:cNvSpPr>
      </xdr:nvSpPr>
      <xdr:spPr bwMode="auto">
        <a:xfrm>
          <a:off x="0" y="43098720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1374</xdr:row>
      <xdr:rowOff>0</xdr:rowOff>
    </xdr:from>
    <xdr:to>
      <xdr:col>0</xdr:col>
      <xdr:colOff>0</xdr:colOff>
      <xdr:row>1374</xdr:row>
      <xdr:rowOff>0</xdr:rowOff>
    </xdr:to>
    <xdr:sp macro="" textlink="">
      <xdr:nvSpPr>
        <xdr:cNvPr id="1076075" name="Rectangle 107">
          <a:extLst>
            <a:ext uri="{FF2B5EF4-FFF2-40B4-BE49-F238E27FC236}">
              <a16:creationId xmlns:a16="http://schemas.microsoft.com/office/drawing/2014/main" xmlns="" id="{00000000-0008-0000-0B00-00006B6B1000}"/>
            </a:ext>
          </a:extLst>
        </xdr:cNvPr>
        <xdr:cNvSpPr>
          <a:spLocks noChangeArrowheads="1"/>
        </xdr:cNvSpPr>
      </xdr:nvSpPr>
      <xdr:spPr bwMode="auto">
        <a:xfrm>
          <a:off x="0" y="4613624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1374</xdr:row>
      <xdr:rowOff>0</xdr:rowOff>
    </xdr:from>
    <xdr:to>
      <xdr:col>0</xdr:col>
      <xdr:colOff>0</xdr:colOff>
      <xdr:row>1374</xdr:row>
      <xdr:rowOff>0</xdr:rowOff>
    </xdr:to>
    <xdr:sp macro="" textlink="">
      <xdr:nvSpPr>
        <xdr:cNvPr id="1076076" name="Rectangle 108">
          <a:extLst>
            <a:ext uri="{FF2B5EF4-FFF2-40B4-BE49-F238E27FC236}">
              <a16:creationId xmlns:a16="http://schemas.microsoft.com/office/drawing/2014/main" xmlns="" id="{00000000-0008-0000-0B00-00006C6B1000}"/>
            </a:ext>
          </a:extLst>
        </xdr:cNvPr>
        <xdr:cNvSpPr>
          <a:spLocks noChangeArrowheads="1"/>
        </xdr:cNvSpPr>
      </xdr:nvSpPr>
      <xdr:spPr bwMode="auto">
        <a:xfrm>
          <a:off x="0" y="4613624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6079" name="Rectangle 111">
          <a:extLst>
            <a:ext uri="{FF2B5EF4-FFF2-40B4-BE49-F238E27FC236}">
              <a16:creationId xmlns:a16="http://schemas.microsoft.com/office/drawing/2014/main" xmlns="" id="{00000000-0008-0000-0B00-00006F6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6080" name="Rectangle 112">
          <a:extLst>
            <a:ext uri="{FF2B5EF4-FFF2-40B4-BE49-F238E27FC236}">
              <a16:creationId xmlns:a16="http://schemas.microsoft.com/office/drawing/2014/main" xmlns="" id="{00000000-0008-0000-0B00-0000706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6081" name="Rectangle 113">
          <a:extLst>
            <a:ext uri="{FF2B5EF4-FFF2-40B4-BE49-F238E27FC236}">
              <a16:creationId xmlns:a16="http://schemas.microsoft.com/office/drawing/2014/main" xmlns="" id="{00000000-0008-0000-0B00-0000716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6082" name="Rectangle 114">
          <a:extLst>
            <a:ext uri="{FF2B5EF4-FFF2-40B4-BE49-F238E27FC236}">
              <a16:creationId xmlns:a16="http://schemas.microsoft.com/office/drawing/2014/main" xmlns="" id="{00000000-0008-0000-0B00-0000726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6083" name="Rectangle 115">
          <a:extLst>
            <a:ext uri="{FF2B5EF4-FFF2-40B4-BE49-F238E27FC236}">
              <a16:creationId xmlns:a16="http://schemas.microsoft.com/office/drawing/2014/main" xmlns="" id="{00000000-0008-0000-0B00-0000736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6084" name="Rectangle 116">
          <a:extLst>
            <a:ext uri="{FF2B5EF4-FFF2-40B4-BE49-F238E27FC236}">
              <a16:creationId xmlns:a16="http://schemas.microsoft.com/office/drawing/2014/main" xmlns="" id="{00000000-0008-0000-0B00-0000746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6085" name="Rectangle 117">
          <a:extLst>
            <a:ext uri="{FF2B5EF4-FFF2-40B4-BE49-F238E27FC236}">
              <a16:creationId xmlns:a16="http://schemas.microsoft.com/office/drawing/2014/main" xmlns="" id="{00000000-0008-0000-0B00-0000756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6086" name="Rectangle 118">
          <a:extLst>
            <a:ext uri="{FF2B5EF4-FFF2-40B4-BE49-F238E27FC236}">
              <a16:creationId xmlns:a16="http://schemas.microsoft.com/office/drawing/2014/main" xmlns="" id="{00000000-0008-0000-0B00-0000766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6087" name="Rectangle 119">
          <a:extLst>
            <a:ext uri="{FF2B5EF4-FFF2-40B4-BE49-F238E27FC236}">
              <a16:creationId xmlns:a16="http://schemas.microsoft.com/office/drawing/2014/main" xmlns="" id="{00000000-0008-0000-0B00-0000776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6088" name="Rectangle 120">
          <a:extLst>
            <a:ext uri="{FF2B5EF4-FFF2-40B4-BE49-F238E27FC236}">
              <a16:creationId xmlns:a16="http://schemas.microsoft.com/office/drawing/2014/main" xmlns="" id="{00000000-0008-0000-0B00-0000786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6089" name="Rectangle 121">
          <a:extLst>
            <a:ext uri="{FF2B5EF4-FFF2-40B4-BE49-F238E27FC236}">
              <a16:creationId xmlns:a16="http://schemas.microsoft.com/office/drawing/2014/main" xmlns="" id="{00000000-0008-0000-0B00-0000796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6090" name="Rectangle 122">
          <a:extLst>
            <a:ext uri="{FF2B5EF4-FFF2-40B4-BE49-F238E27FC236}">
              <a16:creationId xmlns:a16="http://schemas.microsoft.com/office/drawing/2014/main" xmlns="" id="{00000000-0008-0000-0B00-00007A6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6091" name="Rectangle 123">
          <a:extLst>
            <a:ext uri="{FF2B5EF4-FFF2-40B4-BE49-F238E27FC236}">
              <a16:creationId xmlns:a16="http://schemas.microsoft.com/office/drawing/2014/main" xmlns="" id="{00000000-0008-0000-0B00-00007B6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6092" name="Rectangle 124">
          <a:extLst>
            <a:ext uri="{FF2B5EF4-FFF2-40B4-BE49-F238E27FC236}">
              <a16:creationId xmlns:a16="http://schemas.microsoft.com/office/drawing/2014/main" xmlns="" id="{00000000-0008-0000-0B00-00007C6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6095" name="Rectangle 127">
          <a:extLst>
            <a:ext uri="{FF2B5EF4-FFF2-40B4-BE49-F238E27FC236}">
              <a16:creationId xmlns:a16="http://schemas.microsoft.com/office/drawing/2014/main" xmlns="" id="{00000000-0008-0000-0B00-00007F6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6096" name="Rectangle 128">
          <a:extLst>
            <a:ext uri="{FF2B5EF4-FFF2-40B4-BE49-F238E27FC236}">
              <a16:creationId xmlns:a16="http://schemas.microsoft.com/office/drawing/2014/main" xmlns="" id="{00000000-0008-0000-0B00-0000806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6099" name="Rectangle 131">
          <a:extLst>
            <a:ext uri="{FF2B5EF4-FFF2-40B4-BE49-F238E27FC236}">
              <a16:creationId xmlns:a16="http://schemas.microsoft.com/office/drawing/2014/main" xmlns="" id="{00000000-0008-0000-0B00-0000836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6100" name="Rectangle 132">
          <a:extLst>
            <a:ext uri="{FF2B5EF4-FFF2-40B4-BE49-F238E27FC236}">
              <a16:creationId xmlns:a16="http://schemas.microsoft.com/office/drawing/2014/main" xmlns="" id="{00000000-0008-0000-0B00-0000846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6103" name="Rectangle 135">
          <a:extLst>
            <a:ext uri="{FF2B5EF4-FFF2-40B4-BE49-F238E27FC236}">
              <a16:creationId xmlns:a16="http://schemas.microsoft.com/office/drawing/2014/main" xmlns="" id="{00000000-0008-0000-0B00-0000876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6104" name="Rectangle 136">
          <a:extLst>
            <a:ext uri="{FF2B5EF4-FFF2-40B4-BE49-F238E27FC236}">
              <a16:creationId xmlns:a16="http://schemas.microsoft.com/office/drawing/2014/main" xmlns="" id="{00000000-0008-0000-0B00-0000886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6107" name="Rectangle 139">
          <a:extLst>
            <a:ext uri="{FF2B5EF4-FFF2-40B4-BE49-F238E27FC236}">
              <a16:creationId xmlns:a16="http://schemas.microsoft.com/office/drawing/2014/main" xmlns="" id="{00000000-0008-0000-0B00-00008B6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6108" name="Rectangle 140">
          <a:extLst>
            <a:ext uri="{FF2B5EF4-FFF2-40B4-BE49-F238E27FC236}">
              <a16:creationId xmlns:a16="http://schemas.microsoft.com/office/drawing/2014/main" xmlns="" id="{00000000-0008-0000-0B00-00008C6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6111" name="Rectangle 143">
          <a:extLst>
            <a:ext uri="{FF2B5EF4-FFF2-40B4-BE49-F238E27FC236}">
              <a16:creationId xmlns:a16="http://schemas.microsoft.com/office/drawing/2014/main" xmlns="" id="{00000000-0008-0000-0B00-00008F6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6112" name="Rectangle 144">
          <a:extLst>
            <a:ext uri="{FF2B5EF4-FFF2-40B4-BE49-F238E27FC236}">
              <a16:creationId xmlns:a16="http://schemas.microsoft.com/office/drawing/2014/main" xmlns="" id="{00000000-0008-0000-0B00-0000906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6115" name="Rectangle 147">
          <a:extLst>
            <a:ext uri="{FF2B5EF4-FFF2-40B4-BE49-F238E27FC236}">
              <a16:creationId xmlns:a16="http://schemas.microsoft.com/office/drawing/2014/main" xmlns="" id="{00000000-0008-0000-0B00-0000936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6116" name="Rectangle 148">
          <a:extLst>
            <a:ext uri="{FF2B5EF4-FFF2-40B4-BE49-F238E27FC236}">
              <a16:creationId xmlns:a16="http://schemas.microsoft.com/office/drawing/2014/main" xmlns="" id="{00000000-0008-0000-0B00-0000946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6119" name="Rectangle 151">
          <a:extLst>
            <a:ext uri="{FF2B5EF4-FFF2-40B4-BE49-F238E27FC236}">
              <a16:creationId xmlns:a16="http://schemas.microsoft.com/office/drawing/2014/main" xmlns="" id="{00000000-0008-0000-0B00-0000976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6120" name="Rectangle 152">
          <a:extLst>
            <a:ext uri="{FF2B5EF4-FFF2-40B4-BE49-F238E27FC236}">
              <a16:creationId xmlns:a16="http://schemas.microsoft.com/office/drawing/2014/main" xmlns="" id="{00000000-0008-0000-0B00-0000986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6123" name="Rectangle 155">
          <a:extLst>
            <a:ext uri="{FF2B5EF4-FFF2-40B4-BE49-F238E27FC236}">
              <a16:creationId xmlns:a16="http://schemas.microsoft.com/office/drawing/2014/main" xmlns="" id="{00000000-0008-0000-0B00-00009B6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6124" name="Rectangle 156">
          <a:extLst>
            <a:ext uri="{FF2B5EF4-FFF2-40B4-BE49-F238E27FC236}">
              <a16:creationId xmlns:a16="http://schemas.microsoft.com/office/drawing/2014/main" xmlns="" id="{00000000-0008-0000-0B00-00009C6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6127" name="Rectangle 159">
          <a:extLst>
            <a:ext uri="{FF2B5EF4-FFF2-40B4-BE49-F238E27FC236}">
              <a16:creationId xmlns:a16="http://schemas.microsoft.com/office/drawing/2014/main" xmlns="" id="{00000000-0008-0000-0B00-00009F6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6128" name="Rectangle 160">
          <a:extLst>
            <a:ext uri="{FF2B5EF4-FFF2-40B4-BE49-F238E27FC236}">
              <a16:creationId xmlns:a16="http://schemas.microsoft.com/office/drawing/2014/main" xmlns="" id="{00000000-0008-0000-0B00-0000A06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6131" name="Rectangle 163">
          <a:extLst>
            <a:ext uri="{FF2B5EF4-FFF2-40B4-BE49-F238E27FC236}">
              <a16:creationId xmlns:a16="http://schemas.microsoft.com/office/drawing/2014/main" xmlns="" id="{00000000-0008-0000-0B00-0000A36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6132" name="Rectangle 164">
          <a:extLst>
            <a:ext uri="{FF2B5EF4-FFF2-40B4-BE49-F238E27FC236}">
              <a16:creationId xmlns:a16="http://schemas.microsoft.com/office/drawing/2014/main" xmlns="" id="{00000000-0008-0000-0B00-0000A46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6135" name="Rectangle 167">
          <a:extLst>
            <a:ext uri="{FF2B5EF4-FFF2-40B4-BE49-F238E27FC236}">
              <a16:creationId xmlns:a16="http://schemas.microsoft.com/office/drawing/2014/main" xmlns="" id="{00000000-0008-0000-0B00-0000A76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6136" name="Rectangle 168">
          <a:extLst>
            <a:ext uri="{FF2B5EF4-FFF2-40B4-BE49-F238E27FC236}">
              <a16:creationId xmlns:a16="http://schemas.microsoft.com/office/drawing/2014/main" xmlns="" id="{00000000-0008-0000-0B00-0000A86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6139" name="Rectangle 171">
          <a:extLst>
            <a:ext uri="{FF2B5EF4-FFF2-40B4-BE49-F238E27FC236}">
              <a16:creationId xmlns:a16="http://schemas.microsoft.com/office/drawing/2014/main" xmlns="" id="{00000000-0008-0000-0B00-0000AB6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6140" name="Rectangle 172">
          <a:extLst>
            <a:ext uri="{FF2B5EF4-FFF2-40B4-BE49-F238E27FC236}">
              <a16:creationId xmlns:a16="http://schemas.microsoft.com/office/drawing/2014/main" xmlns="" id="{00000000-0008-0000-0B00-0000AC6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6143" name="Rectangle 175">
          <a:extLst>
            <a:ext uri="{FF2B5EF4-FFF2-40B4-BE49-F238E27FC236}">
              <a16:creationId xmlns:a16="http://schemas.microsoft.com/office/drawing/2014/main" xmlns="" id="{00000000-0008-0000-0B00-0000AF6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6144" name="Rectangle 176">
          <a:extLst>
            <a:ext uri="{FF2B5EF4-FFF2-40B4-BE49-F238E27FC236}">
              <a16:creationId xmlns:a16="http://schemas.microsoft.com/office/drawing/2014/main" xmlns="" id="{00000000-0008-0000-0B00-0000B06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6147" name="Rectangle 179">
          <a:extLst>
            <a:ext uri="{FF2B5EF4-FFF2-40B4-BE49-F238E27FC236}">
              <a16:creationId xmlns:a16="http://schemas.microsoft.com/office/drawing/2014/main" xmlns="" id="{00000000-0008-0000-0B00-0000B36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6148" name="Rectangle 180">
          <a:extLst>
            <a:ext uri="{FF2B5EF4-FFF2-40B4-BE49-F238E27FC236}">
              <a16:creationId xmlns:a16="http://schemas.microsoft.com/office/drawing/2014/main" xmlns="" id="{00000000-0008-0000-0B00-0000B46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6151" name="Rectangle 183">
          <a:extLst>
            <a:ext uri="{FF2B5EF4-FFF2-40B4-BE49-F238E27FC236}">
              <a16:creationId xmlns:a16="http://schemas.microsoft.com/office/drawing/2014/main" xmlns="" id="{00000000-0008-0000-0B00-0000B76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6152" name="Rectangle 184">
          <a:extLst>
            <a:ext uri="{FF2B5EF4-FFF2-40B4-BE49-F238E27FC236}">
              <a16:creationId xmlns:a16="http://schemas.microsoft.com/office/drawing/2014/main" xmlns="" id="{00000000-0008-0000-0B00-0000B86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6155" name="Rectangle 187">
          <a:extLst>
            <a:ext uri="{FF2B5EF4-FFF2-40B4-BE49-F238E27FC236}">
              <a16:creationId xmlns:a16="http://schemas.microsoft.com/office/drawing/2014/main" xmlns="" id="{00000000-0008-0000-0B00-0000BB6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6156" name="Rectangle 188">
          <a:extLst>
            <a:ext uri="{FF2B5EF4-FFF2-40B4-BE49-F238E27FC236}">
              <a16:creationId xmlns:a16="http://schemas.microsoft.com/office/drawing/2014/main" xmlns="" id="{00000000-0008-0000-0B00-0000BC6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6159" name="Rectangle 191">
          <a:extLst>
            <a:ext uri="{FF2B5EF4-FFF2-40B4-BE49-F238E27FC236}">
              <a16:creationId xmlns:a16="http://schemas.microsoft.com/office/drawing/2014/main" xmlns="" id="{00000000-0008-0000-0B00-0000BF6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6160" name="Rectangle 192">
          <a:extLst>
            <a:ext uri="{FF2B5EF4-FFF2-40B4-BE49-F238E27FC236}">
              <a16:creationId xmlns:a16="http://schemas.microsoft.com/office/drawing/2014/main" xmlns="" id="{00000000-0008-0000-0B00-0000C06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6163" name="Rectangle 195">
          <a:extLst>
            <a:ext uri="{FF2B5EF4-FFF2-40B4-BE49-F238E27FC236}">
              <a16:creationId xmlns:a16="http://schemas.microsoft.com/office/drawing/2014/main" xmlns="" id="{00000000-0008-0000-0B00-0000C36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6164" name="Rectangle 196">
          <a:extLst>
            <a:ext uri="{FF2B5EF4-FFF2-40B4-BE49-F238E27FC236}">
              <a16:creationId xmlns:a16="http://schemas.microsoft.com/office/drawing/2014/main" xmlns="" id="{00000000-0008-0000-0B00-0000C46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6167" name="Rectangle 199">
          <a:extLst>
            <a:ext uri="{FF2B5EF4-FFF2-40B4-BE49-F238E27FC236}">
              <a16:creationId xmlns:a16="http://schemas.microsoft.com/office/drawing/2014/main" xmlns="" id="{00000000-0008-0000-0B00-0000C76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6168" name="Rectangle 200">
          <a:extLst>
            <a:ext uri="{FF2B5EF4-FFF2-40B4-BE49-F238E27FC236}">
              <a16:creationId xmlns:a16="http://schemas.microsoft.com/office/drawing/2014/main" xmlns="" id="{00000000-0008-0000-0B00-0000C86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6171" name="Rectangle 203">
          <a:extLst>
            <a:ext uri="{FF2B5EF4-FFF2-40B4-BE49-F238E27FC236}">
              <a16:creationId xmlns:a16="http://schemas.microsoft.com/office/drawing/2014/main" xmlns="" id="{00000000-0008-0000-0B00-0000CB6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6172" name="Rectangle 204">
          <a:extLst>
            <a:ext uri="{FF2B5EF4-FFF2-40B4-BE49-F238E27FC236}">
              <a16:creationId xmlns:a16="http://schemas.microsoft.com/office/drawing/2014/main" xmlns="" id="{00000000-0008-0000-0B00-0000CC6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6175" name="Rectangle 207">
          <a:extLst>
            <a:ext uri="{FF2B5EF4-FFF2-40B4-BE49-F238E27FC236}">
              <a16:creationId xmlns:a16="http://schemas.microsoft.com/office/drawing/2014/main" xmlns="" id="{00000000-0008-0000-0B00-0000CF6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6176" name="Rectangle 208">
          <a:extLst>
            <a:ext uri="{FF2B5EF4-FFF2-40B4-BE49-F238E27FC236}">
              <a16:creationId xmlns:a16="http://schemas.microsoft.com/office/drawing/2014/main" xmlns="" id="{00000000-0008-0000-0B00-0000D06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6179" name="Rectangle 211">
          <a:extLst>
            <a:ext uri="{FF2B5EF4-FFF2-40B4-BE49-F238E27FC236}">
              <a16:creationId xmlns:a16="http://schemas.microsoft.com/office/drawing/2014/main" xmlns="" id="{00000000-0008-0000-0B00-0000D36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6180" name="Rectangle 212">
          <a:extLst>
            <a:ext uri="{FF2B5EF4-FFF2-40B4-BE49-F238E27FC236}">
              <a16:creationId xmlns:a16="http://schemas.microsoft.com/office/drawing/2014/main" xmlns="" id="{00000000-0008-0000-0B00-0000D46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6183" name="Rectangle 215">
          <a:extLst>
            <a:ext uri="{FF2B5EF4-FFF2-40B4-BE49-F238E27FC236}">
              <a16:creationId xmlns:a16="http://schemas.microsoft.com/office/drawing/2014/main" xmlns="" id="{00000000-0008-0000-0B00-0000D76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6184" name="Rectangle 216">
          <a:extLst>
            <a:ext uri="{FF2B5EF4-FFF2-40B4-BE49-F238E27FC236}">
              <a16:creationId xmlns:a16="http://schemas.microsoft.com/office/drawing/2014/main" xmlns="" id="{00000000-0008-0000-0B00-0000D86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6187" name="Rectangle 219">
          <a:extLst>
            <a:ext uri="{FF2B5EF4-FFF2-40B4-BE49-F238E27FC236}">
              <a16:creationId xmlns:a16="http://schemas.microsoft.com/office/drawing/2014/main" xmlns="" id="{00000000-0008-0000-0B00-0000DB6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6188" name="Rectangle 220">
          <a:extLst>
            <a:ext uri="{FF2B5EF4-FFF2-40B4-BE49-F238E27FC236}">
              <a16:creationId xmlns:a16="http://schemas.microsoft.com/office/drawing/2014/main" xmlns="" id="{00000000-0008-0000-0B00-0000DC6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6191" name="Rectangle 223">
          <a:extLst>
            <a:ext uri="{FF2B5EF4-FFF2-40B4-BE49-F238E27FC236}">
              <a16:creationId xmlns:a16="http://schemas.microsoft.com/office/drawing/2014/main" xmlns="" id="{00000000-0008-0000-0B00-0000DF6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6192" name="Rectangle 224">
          <a:extLst>
            <a:ext uri="{FF2B5EF4-FFF2-40B4-BE49-F238E27FC236}">
              <a16:creationId xmlns:a16="http://schemas.microsoft.com/office/drawing/2014/main" xmlns="" id="{00000000-0008-0000-0B00-0000E06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6195" name="Rectangle 227">
          <a:extLst>
            <a:ext uri="{FF2B5EF4-FFF2-40B4-BE49-F238E27FC236}">
              <a16:creationId xmlns:a16="http://schemas.microsoft.com/office/drawing/2014/main" xmlns="" id="{00000000-0008-0000-0B00-0000E36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6196" name="Rectangle 228">
          <a:extLst>
            <a:ext uri="{FF2B5EF4-FFF2-40B4-BE49-F238E27FC236}">
              <a16:creationId xmlns:a16="http://schemas.microsoft.com/office/drawing/2014/main" xmlns="" id="{00000000-0008-0000-0B00-0000E46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6199" name="Rectangle 231">
          <a:extLst>
            <a:ext uri="{FF2B5EF4-FFF2-40B4-BE49-F238E27FC236}">
              <a16:creationId xmlns:a16="http://schemas.microsoft.com/office/drawing/2014/main" xmlns="" id="{00000000-0008-0000-0B00-0000E76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6200" name="Rectangle 232">
          <a:extLst>
            <a:ext uri="{FF2B5EF4-FFF2-40B4-BE49-F238E27FC236}">
              <a16:creationId xmlns:a16="http://schemas.microsoft.com/office/drawing/2014/main" xmlns="" id="{00000000-0008-0000-0B00-0000E86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6203" name="Rectangle 235">
          <a:extLst>
            <a:ext uri="{FF2B5EF4-FFF2-40B4-BE49-F238E27FC236}">
              <a16:creationId xmlns:a16="http://schemas.microsoft.com/office/drawing/2014/main" xmlns="" id="{00000000-0008-0000-0B00-0000EB6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6204" name="Rectangle 236">
          <a:extLst>
            <a:ext uri="{FF2B5EF4-FFF2-40B4-BE49-F238E27FC236}">
              <a16:creationId xmlns:a16="http://schemas.microsoft.com/office/drawing/2014/main" xmlns="" id="{00000000-0008-0000-0B00-0000EC6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6207" name="Rectangle 239">
          <a:extLst>
            <a:ext uri="{FF2B5EF4-FFF2-40B4-BE49-F238E27FC236}">
              <a16:creationId xmlns:a16="http://schemas.microsoft.com/office/drawing/2014/main" xmlns="" id="{00000000-0008-0000-0B00-0000EF6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6208" name="Rectangle 240">
          <a:extLst>
            <a:ext uri="{FF2B5EF4-FFF2-40B4-BE49-F238E27FC236}">
              <a16:creationId xmlns:a16="http://schemas.microsoft.com/office/drawing/2014/main" xmlns="" id="{00000000-0008-0000-0B00-0000F06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6211" name="Rectangle 243">
          <a:extLst>
            <a:ext uri="{FF2B5EF4-FFF2-40B4-BE49-F238E27FC236}">
              <a16:creationId xmlns:a16="http://schemas.microsoft.com/office/drawing/2014/main" xmlns="" id="{00000000-0008-0000-0B00-0000F36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6212" name="Rectangle 244">
          <a:extLst>
            <a:ext uri="{FF2B5EF4-FFF2-40B4-BE49-F238E27FC236}">
              <a16:creationId xmlns:a16="http://schemas.microsoft.com/office/drawing/2014/main" xmlns="" id="{00000000-0008-0000-0B00-0000F46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6215" name="Rectangle 247">
          <a:extLst>
            <a:ext uri="{FF2B5EF4-FFF2-40B4-BE49-F238E27FC236}">
              <a16:creationId xmlns:a16="http://schemas.microsoft.com/office/drawing/2014/main" xmlns="" id="{00000000-0008-0000-0B00-0000F76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6216" name="Rectangle 248">
          <a:extLst>
            <a:ext uri="{FF2B5EF4-FFF2-40B4-BE49-F238E27FC236}">
              <a16:creationId xmlns:a16="http://schemas.microsoft.com/office/drawing/2014/main" xmlns="" id="{00000000-0008-0000-0B00-0000F86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6219" name="Rectangle 251">
          <a:extLst>
            <a:ext uri="{FF2B5EF4-FFF2-40B4-BE49-F238E27FC236}">
              <a16:creationId xmlns:a16="http://schemas.microsoft.com/office/drawing/2014/main" xmlns="" id="{00000000-0008-0000-0B00-0000FB6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6220" name="Rectangle 252">
          <a:extLst>
            <a:ext uri="{FF2B5EF4-FFF2-40B4-BE49-F238E27FC236}">
              <a16:creationId xmlns:a16="http://schemas.microsoft.com/office/drawing/2014/main" xmlns="" id="{00000000-0008-0000-0B00-0000FC6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6223" name="Rectangle 255">
          <a:extLst>
            <a:ext uri="{FF2B5EF4-FFF2-40B4-BE49-F238E27FC236}">
              <a16:creationId xmlns:a16="http://schemas.microsoft.com/office/drawing/2014/main" xmlns="" id="{00000000-0008-0000-0B00-0000FF6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296" name="Rectangle 256">
          <a:extLst>
            <a:ext uri="{FF2B5EF4-FFF2-40B4-BE49-F238E27FC236}">
              <a16:creationId xmlns:a16="http://schemas.microsoft.com/office/drawing/2014/main" xmlns="" id="{00000000-0008-0000-0B00-0000007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299" name="Rectangle 259">
          <a:extLst>
            <a:ext uri="{FF2B5EF4-FFF2-40B4-BE49-F238E27FC236}">
              <a16:creationId xmlns:a16="http://schemas.microsoft.com/office/drawing/2014/main" xmlns="" id="{00000000-0008-0000-0B00-0000037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300" name="Rectangle 260">
          <a:extLst>
            <a:ext uri="{FF2B5EF4-FFF2-40B4-BE49-F238E27FC236}">
              <a16:creationId xmlns:a16="http://schemas.microsoft.com/office/drawing/2014/main" xmlns="" id="{00000000-0008-0000-0B00-0000047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303" name="Rectangle 263">
          <a:extLst>
            <a:ext uri="{FF2B5EF4-FFF2-40B4-BE49-F238E27FC236}">
              <a16:creationId xmlns:a16="http://schemas.microsoft.com/office/drawing/2014/main" xmlns="" id="{00000000-0008-0000-0B00-0000077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304" name="Rectangle 264">
          <a:extLst>
            <a:ext uri="{FF2B5EF4-FFF2-40B4-BE49-F238E27FC236}">
              <a16:creationId xmlns:a16="http://schemas.microsoft.com/office/drawing/2014/main" xmlns="" id="{00000000-0008-0000-0B00-0000087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307" name="Rectangle 267">
          <a:extLst>
            <a:ext uri="{FF2B5EF4-FFF2-40B4-BE49-F238E27FC236}">
              <a16:creationId xmlns:a16="http://schemas.microsoft.com/office/drawing/2014/main" xmlns="" id="{00000000-0008-0000-0B00-00000B7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308" name="Rectangle 268">
          <a:extLst>
            <a:ext uri="{FF2B5EF4-FFF2-40B4-BE49-F238E27FC236}">
              <a16:creationId xmlns:a16="http://schemas.microsoft.com/office/drawing/2014/main" xmlns="" id="{00000000-0008-0000-0B00-00000C7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311" name="Rectangle 271">
          <a:extLst>
            <a:ext uri="{FF2B5EF4-FFF2-40B4-BE49-F238E27FC236}">
              <a16:creationId xmlns:a16="http://schemas.microsoft.com/office/drawing/2014/main" xmlns="" id="{00000000-0008-0000-0B00-00000F7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312" name="Rectangle 272">
          <a:extLst>
            <a:ext uri="{FF2B5EF4-FFF2-40B4-BE49-F238E27FC236}">
              <a16:creationId xmlns:a16="http://schemas.microsoft.com/office/drawing/2014/main" xmlns="" id="{00000000-0008-0000-0B00-0000107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315" name="Rectangle 275">
          <a:extLst>
            <a:ext uri="{FF2B5EF4-FFF2-40B4-BE49-F238E27FC236}">
              <a16:creationId xmlns:a16="http://schemas.microsoft.com/office/drawing/2014/main" xmlns="" id="{00000000-0008-0000-0B00-0000137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316" name="Rectangle 276">
          <a:extLst>
            <a:ext uri="{FF2B5EF4-FFF2-40B4-BE49-F238E27FC236}">
              <a16:creationId xmlns:a16="http://schemas.microsoft.com/office/drawing/2014/main" xmlns="" id="{00000000-0008-0000-0B00-0000147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319" name="Rectangle 279">
          <a:extLst>
            <a:ext uri="{FF2B5EF4-FFF2-40B4-BE49-F238E27FC236}">
              <a16:creationId xmlns:a16="http://schemas.microsoft.com/office/drawing/2014/main" xmlns="" id="{00000000-0008-0000-0B00-0000177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320" name="Rectangle 280">
          <a:extLst>
            <a:ext uri="{FF2B5EF4-FFF2-40B4-BE49-F238E27FC236}">
              <a16:creationId xmlns:a16="http://schemas.microsoft.com/office/drawing/2014/main" xmlns="" id="{00000000-0008-0000-0B00-0000187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323" name="Rectangle 283">
          <a:extLst>
            <a:ext uri="{FF2B5EF4-FFF2-40B4-BE49-F238E27FC236}">
              <a16:creationId xmlns:a16="http://schemas.microsoft.com/office/drawing/2014/main" xmlns="" id="{00000000-0008-0000-0B00-00001B7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324" name="Rectangle 284">
          <a:extLst>
            <a:ext uri="{FF2B5EF4-FFF2-40B4-BE49-F238E27FC236}">
              <a16:creationId xmlns:a16="http://schemas.microsoft.com/office/drawing/2014/main" xmlns="" id="{00000000-0008-0000-0B00-00001C7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327" name="Rectangle 287">
          <a:extLst>
            <a:ext uri="{FF2B5EF4-FFF2-40B4-BE49-F238E27FC236}">
              <a16:creationId xmlns:a16="http://schemas.microsoft.com/office/drawing/2014/main" xmlns="" id="{00000000-0008-0000-0B00-00001F7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328" name="Rectangle 288">
          <a:extLst>
            <a:ext uri="{FF2B5EF4-FFF2-40B4-BE49-F238E27FC236}">
              <a16:creationId xmlns:a16="http://schemas.microsoft.com/office/drawing/2014/main" xmlns="" id="{00000000-0008-0000-0B00-0000207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331" name="Rectangle 291">
          <a:extLst>
            <a:ext uri="{FF2B5EF4-FFF2-40B4-BE49-F238E27FC236}">
              <a16:creationId xmlns:a16="http://schemas.microsoft.com/office/drawing/2014/main" xmlns="" id="{00000000-0008-0000-0B00-0000237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332" name="Rectangle 292">
          <a:extLst>
            <a:ext uri="{FF2B5EF4-FFF2-40B4-BE49-F238E27FC236}">
              <a16:creationId xmlns:a16="http://schemas.microsoft.com/office/drawing/2014/main" xmlns="" id="{00000000-0008-0000-0B00-0000247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335" name="Rectangle 295">
          <a:extLst>
            <a:ext uri="{FF2B5EF4-FFF2-40B4-BE49-F238E27FC236}">
              <a16:creationId xmlns:a16="http://schemas.microsoft.com/office/drawing/2014/main" xmlns="" id="{00000000-0008-0000-0B00-0000277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336" name="Rectangle 296">
          <a:extLst>
            <a:ext uri="{FF2B5EF4-FFF2-40B4-BE49-F238E27FC236}">
              <a16:creationId xmlns:a16="http://schemas.microsoft.com/office/drawing/2014/main" xmlns="" id="{00000000-0008-0000-0B00-0000287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339" name="Rectangle 299">
          <a:extLst>
            <a:ext uri="{FF2B5EF4-FFF2-40B4-BE49-F238E27FC236}">
              <a16:creationId xmlns:a16="http://schemas.microsoft.com/office/drawing/2014/main" xmlns="" id="{00000000-0008-0000-0B00-00002B7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340" name="Rectangle 300">
          <a:extLst>
            <a:ext uri="{FF2B5EF4-FFF2-40B4-BE49-F238E27FC236}">
              <a16:creationId xmlns:a16="http://schemas.microsoft.com/office/drawing/2014/main" xmlns="" id="{00000000-0008-0000-0B00-00002C7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343" name="Rectangle 303">
          <a:extLst>
            <a:ext uri="{FF2B5EF4-FFF2-40B4-BE49-F238E27FC236}">
              <a16:creationId xmlns:a16="http://schemas.microsoft.com/office/drawing/2014/main" xmlns="" id="{00000000-0008-0000-0B00-00002F7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344" name="Rectangle 304">
          <a:extLst>
            <a:ext uri="{FF2B5EF4-FFF2-40B4-BE49-F238E27FC236}">
              <a16:creationId xmlns:a16="http://schemas.microsoft.com/office/drawing/2014/main" xmlns="" id="{00000000-0008-0000-0B00-0000307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347" name="Rectangle 307">
          <a:extLst>
            <a:ext uri="{FF2B5EF4-FFF2-40B4-BE49-F238E27FC236}">
              <a16:creationId xmlns:a16="http://schemas.microsoft.com/office/drawing/2014/main" xmlns="" id="{00000000-0008-0000-0B00-0000337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348" name="Rectangle 308">
          <a:extLst>
            <a:ext uri="{FF2B5EF4-FFF2-40B4-BE49-F238E27FC236}">
              <a16:creationId xmlns:a16="http://schemas.microsoft.com/office/drawing/2014/main" xmlns="" id="{00000000-0008-0000-0B00-0000347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351" name="Rectangle 311">
          <a:extLst>
            <a:ext uri="{FF2B5EF4-FFF2-40B4-BE49-F238E27FC236}">
              <a16:creationId xmlns:a16="http://schemas.microsoft.com/office/drawing/2014/main" xmlns="" id="{00000000-0008-0000-0B00-0000377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352" name="Rectangle 312">
          <a:extLst>
            <a:ext uri="{FF2B5EF4-FFF2-40B4-BE49-F238E27FC236}">
              <a16:creationId xmlns:a16="http://schemas.microsoft.com/office/drawing/2014/main" xmlns="" id="{00000000-0008-0000-0B00-0000387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355" name="Rectangle 315">
          <a:extLst>
            <a:ext uri="{FF2B5EF4-FFF2-40B4-BE49-F238E27FC236}">
              <a16:creationId xmlns:a16="http://schemas.microsoft.com/office/drawing/2014/main" xmlns="" id="{00000000-0008-0000-0B00-00003B7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356" name="Rectangle 316">
          <a:extLst>
            <a:ext uri="{FF2B5EF4-FFF2-40B4-BE49-F238E27FC236}">
              <a16:creationId xmlns:a16="http://schemas.microsoft.com/office/drawing/2014/main" xmlns="" id="{00000000-0008-0000-0B00-00003C7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359" name="Rectangle 319">
          <a:extLst>
            <a:ext uri="{FF2B5EF4-FFF2-40B4-BE49-F238E27FC236}">
              <a16:creationId xmlns:a16="http://schemas.microsoft.com/office/drawing/2014/main" xmlns="" id="{00000000-0008-0000-0B00-00003F7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360" name="Rectangle 320">
          <a:extLst>
            <a:ext uri="{FF2B5EF4-FFF2-40B4-BE49-F238E27FC236}">
              <a16:creationId xmlns:a16="http://schemas.microsoft.com/office/drawing/2014/main" xmlns="" id="{00000000-0008-0000-0B00-0000407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363" name="Rectangle 323">
          <a:extLst>
            <a:ext uri="{FF2B5EF4-FFF2-40B4-BE49-F238E27FC236}">
              <a16:creationId xmlns:a16="http://schemas.microsoft.com/office/drawing/2014/main" xmlns="" id="{00000000-0008-0000-0B00-0000437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364" name="Rectangle 324">
          <a:extLst>
            <a:ext uri="{FF2B5EF4-FFF2-40B4-BE49-F238E27FC236}">
              <a16:creationId xmlns:a16="http://schemas.microsoft.com/office/drawing/2014/main" xmlns="" id="{00000000-0008-0000-0B00-0000447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367" name="Rectangle 327">
          <a:extLst>
            <a:ext uri="{FF2B5EF4-FFF2-40B4-BE49-F238E27FC236}">
              <a16:creationId xmlns:a16="http://schemas.microsoft.com/office/drawing/2014/main" xmlns="" id="{00000000-0008-0000-0B00-0000477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368" name="Rectangle 328">
          <a:extLst>
            <a:ext uri="{FF2B5EF4-FFF2-40B4-BE49-F238E27FC236}">
              <a16:creationId xmlns:a16="http://schemas.microsoft.com/office/drawing/2014/main" xmlns="" id="{00000000-0008-0000-0B00-0000487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371" name="Rectangle 331">
          <a:extLst>
            <a:ext uri="{FF2B5EF4-FFF2-40B4-BE49-F238E27FC236}">
              <a16:creationId xmlns:a16="http://schemas.microsoft.com/office/drawing/2014/main" xmlns="" id="{00000000-0008-0000-0B00-00004B7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372" name="Rectangle 332">
          <a:extLst>
            <a:ext uri="{FF2B5EF4-FFF2-40B4-BE49-F238E27FC236}">
              <a16:creationId xmlns:a16="http://schemas.microsoft.com/office/drawing/2014/main" xmlns="" id="{00000000-0008-0000-0B00-00004C7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374" name="Rectangle 334">
          <a:extLst>
            <a:ext uri="{FF2B5EF4-FFF2-40B4-BE49-F238E27FC236}">
              <a16:creationId xmlns:a16="http://schemas.microsoft.com/office/drawing/2014/main" xmlns="" id="{00000000-0008-0000-0B00-00004E7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377" name="Rectangle 337">
          <a:extLst>
            <a:ext uri="{FF2B5EF4-FFF2-40B4-BE49-F238E27FC236}">
              <a16:creationId xmlns:a16="http://schemas.microsoft.com/office/drawing/2014/main" xmlns="" id="{00000000-0008-0000-0B00-0000517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378" name="Rectangle 338">
          <a:extLst>
            <a:ext uri="{FF2B5EF4-FFF2-40B4-BE49-F238E27FC236}">
              <a16:creationId xmlns:a16="http://schemas.microsoft.com/office/drawing/2014/main" xmlns="" id="{00000000-0008-0000-0B00-0000527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381" name="Rectangle 341">
          <a:extLst>
            <a:ext uri="{FF2B5EF4-FFF2-40B4-BE49-F238E27FC236}">
              <a16:creationId xmlns:a16="http://schemas.microsoft.com/office/drawing/2014/main" xmlns="" id="{00000000-0008-0000-0B00-0000557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382" name="Rectangle 342">
          <a:extLst>
            <a:ext uri="{FF2B5EF4-FFF2-40B4-BE49-F238E27FC236}">
              <a16:creationId xmlns:a16="http://schemas.microsoft.com/office/drawing/2014/main" xmlns="" id="{00000000-0008-0000-0B00-0000567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385" name="Rectangle 345">
          <a:extLst>
            <a:ext uri="{FF2B5EF4-FFF2-40B4-BE49-F238E27FC236}">
              <a16:creationId xmlns:a16="http://schemas.microsoft.com/office/drawing/2014/main" xmlns="" id="{00000000-0008-0000-0B00-0000597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386" name="Rectangle 346">
          <a:extLst>
            <a:ext uri="{FF2B5EF4-FFF2-40B4-BE49-F238E27FC236}">
              <a16:creationId xmlns:a16="http://schemas.microsoft.com/office/drawing/2014/main" xmlns="" id="{00000000-0008-0000-0B00-00005A7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389" name="Rectangle 349">
          <a:extLst>
            <a:ext uri="{FF2B5EF4-FFF2-40B4-BE49-F238E27FC236}">
              <a16:creationId xmlns:a16="http://schemas.microsoft.com/office/drawing/2014/main" xmlns="" id="{00000000-0008-0000-0B00-00005D7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390" name="Rectangle 350">
          <a:extLst>
            <a:ext uri="{FF2B5EF4-FFF2-40B4-BE49-F238E27FC236}">
              <a16:creationId xmlns:a16="http://schemas.microsoft.com/office/drawing/2014/main" xmlns="" id="{00000000-0008-0000-0B00-00005E7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393" name="Rectangle 353">
          <a:extLst>
            <a:ext uri="{FF2B5EF4-FFF2-40B4-BE49-F238E27FC236}">
              <a16:creationId xmlns:a16="http://schemas.microsoft.com/office/drawing/2014/main" xmlns="" id="{00000000-0008-0000-0B00-0000617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394" name="Rectangle 354">
          <a:extLst>
            <a:ext uri="{FF2B5EF4-FFF2-40B4-BE49-F238E27FC236}">
              <a16:creationId xmlns:a16="http://schemas.microsoft.com/office/drawing/2014/main" xmlns="" id="{00000000-0008-0000-0B00-0000627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397" name="Rectangle 357">
          <a:extLst>
            <a:ext uri="{FF2B5EF4-FFF2-40B4-BE49-F238E27FC236}">
              <a16:creationId xmlns:a16="http://schemas.microsoft.com/office/drawing/2014/main" xmlns="" id="{00000000-0008-0000-0B00-0000657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398" name="Rectangle 358">
          <a:extLst>
            <a:ext uri="{FF2B5EF4-FFF2-40B4-BE49-F238E27FC236}">
              <a16:creationId xmlns:a16="http://schemas.microsoft.com/office/drawing/2014/main" xmlns="" id="{00000000-0008-0000-0B00-0000667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401" name="Rectangle 361">
          <a:extLst>
            <a:ext uri="{FF2B5EF4-FFF2-40B4-BE49-F238E27FC236}">
              <a16:creationId xmlns:a16="http://schemas.microsoft.com/office/drawing/2014/main" xmlns="" id="{00000000-0008-0000-0B00-0000697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402" name="Rectangle 362">
          <a:extLst>
            <a:ext uri="{FF2B5EF4-FFF2-40B4-BE49-F238E27FC236}">
              <a16:creationId xmlns:a16="http://schemas.microsoft.com/office/drawing/2014/main" xmlns="" id="{00000000-0008-0000-0B00-00006A7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405" name="Rectangle 365">
          <a:extLst>
            <a:ext uri="{FF2B5EF4-FFF2-40B4-BE49-F238E27FC236}">
              <a16:creationId xmlns:a16="http://schemas.microsoft.com/office/drawing/2014/main" xmlns="" id="{00000000-0008-0000-0B00-00006D7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406" name="Rectangle 366">
          <a:extLst>
            <a:ext uri="{FF2B5EF4-FFF2-40B4-BE49-F238E27FC236}">
              <a16:creationId xmlns:a16="http://schemas.microsoft.com/office/drawing/2014/main" xmlns="" id="{00000000-0008-0000-0B00-00006E7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409" name="Rectangle 369">
          <a:extLst>
            <a:ext uri="{FF2B5EF4-FFF2-40B4-BE49-F238E27FC236}">
              <a16:creationId xmlns:a16="http://schemas.microsoft.com/office/drawing/2014/main" xmlns="" id="{00000000-0008-0000-0B00-0000717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410" name="Rectangle 370">
          <a:extLst>
            <a:ext uri="{FF2B5EF4-FFF2-40B4-BE49-F238E27FC236}">
              <a16:creationId xmlns:a16="http://schemas.microsoft.com/office/drawing/2014/main" xmlns="" id="{00000000-0008-0000-0B00-0000727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413" name="Rectangle 373">
          <a:extLst>
            <a:ext uri="{FF2B5EF4-FFF2-40B4-BE49-F238E27FC236}">
              <a16:creationId xmlns:a16="http://schemas.microsoft.com/office/drawing/2014/main" xmlns="" id="{00000000-0008-0000-0B00-0000757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414" name="Rectangle 374">
          <a:extLst>
            <a:ext uri="{FF2B5EF4-FFF2-40B4-BE49-F238E27FC236}">
              <a16:creationId xmlns:a16="http://schemas.microsoft.com/office/drawing/2014/main" xmlns="" id="{00000000-0008-0000-0B00-0000767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417" name="Rectangle 377">
          <a:extLst>
            <a:ext uri="{FF2B5EF4-FFF2-40B4-BE49-F238E27FC236}">
              <a16:creationId xmlns:a16="http://schemas.microsoft.com/office/drawing/2014/main" xmlns="" id="{00000000-0008-0000-0B00-0000797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418" name="Rectangle 378">
          <a:extLst>
            <a:ext uri="{FF2B5EF4-FFF2-40B4-BE49-F238E27FC236}">
              <a16:creationId xmlns:a16="http://schemas.microsoft.com/office/drawing/2014/main" xmlns="" id="{00000000-0008-0000-0B00-00007A7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421" name="Rectangle 381">
          <a:extLst>
            <a:ext uri="{FF2B5EF4-FFF2-40B4-BE49-F238E27FC236}">
              <a16:creationId xmlns:a16="http://schemas.microsoft.com/office/drawing/2014/main" xmlns="" id="{00000000-0008-0000-0B00-00007D7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422" name="Rectangle 382">
          <a:extLst>
            <a:ext uri="{FF2B5EF4-FFF2-40B4-BE49-F238E27FC236}">
              <a16:creationId xmlns:a16="http://schemas.microsoft.com/office/drawing/2014/main" xmlns="" id="{00000000-0008-0000-0B00-00007E7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425" name="Rectangle 385">
          <a:extLst>
            <a:ext uri="{FF2B5EF4-FFF2-40B4-BE49-F238E27FC236}">
              <a16:creationId xmlns:a16="http://schemas.microsoft.com/office/drawing/2014/main" xmlns="" id="{00000000-0008-0000-0B00-0000817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426" name="Rectangle 386">
          <a:extLst>
            <a:ext uri="{FF2B5EF4-FFF2-40B4-BE49-F238E27FC236}">
              <a16:creationId xmlns:a16="http://schemas.microsoft.com/office/drawing/2014/main" xmlns="" id="{00000000-0008-0000-0B00-0000827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429" name="Rectangle 389">
          <a:extLst>
            <a:ext uri="{FF2B5EF4-FFF2-40B4-BE49-F238E27FC236}">
              <a16:creationId xmlns:a16="http://schemas.microsoft.com/office/drawing/2014/main" xmlns="" id="{00000000-0008-0000-0B00-0000857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430" name="Rectangle 390">
          <a:extLst>
            <a:ext uri="{FF2B5EF4-FFF2-40B4-BE49-F238E27FC236}">
              <a16:creationId xmlns:a16="http://schemas.microsoft.com/office/drawing/2014/main" xmlns="" id="{00000000-0008-0000-0B00-0000867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433" name="Rectangle 393">
          <a:extLst>
            <a:ext uri="{FF2B5EF4-FFF2-40B4-BE49-F238E27FC236}">
              <a16:creationId xmlns:a16="http://schemas.microsoft.com/office/drawing/2014/main" xmlns="" id="{00000000-0008-0000-0B00-0000897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434" name="Rectangle 394">
          <a:extLst>
            <a:ext uri="{FF2B5EF4-FFF2-40B4-BE49-F238E27FC236}">
              <a16:creationId xmlns:a16="http://schemas.microsoft.com/office/drawing/2014/main" xmlns="" id="{00000000-0008-0000-0B00-00008A7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437" name="Rectangle 397">
          <a:extLst>
            <a:ext uri="{FF2B5EF4-FFF2-40B4-BE49-F238E27FC236}">
              <a16:creationId xmlns:a16="http://schemas.microsoft.com/office/drawing/2014/main" xmlns="" id="{00000000-0008-0000-0B00-00008D7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438" name="Rectangle 398">
          <a:extLst>
            <a:ext uri="{FF2B5EF4-FFF2-40B4-BE49-F238E27FC236}">
              <a16:creationId xmlns:a16="http://schemas.microsoft.com/office/drawing/2014/main" xmlns="" id="{00000000-0008-0000-0B00-00008E7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441" name="Rectangle 401">
          <a:extLst>
            <a:ext uri="{FF2B5EF4-FFF2-40B4-BE49-F238E27FC236}">
              <a16:creationId xmlns:a16="http://schemas.microsoft.com/office/drawing/2014/main" xmlns="" id="{00000000-0008-0000-0B00-0000917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442" name="Rectangle 402">
          <a:extLst>
            <a:ext uri="{FF2B5EF4-FFF2-40B4-BE49-F238E27FC236}">
              <a16:creationId xmlns:a16="http://schemas.microsoft.com/office/drawing/2014/main" xmlns="" id="{00000000-0008-0000-0B00-0000927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445" name="Rectangle 405">
          <a:extLst>
            <a:ext uri="{FF2B5EF4-FFF2-40B4-BE49-F238E27FC236}">
              <a16:creationId xmlns:a16="http://schemas.microsoft.com/office/drawing/2014/main" xmlns="" id="{00000000-0008-0000-0B00-0000957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446" name="Rectangle 406">
          <a:extLst>
            <a:ext uri="{FF2B5EF4-FFF2-40B4-BE49-F238E27FC236}">
              <a16:creationId xmlns:a16="http://schemas.microsoft.com/office/drawing/2014/main" xmlns="" id="{00000000-0008-0000-0B00-0000967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449" name="Rectangle 409">
          <a:extLst>
            <a:ext uri="{FF2B5EF4-FFF2-40B4-BE49-F238E27FC236}">
              <a16:creationId xmlns:a16="http://schemas.microsoft.com/office/drawing/2014/main" xmlns="" id="{00000000-0008-0000-0B00-0000997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450" name="Rectangle 410">
          <a:extLst>
            <a:ext uri="{FF2B5EF4-FFF2-40B4-BE49-F238E27FC236}">
              <a16:creationId xmlns:a16="http://schemas.microsoft.com/office/drawing/2014/main" xmlns="" id="{00000000-0008-0000-0B00-00009A7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453" name="Rectangle 413">
          <a:extLst>
            <a:ext uri="{FF2B5EF4-FFF2-40B4-BE49-F238E27FC236}">
              <a16:creationId xmlns:a16="http://schemas.microsoft.com/office/drawing/2014/main" xmlns="" id="{00000000-0008-0000-0B00-00009D7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454" name="Rectangle 414">
          <a:extLst>
            <a:ext uri="{FF2B5EF4-FFF2-40B4-BE49-F238E27FC236}">
              <a16:creationId xmlns:a16="http://schemas.microsoft.com/office/drawing/2014/main" xmlns="" id="{00000000-0008-0000-0B00-00009E7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457" name="Rectangle 417">
          <a:extLst>
            <a:ext uri="{FF2B5EF4-FFF2-40B4-BE49-F238E27FC236}">
              <a16:creationId xmlns:a16="http://schemas.microsoft.com/office/drawing/2014/main" xmlns="" id="{00000000-0008-0000-0B00-0000A17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458" name="Rectangle 418">
          <a:extLst>
            <a:ext uri="{FF2B5EF4-FFF2-40B4-BE49-F238E27FC236}">
              <a16:creationId xmlns:a16="http://schemas.microsoft.com/office/drawing/2014/main" xmlns="" id="{00000000-0008-0000-0B00-0000A27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461" name="Rectangle 421">
          <a:extLst>
            <a:ext uri="{FF2B5EF4-FFF2-40B4-BE49-F238E27FC236}">
              <a16:creationId xmlns:a16="http://schemas.microsoft.com/office/drawing/2014/main" xmlns="" id="{00000000-0008-0000-0B00-0000A57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462" name="Rectangle 422">
          <a:extLst>
            <a:ext uri="{FF2B5EF4-FFF2-40B4-BE49-F238E27FC236}">
              <a16:creationId xmlns:a16="http://schemas.microsoft.com/office/drawing/2014/main" xmlns="" id="{00000000-0008-0000-0B00-0000A67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465" name="Rectangle 425">
          <a:extLst>
            <a:ext uri="{FF2B5EF4-FFF2-40B4-BE49-F238E27FC236}">
              <a16:creationId xmlns:a16="http://schemas.microsoft.com/office/drawing/2014/main" xmlns="" id="{00000000-0008-0000-0B00-0000A97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466" name="Rectangle 426">
          <a:extLst>
            <a:ext uri="{FF2B5EF4-FFF2-40B4-BE49-F238E27FC236}">
              <a16:creationId xmlns:a16="http://schemas.microsoft.com/office/drawing/2014/main" xmlns="" id="{00000000-0008-0000-0B00-0000AA7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469" name="Rectangle 429">
          <a:extLst>
            <a:ext uri="{FF2B5EF4-FFF2-40B4-BE49-F238E27FC236}">
              <a16:creationId xmlns:a16="http://schemas.microsoft.com/office/drawing/2014/main" xmlns="" id="{00000000-0008-0000-0B00-0000AD7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470" name="Rectangle 430">
          <a:extLst>
            <a:ext uri="{FF2B5EF4-FFF2-40B4-BE49-F238E27FC236}">
              <a16:creationId xmlns:a16="http://schemas.microsoft.com/office/drawing/2014/main" xmlns="" id="{00000000-0008-0000-0B00-0000AE7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473" name="Rectangle 433">
          <a:extLst>
            <a:ext uri="{FF2B5EF4-FFF2-40B4-BE49-F238E27FC236}">
              <a16:creationId xmlns:a16="http://schemas.microsoft.com/office/drawing/2014/main" xmlns="" id="{00000000-0008-0000-0B00-0000B17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474" name="Rectangle 434">
          <a:extLst>
            <a:ext uri="{FF2B5EF4-FFF2-40B4-BE49-F238E27FC236}">
              <a16:creationId xmlns:a16="http://schemas.microsoft.com/office/drawing/2014/main" xmlns="" id="{00000000-0008-0000-0B00-0000B27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477" name="Rectangle 437">
          <a:extLst>
            <a:ext uri="{FF2B5EF4-FFF2-40B4-BE49-F238E27FC236}">
              <a16:creationId xmlns:a16="http://schemas.microsoft.com/office/drawing/2014/main" xmlns="" id="{00000000-0008-0000-0B00-0000B57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478" name="Rectangle 438">
          <a:extLst>
            <a:ext uri="{FF2B5EF4-FFF2-40B4-BE49-F238E27FC236}">
              <a16:creationId xmlns:a16="http://schemas.microsoft.com/office/drawing/2014/main" xmlns="" id="{00000000-0008-0000-0B00-0000B67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481" name="Rectangle 441">
          <a:extLst>
            <a:ext uri="{FF2B5EF4-FFF2-40B4-BE49-F238E27FC236}">
              <a16:creationId xmlns:a16="http://schemas.microsoft.com/office/drawing/2014/main" xmlns="" id="{00000000-0008-0000-0B00-0000B97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482" name="Rectangle 442">
          <a:extLst>
            <a:ext uri="{FF2B5EF4-FFF2-40B4-BE49-F238E27FC236}">
              <a16:creationId xmlns:a16="http://schemas.microsoft.com/office/drawing/2014/main" xmlns="" id="{00000000-0008-0000-0B00-0000BA7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485" name="Rectangle 445">
          <a:extLst>
            <a:ext uri="{FF2B5EF4-FFF2-40B4-BE49-F238E27FC236}">
              <a16:creationId xmlns:a16="http://schemas.microsoft.com/office/drawing/2014/main" xmlns="" id="{00000000-0008-0000-0B00-0000BD7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486" name="Rectangle 446">
          <a:extLst>
            <a:ext uri="{FF2B5EF4-FFF2-40B4-BE49-F238E27FC236}">
              <a16:creationId xmlns:a16="http://schemas.microsoft.com/office/drawing/2014/main" xmlns="" id="{00000000-0008-0000-0B00-0000BE7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489" name="Rectangle 449">
          <a:extLst>
            <a:ext uri="{FF2B5EF4-FFF2-40B4-BE49-F238E27FC236}">
              <a16:creationId xmlns:a16="http://schemas.microsoft.com/office/drawing/2014/main" xmlns="" id="{00000000-0008-0000-0B00-0000C17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490" name="Rectangle 450">
          <a:extLst>
            <a:ext uri="{FF2B5EF4-FFF2-40B4-BE49-F238E27FC236}">
              <a16:creationId xmlns:a16="http://schemas.microsoft.com/office/drawing/2014/main" xmlns="" id="{00000000-0008-0000-0B00-0000C27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493" name="Rectangle 453">
          <a:extLst>
            <a:ext uri="{FF2B5EF4-FFF2-40B4-BE49-F238E27FC236}">
              <a16:creationId xmlns:a16="http://schemas.microsoft.com/office/drawing/2014/main" xmlns="" id="{00000000-0008-0000-0B00-0000C57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494" name="Rectangle 454">
          <a:extLst>
            <a:ext uri="{FF2B5EF4-FFF2-40B4-BE49-F238E27FC236}">
              <a16:creationId xmlns:a16="http://schemas.microsoft.com/office/drawing/2014/main" xmlns="" id="{00000000-0008-0000-0B00-0000C67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497" name="Rectangle 457">
          <a:extLst>
            <a:ext uri="{FF2B5EF4-FFF2-40B4-BE49-F238E27FC236}">
              <a16:creationId xmlns:a16="http://schemas.microsoft.com/office/drawing/2014/main" xmlns="" id="{00000000-0008-0000-0B00-0000C97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498" name="Rectangle 458">
          <a:extLst>
            <a:ext uri="{FF2B5EF4-FFF2-40B4-BE49-F238E27FC236}">
              <a16:creationId xmlns:a16="http://schemas.microsoft.com/office/drawing/2014/main" xmlns="" id="{00000000-0008-0000-0B00-0000CA7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501" name="Rectangle 461">
          <a:extLst>
            <a:ext uri="{FF2B5EF4-FFF2-40B4-BE49-F238E27FC236}">
              <a16:creationId xmlns:a16="http://schemas.microsoft.com/office/drawing/2014/main" xmlns="" id="{00000000-0008-0000-0B00-0000CD7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502" name="Rectangle 462">
          <a:extLst>
            <a:ext uri="{FF2B5EF4-FFF2-40B4-BE49-F238E27FC236}">
              <a16:creationId xmlns:a16="http://schemas.microsoft.com/office/drawing/2014/main" xmlns="" id="{00000000-0008-0000-0B00-0000CE7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505" name="Rectangle 465">
          <a:extLst>
            <a:ext uri="{FF2B5EF4-FFF2-40B4-BE49-F238E27FC236}">
              <a16:creationId xmlns:a16="http://schemas.microsoft.com/office/drawing/2014/main" xmlns="" id="{00000000-0008-0000-0B00-0000D17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506" name="Rectangle 466">
          <a:extLst>
            <a:ext uri="{FF2B5EF4-FFF2-40B4-BE49-F238E27FC236}">
              <a16:creationId xmlns:a16="http://schemas.microsoft.com/office/drawing/2014/main" xmlns="" id="{00000000-0008-0000-0B00-0000D27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509" name="Rectangle 469">
          <a:extLst>
            <a:ext uri="{FF2B5EF4-FFF2-40B4-BE49-F238E27FC236}">
              <a16:creationId xmlns:a16="http://schemas.microsoft.com/office/drawing/2014/main" xmlns="" id="{00000000-0008-0000-0B00-0000D57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510" name="Rectangle 470">
          <a:extLst>
            <a:ext uri="{FF2B5EF4-FFF2-40B4-BE49-F238E27FC236}">
              <a16:creationId xmlns:a16="http://schemas.microsoft.com/office/drawing/2014/main" xmlns="" id="{00000000-0008-0000-0B00-0000D67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513" name="Rectangle 473">
          <a:extLst>
            <a:ext uri="{FF2B5EF4-FFF2-40B4-BE49-F238E27FC236}">
              <a16:creationId xmlns:a16="http://schemas.microsoft.com/office/drawing/2014/main" xmlns="" id="{00000000-0008-0000-0B00-0000D97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514" name="Rectangle 474">
          <a:extLst>
            <a:ext uri="{FF2B5EF4-FFF2-40B4-BE49-F238E27FC236}">
              <a16:creationId xmlns:a16="http://schemas.microsoft.com/office/drawing/2014/main" xmlns="" id="{00000000-0008-0000-0B00-0000DA7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517" name="Rectangle 477">
          <a:extLst>
            <a:ext uri="{FF2B5EF4-FFF2-40B4-BE49-F238E27FC236}">
              <a16:creationId xmlns:a16="http://schemas.microsoft.com/office/drawing/2014/main" xmlns="" id="{00000000-0008-0000-0B00-0000DD7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518" name="Rectangle 478">
          <a:extLst>
            <a:ext uri="{FF2B5EF4-FFF2-40B4-BE49-F238E27FC236}">
              <a16:creationId xmlns:a16="http://schemas.microsoft.com/office/drawing/2014/main" xmlns="" id="{00000000-0008-0000-0B00-0000DE7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521" name="Rectangle 481">
          <a:extLst>
            <a:ext uri="{FF2B5EF4-FFF2-40B4-BE49-F238E27FC236}">
              <a16:creationId xmlns:a16="http://schemas.microsoft.com/office/drawing/2014/main" xmlns="" id="{00000000-0008-0000-0B00-0000E17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522" name="Rectangle 482">
          <a:extLst>
            <a:ext uri="{FF2B5EF4-FFF2-40B4-BE49-F238E27FC236}">
              <a16:creationId xmlns:a16="http://schemas.microsoft.com/office/drawing/2014/main" xmlns="" id="{00000000-0008-0000-0B00-0000E27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525" name="Rectangle 485">
          <a:extLst>
            <a:ext uri="{FF2B5EF4-FFF2-40B4-BE49-F238E27FC236}">
              <a16:creationId xmlns:a16="http://schemas.microsoft.com/office/drawing/2014/main" xmlns="" id="{00000000-0008-0000-0B00-0000E57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526" name="Rectangle 486">
          <a:extLst>
            <a:ext uri="{FF2B5EF4-FFF2-40B4-BE49-F238E27FC236}">
              <a16:creationId xmlns:a16="http://schemas.microsoft.com/office/drawing/2014/main" xmlns="" id="{00000000-0008-0000-0B00-0000E67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529" name="Rectangle 489">
          <a:extLst>
            <a:ext uri="{FF2B5EF4-FFF2-40B4-BE49-F238E27FC236}">
              <a16:creationId xmlns:a16="http://schemas.microsoft.com/office/drawing/2014/main" xmlns="" id="{00000000-0008-0000-0B00-0000E97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530" name="Rectangle 490">
          <a:extLst>
            <a:ext uri="{FF2B5EF4-FFF2-40B4-BE49-F238E27FC236}">
              <a16:creationId xmlns:a16="http://schemas.microsoft.com/office/drawing/2014/main" xmlns="" id="{00000000-0008-0000-0B00-0000EA7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533" name="Rectangle 493">
          <a:extLst>
            <a:ext uri="{FF2B5EF4-FFF2-40B4-BE49-F238E27FC236}">
              <a16:creationId xmlns:a16="http://schemas.microsoft.com/office/drawing/2014/main" xmlns="" id="{00000000-0008-0000-0B00-0000ED7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534" name="Rectangle 494">
          <a:extLst>
            <a:ext uri="{FF2B5EF4-FFF2-40B4-BE49-F238E27FC236}">
              <a16:creationId xmlns:a16="http://schemas.microsoft.com/office/drawing/2014/main" xmlns="" id="{00000000-0008-0000-0B00-0000EE7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537" name="Rectangle 497">
          <a:extLst>
            <a:ext uri="{FF2B5EF4-FFF2-40B4-BE49-F238E27FC236}">
              <a16:creationId xmlns:a16="http://schemas.microsoft.com/office/drawing/2014/main" xmlns="" id="{00000000-0008-0000-0B00-0000F17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538" name="Rectangle 498">
          <a:extLst>
            <a:ext uri="{FF2B5EF4-FFF2-40B4-BE49-F238E27FC236}">
              <a16:creationId xmlns:a16="http://schemas.microsoft.com/office/drawing/2014/main" xmlns="" id="{00000000-0008-0000-0B00-0000F27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541" name="Rectangle 501">
          <a:extLst>
            <a:ext uri="{FF2B5EF4-FFF2-40B4-BE49-F238E27FC236}">
              <a16:creationId xmlns:a16="http://schemas.microsoft.com/office/drawing/2014/main" xmlns="" id="{00000000-0008-0000-0B00-0000F57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542" name="Rectangle 502">
          <a:extLst>
            <a:ext uri="{FF2B5EF4-FFF2-40B4-BE49-F238E27FC236}">
              <a16:creationId xmlns:a16="http://schemas.microsoft.com/office/drawing/2014/main" xmlns="" id="{00000000-0008-0000-0B00-0000F67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545" name="Rectangle 505">
          <a:extLst>
            <a:ext uri="{FF2B5EF4-FFF2-40B4-BE49-F238E27FC236}">
              <a16:creationId xmlns:a16="http://schemas.microsoft.com/office/drawing/2014/main" xmlns="" id="{00000000-0008-0000-0B00-0000F97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546" name="Rectangle 506">
          <a:extLst>
            <a:ext uri="{FF2B5EF4-FFF2-40B4-BE49-F238E27FC236}">
              <a16:creationId xmlns:a16="http://schemas.microsoft.com/office/drawing/2014/main" xmlns="" id="{00000000-0008-0000-0B00-0000FA7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549" name="Rectangle 509">
          <a:extLst>
            <a:ext uri="{FF2B5EF4-FFF2-40B4-BE49-F238E27FC236}">
              <a16:creationId xmlns:a16="http://schemas.microsoft.com/office/drawing/2014/main" xmlns="" id="{00000000-0008-0000-0B00-0000FD7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550" name="Rectangle 510">
          <a:extLst>
            <a:ext uri="{FF2B5EF4-FFF2-40B4-BE49-F238E27FC236}">
              <a16:creationId xmlns:a16="http://schemas.microsoft.com/office/drawing/2014/main" xmlns="" id="{00000000-0008-0000-0B00-0000FE7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553" name="Rectangle 513">
          <a:extLst>
            <a:ext uri="{FF2B5EF4-FFF2-40B4-BE49-F238E27FC236}">
              <a16:creationId xmlns:a16="http://schemas.microsoft.com/office/drawing/2014/main" xmlns="" id="{00000000-0008-0000-0B00-0000017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554" name="Rectangle 514">
          <a:extLst>
            <a:ext uri="{FF2B5EF4-FFF2-40B4-BE49-F238E27FC236}">
              <a16:creationId xmlns:a16="http://schemas.microsoft.com/office/drawing/2014/main" xmlns="" id="{00000000-0008-0000-0B00-0000027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557" name="Rectangle 517">
          <a:extLst>
            <a:ext uri="{FF2B5EF4-FFF2-40B4-BE49-F238E27FC236}">
              <a16:creationId xmlns:a16="http://schemas.microsoft.com/office/drawing/2014/main" xmlns="" id="{00000000-0008-0000-0B00-0000057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558" name="Rectangle 518">
          <a:extLst>
            <a:ext uri="{FF2B5EF4-FFF2-40B4-BE49-F238E27FC236}">
              <a16:creationId xmlns:a16="http://schemas.microsoft.com/office/drawing/2014/main" xmlns="" id="{00000000-0008-0000-0B00-0000067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561" name="Rectangle 521">
          <a:extLst>
            <a:ext uri="{FF2B5EF4-FFF2-40B4-BE49-F238E27FC236}">
              <a16:creationId xmlns:a16="http://schemas.microsoft.com/office/drawing/2014/main" xmlns="" id="{00000000-0008-0000-0B00-0000097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562" name="Rectangle 522">
          <a:extLst>
            <a:ext uri="{FF2B5EF4-FFF2-40B4-BE49-F238E27FC236}">
              <a16:creationId xmlns:a16="http://schemas.microsoft.com/office/drawing/2014/main" xmlns="" id="{00000000-0008-0000-0B00-00000A7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565" name="Rectangle 525">
          <a:extLst>
            <a:ext uri="{FF2B5EF4-FFF2-40B4-BE49-F238E27FC236}">
              <a16:creationId xmlns:a16="http://schemas.microsoft.com/office/drawing/2014/main" xmlns="" id="{00000000-0008-0000-0B00-00000D7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566" name="Rectangle 526">
          <a:extLst>
            <a:ext uri="{FF2B5EF4-FFF2-40B4-BE49-F238E27FC236}">
              <a16:creationId xmlns:a16="http://schemas.microsoft.com/office/drawing/2014/main" xmlns="" id="{00000000-0008-0000-0B00-00000E7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569" name="Rectangle 529">
          <a:extLst>
            <a:ext uri="{FF2B5EF4-FFF2-40B4-BE49-F238E27FC236}">
              <a16:creationId xmlns:a16="http://schemas.microsoft.com/office/drawing/2014/main" xmlns="" id="{00000000-0008-0000-0B00-0000117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570" name="Rectangle 530">
          <a:extLst>
            <a:ext uri="{FF2B5EF4-FFF2-40B4-BE49-F238E27FC236}">
              <a16:creationId xmlns:a16="http://schemas.microsoft.com/office/drawing/2014/main" xmlns="" id="{00000000-0008-0000-0B00-0000127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573" name="Rectangle 533">
          <a:extLst>
            <a:ext uri="{FF2B5EF4-FFF2-40B4-BE49-F238E27FC236}">
              <a16:creationId xmlns:a16="http://schemas.microsoft.com/office/drawing/2014/main" xmlns="" id="{00000000-0008-0000-0B00-0000157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574" name="Rectangle 534">
          <a:extLst>
            <a:ext uri="{FF2B5EF4-FFF2-40B4-BE49-F238E27FC236}">
              <a16:creationId xmlns:a16="http://schemas.microsoft.com/office/drawing/2014/main" xmlns="" id="{00000000-0008-0000-0B00-0000167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577" name="Rectangle 537">
          <a:extLst>
            <a:ext uri="{FF2B5EF4-FFF2-40B4-BE49-F238E27FC236}">
              <a16:creationId xmlns:a16="http://schemas.microsoft.com/office/drawing/2014/main" xmlns="" id="{00000000-0008-0000-0B00-0000197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578" name="Rectangle 538">
          <a:extLst>
            <a:ext uri="{FF2B5EF4-FFF2-40B4-BE49-F238E27FC236}">
              <a16:creationId xmlns:a16="http://schemas.microsoft.com/office/drawing/2014/main" xmlns="" id="{00000000-0008-0000-0B00-00001A7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581" name="Rectangle 541">
          <a:extLst>
            <a:ext uri="{FF2B5EF4-FFF2-40B4-BE49-F238E27FC236}">
              <a16:creationId xmlns:a16="http://schemas.microsoft.com/office/drawing/2014/main" xmlns="" id="{00000000-0008-0000-0B00-00001D7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582" name="Rectangle 542">
          <a:extLst>
            <a:ext uri="{FF2B5EF4-FFF2-40B4-BE49-F238E27FC236}">
              <a16:creationId xmlns:a16="http://schemas.microsoft.com/office/drawing/2014/main" xmlns="" id="{00000000-0008-0000-0B00-00001E7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585" name="Rectangle 545">
          <a:extLst>
            <a:ext uri="{FF2B5EF4-FFF2-40B4-BE49-F238E27FC236}">
              <a16:creationId xmlns:a16="http://schemas.microsoft.com/office/drawing/2014/main" xmlns="" id="{00000000-0008-0000-0B00-0000217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586" name="Rectangle 546">
          <a:extLst>
            <a:ext uri="{FF2B5EF4-FFF2-40B4-BE49-F238E27FC236}">
              <a16:creationId xmlns:a16="http://schemas.microsoft.com/office/drawing/2014/main" xmlns="" id="{00000000-0008-0000-0B00-0000227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589" name="Rectangle 549">
          <a:extLst>
            <a:ext uri="{FF2B5EF4-FFF2-40B4-BE49-F238E27FC236}">
              <a16:creationId xmlns:a16="http://schemas.microsoft.com/office/drawing/2014/main" xmlns="" id="{00000000-0008-0000-0B00-0000257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590" name="Rectangle 550">
          <a:extLst>
            <a:ext uri="{FF2B5EF4-FFF2-40B4-BE49-F238E27FC236}">
              <a16:creationId xmlns:a16="http://schemas.microsoft.com/office/drawing/2014/main" xmlns="" id="{00000000-0008-0000-0B00-0000267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593" name="Rectangle 553">
          <a:extLst>
            <a:ext uri="{FF2B5EF4-FFF2-40B4-BE49-F238E27FC236}">
              <a16:creationId xmlns:a16="http://schemas.microsoft.com/office/drawing/2014/main" xmlns="" id="{00000000-0008-0000-0B00-0000297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594" name="Rectangle 554">
          <a:extLst>
            <a:ext uri="{FF2B5EF4-FFF2-40B4-BE49-F238E27FC236}">
              <a16:creationId xmlns:a16="http://schemas.microsoft.com/office/drawing/2014/main" xmlns="" id="{00000000-0008-0000-0B00-00002A7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597" name="Rectangle 557">
          <a:extLst>
            <a:ext uri="{FF2B5EF4-FFF2-40B4-BE49-F238E27FC236}">
              <a16:creationId xmlns:a16="http://schemas.microsoft.com/office/drawing/2014/main" xmlns="" id="{00000000-0008-0000-0B00-00002D7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598" name="Rectangle 558">
          <a:extLst>
            <a:ext uri="{FF2B5EF4-FFF2-40B4-BE49-F238E27FC236}">
              <a16:creationId xmlns:a16="http://schemas.microsoft.com/office/drawing/2014/main" xmlns="" id="{00000000-0008-0000-0B00-00002E7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601" name="Rectangle 561">
          <a:extLst>
            <a:ext uri="{FF2B5EF4-FFF2-40B4-BE49-F238E27FC236}">
              <a16:creationId xmlns:a16="http://schemas.microsoft.com/office/drawing/2014/main" xmlns="" id="{00000000-0008-0000-0B00-0000317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602" name="Rectangle 562">
          <a:extLst>
            <a:ext uri="{FF2B5EF4-FFF2-40B4-BE49-F238E27FC236}">
              <a16:creationId xmlns:a16="http://schemas.microsoft.com/office/drawing/2014/main" xmlns="" id="{00000000-0008-0000-0B00-0000327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605" name="Rectangle 565">
          <a:extLst>
            <a:ext uri="{FF2B5EF4-FFF2-40B4-BE49-F238E27FC236}">
              <a16:creationId xmlns:a16="http://schemas.microsoft.com/office/drawing/2014/main" xmlns="" id="{00000000-0008-0000-0B00-0000357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606" name="Rectangle 566">
          <a:extLst>
            <a:ext uri="{FF2B5EF4-FFF2-40B4-BE49-F238E27FC236}">
              <a16:creationId xmlns:a16="http://schemas.microsoft.com/office/drawing/2014/main" xmlns="" id="{00000000-0008-0000-0B00-0000367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609" name="Rectangle 569">
          <a:extLst>
            <a:ext uri="{FF2B5EF4-FFF2-40B4-BE49-F238E27FC236}">
              <a16:creationId xmlns:a16="http://schemas.microsoft.com/office/drawing/2014/main" xmlns="" id="{00000000-0008-0000-0B00-0000397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610" name="Rectangle 570">
          <a:extLst>
            <a:ext uri="{FF2B5EF4-FFF2-40B4-BE49-F238E27FC236}">
              <a16:creationId xmlns:a16="http://schemas.microsoft.com/office/drawing/2014/main" xmlns="" id="{00000000-0008-0000-0B00-00003A7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613" name="Rectangle 573">
          <a:extLst>
            <a:ext uri="{FF2B5EF4-FFF2-40B4-BE49-F238E27FC236}">
              <a16:creationId xmlns:a16="http://schemas.microsoft.com/office/drawing/2014/main" xmlns="" id="{00000000-0008-0000-0B00-00003D7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614" name="Rectangle 574">
          <a:extLst>
            <a:ext uri="{FF2B5EF4-FFF2-40B4-BE49-F238E27FC236}">
              <a16:creationId xmlns:a16="http://schemas.microsoft.com/office/drawing/2014/main" xmlns="" id="{00000000-0008-0000-0B00-00003E7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617" name="Rectangle 577">
          <a:extLst>
            <a:ext uri="{FF2B5EF4-FFF2-40B4-BE49-F238E27FC236}">
              <a16:creationId xmlns:a16="http://schemas.microsoft.com/office/drawing/2014/main" xmlns="" id="{00000000-0008-0000-0B00-0000417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618" name="Rectangle 578">
          <a:extLst>
            <a:ext uri="{FF2B5EF4-FFF2-40B4-BE49-F238E27FC236}">
              <a16:creationId xmlns:a16="http://schemas.microsoft.com/office/drawing/2014/main" xmlns="" id="{00000000-0008-0000-0B00-0000427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621" name="Rectangle 581">
          <a:extLst>
            <a:ext uri="{FF2B5EF4-FFF2-40B4-BE49-F238E27FC236}">
              <a16:creationId xmlns:a16="http://schemas.microsoft.com/office/drawing/2014/main" xmlns="" id="{00000000-0008-0000-0B00-0000457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622" name="Rectangle 582">
          <a:extLst>
            <a:ext uri="{FF2B5EF4-FFF2-40B4-BE49-F238E27FC236}">
              <a16:creationId xmlns:a16="http://schemas.microsoft.com/office/drawing/2014/main" xmlns="" id="{00000000-0008-0000-0B00-0000467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625" name="Rectangle 585">
          <a:extLst>
            <a:ext uri="{FF2B5EF4-FFF2-40B4-BE49-F238E27FC236}">
              <a16:creationId xmlns:a16="http://schemas.microsoft.com/office/drawing/2014/main" xmlns="" id="{00000000-0008-0000-0B00-0000497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626" name="Rectangle 586">
          <a:extLst>
            <a:ext uri="{FF2B5EF4-FFF2-40B4-BE49-F238E27FC236}">
              <a16:creationId xmlns:a16="http://schemas.microsoft.com/office/drawing/2014/main" xmlns="" id="{00000000-0008-0000-0B00-00004A7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629" name="Rectangle 589">
          <a:extLst>
            <a:ext uri="{FF2B5EF4-FFF2-40B4-BE49-F238E27FC236}">
              <a16:creationId xmlns:a16="http://schemas.microsoft.com/office/drawing/2014/main" xmlns="" id="{00000000-0008-0000-0B00-00004D7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630" name="Rectangle 590">
          <a:extLst>
            <a:ext uri="{FF2B5EF4-FFF2-40B4-BE49-F238E27FC236}">
              <a16:creationId xmlns:a16="http://schemas.microsoft.com/office/drawing/2014/main" xmlns="" id="{00000000-0008-0000-0B00-00004E7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633" name="Rectangle 593">
          <a:extLst>
            <a:ext uri="{FF2B5EF4-FFF2-40B4-BE49-F238E27FC236}">
              <a16:creationId xmlns:a16="http://schemas.microsoft.com/office/drawing/2014/main" xmlns="" id="{00000000-0008-0000-0B00-0000517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634" name="Rectangle 594">
          <a:extLst>
            <a:ext uri="{FF2B5EF4-FFF2-40B4-BE49-F238E27FC236}">
              <a16:creationId xmlns:a16="http://schemas.microsoft.com/office/drawing/2014/main" xmlns="" id="{00000000-0008-0000-0B00-0000527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637" name="Rectangle 597">
          <a:extLst>
            <a:ext uri="{FF2B5EF4-FFF2-40B4-BE49-F238E27FC236}">
              <a16:creationId xmlns:a16="http://schemas.microsoft.com/office/drawing/2014/main" xmlns="" id="{00000000-0008-0000-0B00-0000557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638" name="Rectangle 598">
          <a:extLst>
            <a:ext uri="{FF2B5EF4-FFF2-40B4-BE49-F238E27FC236}">
              <a16:creationId xmlns:a16="http://schemas.microsoft.com/office/drawing/2014/main" xmlns="" id="{00000000-0008-0000-0B00-0000567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641" name="Rectangle 601">
          <a:extLst>
            <a:ext uri="{FF2B5EF4-FFF2-40B4-BE49-F238E27FC236}">
              <a16:creationId xmlns:a16="http://schemas.microsoft.com/office/drawing/2014/main" xmlns="" id="{00000000-0008-0000-0B00-0000597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642" name="Rectangle 602">
          <a:extLst>
            <a:ext uri="{FF2B5EF4-FFF2-40B4-BE49-F238E27FC236}">
              <a16:creationId xmlns:a16="http://schemas.microsoft.com/office/drawing/2014/main" xmlns="" id="{00000000-0008-0000-0B00-00005A7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645" name="Rectangle 605">
          <a:extLst>
            <a:ext uri="{FF2B5EF4-FFF2-40B4-BE49-F238E27FC236}">
              <a16:creationId xmlns:a16="http://schemas.microsoft.com/office/drawing/2014/main" xmlns="" id="{00000000-0008-0000-0B00-00005D7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646" name="Rectangle 606">
          <a:extLst>
            <a:ext uri="{FF2B5EF4-FFF2-40B4-BE49-F238E27FC236}">
              <a16:creationId xmlns:a16="http://schemas.microsoft.com/office/drawing/2014/main" xmlns="" id="{00000000-0008-0000-0B00-00005E7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649" name="Rectangle 609">
          <a:extLst>
            <a:ext uri="{FF2B5EF4-FFF2-40B4-BE49-F238E27FC236}">
              <a16:creationId xmlns:a16="http://schemas.microsoft.com/office/drawing/2014/main" xmlns="" id="{00000000-0008-0000-0B00-0000617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650" name="Rectangle 610">
          <a:extLst>
            <a:ext uri="{FF2B5EF4-FFF2-40B4-BE49-F238E27FC236}">
              <a16:creationId xmlns:a16="http://schemas.microsoft.com/office/drawing/2014/main" xmlns="" id="{00000000-0008-0000-0B00-0000627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653" name="Rectangle 613">
          <a:extLst>
            <a:ext uri="{FF2B5EF4-FFF2-40B4-BE49-F238E27FC236}">
              <a16:creationId xmlns:a16="http://schemas.microsoft.com/office/drawing/2014/main" xmlns="" id="{00000000-0008-0000-0B00-0000657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654" name="Rectangle 614">
          <a:extLst>
            <a:ext uri="{FF2B5EF4-FFF2-40B4-BE49-F238E27FC236}">
              <a16:creationId xmlns:a16="http://schemas.microsoft.com/office/drawing/2014/main" xmlns="" id="{00000000-0008-0000-0B00-0000667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657" name="Rectangle 617">
          <a:extLst>
            <a:ext uri="{FF2B5EF4-FFF2-40B4-BE49-F238E27FC236}">
              <a16:creationId xmlns:a16="http://schemas.microsoft.com/office/drawing/2014/main" xmlns="" id="{00000000-0008-0000-0B00-0000697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658" name="Rectangle 618">
          <a:extLst>
            <a:ext uri="{FF2B5EF4-FFF2-40B4-BE49-F238E27FC236}">
              <a16:creationId xmlns:a16="http://schemas.microsoft.com/office/drawing/2014/main" xmlns="" id="{00000000-0008-0000-0B00-00006A7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661" name="Rectangle 621">
          <a:extLst>
            <a:ext uri="{FF2B5EF4-FFF2-40B4-BE49-F238E27FC236}">
              <a16:creationId xmlns:a16="http://schemas.microsoft.com/office/drawing/2014/main" xmlns="" id="{00000000-0008-0000-0B00-00006D7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662" name="Rectangle 622">
          <a:extLst>
            <a:ext uri="{FF2B5EF4-FFF2-40B4-BE49-F238E27FC236}">
              <a16:creationId xmlns:a16="http://schemas.microsoft.com/office/drawing/2014/main" xmlns="" id="{00000000-0008-0000-0B00-00006E7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665" name="Rectangle 625">
          <a:extLst>
            <a:ext uri="{FF2B5EF4-FFF2-40B4-BE49-F238E27FC236}">
              <a16:creationId xmlns:a16="http://schemas.microsoft.com/office/drawing/2014/main" xmlns="" id="{00000000-0008-0000-0B00-0000717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666" name="Rectangle 626">
          <a:extLst>
            <a:ext uri="{FF2B5EF4-FFF2-40B4-BE49-F238E27FC236}">
              <a16:creationId xmlns:a16="http://schemas.microsoft.com/office/drawing/2014/main" xmlns="" id="{00000000-0008-0000-0B00-0000727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669" name="Rectangle 629">
          <a:extLst>
            <a:ext uri="{FF2B5EF4-FFF2-40B4-BE49-F238E27FC236}">
              <a16:creationId xmlns:a16="http://schemas.microsoft.com/office/drawing/2014/main" xmlns="" id="{00000000-0008-0000-0B00-0000757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670" name="Rectangle 630">
          <a:extLst>
            <a:ext uri="{FF2B5EF4-FFF2-40B4-BE49-F238E27FC236}">
              <a16:creationId xmlns:a16="http://schemas.microsoft.com/office/drawing/2014/main" xmlns="" id="{00000000-0008-0000-0B00-0000767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673" name="Rectangle 633">
          <a:extLst>
            <a:ext uri="{FF2B5EF4-FFF2-40B4-BE49-F238E27FC236}">
              <a16:creationId xmlns:a16="http://schemas.microsoft.com/office/drawing/2014/main" xmlns="" id="{00000000-0008-0000-0B00-0000797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674" name="Rectangle 634">
          <a:extLst>
            <a:ext uri="{FF2B5EF4-FFF2-40B4-BE49-F238E27FC236}">
              <a16:creationId xmlns:a16="http://schemas.microsoft.com/office/drawing/2014/main" xmlns="" id="{00000000-0008-0000-0B00-00007A7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677" name="Rectangle 637">
          <a:extLst>
            <a:ext uri="{FF2B5EF4-FFF2-40B4-BE49-F238E27FC236}">
              <a16:creationId xmlns:a16="http://schemas.microsoft.com/office/drawing/2014/main" xmlns="" id="{00000000-0008-0000-0B00-00007D7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678" name="Rectangle 638">
          <a:extLst>
            <a:ext uri="{FF2B5EF4-FFF2-40B4-BE49-F238E27FC236}">
              <a16:creationId xmlns:a16="http://schemas.microsoft.com/office/drawing/2014/main" xmlns="" id="{00000000-0008-0000-0B00-00007E7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681" name="Rectangle 641">
          <a:extLst>
            <a:ext uri="{FF2B5EF4-FFF2-40B4-BE49-F238E27FC236}">
              <a16:creationId xmlns:a16="http://schemas.microsoft.com/office/drawing/2014/main" xmlns="" id="{00000000-0008-0000-0B00-0000817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682" name="Rectangle 642">
          <a:extLst>
            <a:ext uri="{FF2B5EF4-FFF2-40B4-BE49-F238E27FC236}">
              <a16:creationId xmlns:a16="http://schemas.microsoft.com/office/drawing/2014/main" xmlns="" id="{00000000-0008-0000-0B00-0000827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685" name="Rectangle 645">
          <a:extLst>
            <a:ext uri="{FF2B5EF4-FFF2-40B4-BE49-F238E27FC236}">
              <a16:creationId xmlns:a16="http://schemas.microsoft.com/office/drawing/2014/main" xmlns="" id="{00000000-0008-0000-0B00-0000857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686" name="Rectangle 646">
          <a:extLst>
            <a:ext uri="{FF2B5EF4-FFF2-40B4-BE49-F238E27FC236}">
              <a16:creationId xmlns:a16="http://schemas.microsoft.com/office/drawing/2014/main" xmlns="" id="{00000000-0008-0000-0B00-0000867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689" name="Rectangle 649">
          <a:extLst>
            <a:ext uri="{FF2B5EF4-FFF2-40B4-BE49-F238E27FC236}">
              <a16:creationId xmlns:a16="http://schemas.microsoft.com/office/drawing/2014/main" xmlns="" id="{00000000-0008-0000-0B00-0000897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690" name="Rectangle 650">
          <a:extLst>
            <a:ext uri="{FF2B5EF4-FFF2-40B4-BE49-F238E27FC236}">
              <a16:creationId xmlns:a16="http://schemas.microsoft.com/office/drawing/2014/main" xmlns="" id="{00000000-0008-0000-0B00-00008A7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693" name="Rectangle 653">
          <a:extLst>
            <a:ext uri="{FF2B5EF4-FFF2-40B4-BE49-F238E27FC236}">
              <a16:creationId xmlns:a16="http://schemas.microsoft.com/office/drawing/2014/main" xmlns="" id="{00000000-0008-0000-0B00-00008D7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694" name="Rectangle 654">
          <a:extLst>
            <a:ext uri="{FF2B5EF4-FFF2-40B4-BE49-F238E27FC236}">
              <a16:creationId xmlns:a16="http://schemas.microsoft.com/office/drawing/2014/main" xmlns="" id="{00000000-0008-0000-0B00-00008E7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697" name="Rectangle 657">
          <a:extLst>
            <a:ext uri="{FF2B5EF4-FFF2-40B4-BE49-F238E27FC236}">
              <a16:creationId xmlns:a16="http://schemas.microsoft.com/office/drawing/2014/main" xmlns="" id="{00000000-0008-0000-0B00-0000917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698" name="Rectangle 658">
          <a:extLst>
            <a:ext uri="{FF2B5EF4-FFF2-40B4-BE49-F238E27FC236}">
              <a16:creationId xmlns:a16="http://schemas.microsoft.com/office/drawing/2014/main" xmlns="" id="{00000000-0008-0000-0B00-0000927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701" name="Rectangle 661">
          <a:extLst>
            <a:ext uri="{FF2B5EF4-FFF2-40B4-BE49-F238E27FC236}">
              <a16:creationId xmlns:a16="http://schemas.microsoft.com/office/drawing/2014/main" xmlns="" id="{00000000-0008-0000-0B00-0000957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702" name="Rectangle 662">
          <a:extLst>
            <a:ext uri="{FF2B5EF4-FFF2-40B4-BE49-F238E27FC236}">
              <a16:creationId xmlns:a16="http://schemas.microsoft.com/office/drawing/2014/main" xmlns="" id="{00000000-0008-0000-0B00-0000967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705" name="Rectangle 665">
          <a:extLst>
            <a:ext uri="{FF2B5EF4-FFF2-40B4-BE49-F238E27FC236}">
              <a16:creationId xmlns:a16="http://schemas.microsoft.com/office/drawing/2014/main" xmlns="" id="{00000000-0008-0000-0B00-0000997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706" name="Rectangle 666">
          <a:extLst>
            <a:ext uri="{FF2B5EF4-FFF2-40B4-BE49-F238E27FC236}">
              <a16:creationId xmlns:a16="http://schemas.microsoft.com/office/drawing/2014/main" xmlns="" id="{00000000-0008-0000-0B00-00009A7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709" name="Rectangle 669">
          <a:extLst>
            <a:ext uri="{FF2B5EF4-FFF2-40B4-BE49-F238E27FC236}">
              <a16:creationId xmlns:a16="http://schemas.microsoft.com/office/drawing/2014/main" xmlns="" id="{00000000-0008-0000-0B00-00009D7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710" name="Rectangle 670">
          <a:extLst>
            <a:ext uri="{FF2B5EF4-FFF2-40B4-BE49-F238E27FC236}">
              <a16:creationId xmlns:a16="http://schemas.microsoft.com/office/drawing/2014/main" xmlns="" id="{00000000-0008-0000-0B00-00009E7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713" name="Rectangle 673">
          <a:extLst>
            <a:ext uri="{FF2B5EF4-FFF2-40B4-BE49-F238E27FC236}">
              <a16:creationId xmlns:a16="http://schemas.microsoft.com/office/drawing/2014/main" xmlns="" id="{00000000-0008-0000-0B00-0000A17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714" name="Rectangle 674">
          <a:extLst>
            <a:ext uri="{FF2B5EF4-FFF2-40B4-BE49-F238E27FC236}">
              <a16:creationId xmlns:a16="http://schemas.microsoft.com/office/drawing/2014/main" xmlns="" id="{00000000-0008-0000-0B00-0000A27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717" name="Rectangle 677">
          <a:extLst>
            <a:ext uri="{FF2B5EF4-FFF2-40B4-BE49-F238E27FC236}">
              <a16:creationId xmlns:a16="http://schemas.microsoft.com/office/drawing/2014/main" xmlns="" id="{00000000-0008-0000-0B00-0000A57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718" name="Rectangle 678">
          <a:extLst>
            <a:ext uri="{FF2B5EF4-FFF2-40B4-BE49-F238E27FC236}">
              <a16:creationId xmlns:a16="http://schemas.microsoft.com/office/drawing/2014/main" xmlns="" id="{00000000-0008-0000-0B00-0000A67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721" name="Rectangle 681">
          <a:extLst>
            <a:ext uri="{FF2B5EF4-FFF2-40B4-BE49-F238E27FC236}">
              <a16:creationId xmlns:a16="http://schemas.microsoft.com/office/drawing/2014/main" xmlns="" id="{00000000-0008-0000-0B00-0000A97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722" name="Rectangle 682">
          <a:extLst>
            <a:ext uri="{FF2B5EF4-FFF2-40B4-BE49-F238E27FC236}">
              <a16:creationId xmlns:a16="http://schemas.microsoft.com/office/drawing/2014/main" xmlns="" id="{00000000-0008-0000-0B00-0000AA7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725" name="Rectangle 685">
          <a:extLst>
            <a:ext uri="{FF2B5EF4-FFF2-40B4-BE49-F238E27FC236}">
              <a16:creationId xmlns:a16="http://schemas.microsoft.com/office/drawing/2014/main" xmlns="" id="{00000000-0008-0000-0B00-0000AD7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726" name="Rectangle 686">
          <a:extLst>
            <a:ext uri="{FF2B5EF4-FFF2-40B4-BE49-F238E27FC236}">
              <a16:creationId xmlns:a16="http://schemas.microsoft.com/office/drawing/2014/main" xmlns="" id="{00000000-0008-0000-0B00-0000AE7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729" name="Rectangle 689">
          <a:extLst>
            <a:ext uri="{FF2B5EF4-FFF2-40B4-BE49-F238E27FC236}">
              <a16:creationId xmlns:a16="http://schemas.microsoft.com/office/drawing/2014/main" xmlns="" id="{00000000-0008-0000-0B00-0000B17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730" name="Rectangle 690">
          <a:extLst>
            <a:ext uri="{FF2B5EF4-FFF2-40B4-BE49-F238E27FC236}">
              <a16:creationId xmlns:a16="http://schemas.microsoft.com/office/drawing/2014/main" xmlns="" id="{00000000-0008-0000-0B00-0000B27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733" name="Rectangle 693">
          <a:extLst>
            <a:ext uri="{FF2B5EF4-FFF2-40B4-BE49-F238E27FC236}">
              <a16:creationId xmlns:a16="http://schemas.microsoft.com/office/drawing/2014/main" xmlns="" id="{00000000-0008-0000-0B00-0000B57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734" name="Rectangle 694">
          <a:extLst>
            <a:ext uri="{FF2B5EF4-FFF2-40B4-BE49-F238E27FC236}">
              <a16:creationId xmlns:a16="http://schemas.microsoft.com/office/drawing/2014/main" xmlns="" id="{00000000-0008-0000-0B00-0000B67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737" name="Rectangle 697">
          <a:extLst>
            <a:ext uri="{FF2B5EF4-FFF2-40B4-BE49-F238E27FC236}">
              <a16:creationId xmlns:a16="http://schemas.microsoft.com/office/drawing/2014/main" xmlns="" id="{00000000-0008-0000-0B00-0000B97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738" name="Rectangle 698">
          <a:extLst>
            <a:ext uri="{FF2B5EF4-FFF2-40B4-BE49-F238E27FC236}">
              <a16:creationId xmlns:a16="http://schemas.microsoft.com/office/drawing/2014/main" xmlns="" id="{00000000-0008-0000-0B00-0000BA7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741" name="Rectangle 701">
          <a:extLst>
            <a:ext uri="{FF2B5EF4-FFF2-40B4-BE49-F238E27FC236}">
              <a16:creationId xmlns:a16="http://schemas.microsoft.com/office/drawing/2014/main" xmlns="" id="{00000000-0008-0000-0B00-0000BD7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742" name="Rectangle 702">
          <a:extLst>
            <a:ext uri="{FF2B5EF4-FFF2-40B4-BE49-F238E27FC236}">
              <a16:creationId xmlns:a16="http://schemas.microsoft.com/office/drawing/2014/main" xmlns="" id="{00000000-0008-0000-0B00-0000BE7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745" name="Rectangle 705">
          <a:extLst>
            <a:ext uri="{FF2B5EF4-FFF2-40B4-BE49-F238E27FC236}">
              <a16:creationId xmlns:a16="http://schemas.microsoft.com/office/drawing/2014/main" xmlns="" id="{00000000-0008-0000-0B00-0000C17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746" name="Rectangle 706">
          <a:extLst>
            <a:ext uri="{FF2B5EF4-FFF2-40B4-BE49-F238E27FC236}">
              <a16:creationId xmlns:a16="http://schemas.microsoft.com/office/drawing/2014/main" xmlns="" id="{00000000-0008-0000-0B00-0000C27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749" name="Rectangle 709">
          <a:extLst>
            <a:ext uri="{FF2B5EF4-FFF2-40B4-BE49-F238E27FC236}">
              <a16:creationId xmlns:a16="http://schemas.microsoft.com/office/drawing/2014/main" xmlns="" id="{00000000-0008-0000-0B00-0000C57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750" name="Rectangle 710">
          <a:extLst>
            <a:ext uri="{FF2B5EF4-FFF2-40B4-BE49-F238E27FC236}">
              <a16:creationId xmlns:a16="http://schemas.microsoft.com/office/drawing/2014/main" xmlns="" id="{00000000-0008-0000-0B00-0000C67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753" name="Rectangle 713">
          <a:extLst>
            <a:ext uri="{FF2B5EF4-FFF2-40B4-BE49-F238E27FC236}">
              <a16:creationId xmlns:a16="http://schemas.microsoft.com/office/drawing/2014/main" xmlns="" id="{00000000-0008-0000-0B00-0000C97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754" name="Rectangle 714">
          <a:extLst>
            <a:ext uri="{FF2B5EF4-FFF2-40B4-BE49-F238E27FC236}">
              <a16:creationId xmlns:a16="http://schemas.microsoft.com/office/drawing/2014/main" xmlns="" id="{00000000-0008-0000-0B00-0000CA7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757" name="Rectangle 717">
          <a:extLst>
            <a:ext uri="{FF2B5EF4-FFF2-40B4-BE49-F238E27FC236}">
              <a16:creationId xmlns:a16="http://schemas.microsoft.com/office/drawing/2014/main" xmlns="" id="{00000000-0008-0000-0B00-0000CD7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758" name="Rectangle 718">
          <a:extLst>
            <a:ext uri="{FF2B5EF4-FFF2-40B4-BE49-F238E27FC236}">
              <a16:creationId xmlns:a16="http://schemas.microsoft.com/office/drawing/2014/main" xmlns="" id="{00000000-0008-0000-0B00-0000CE7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761" name="Rectangle 721">
          <a:extLst>
            <a:ext uri="{FF2B5EF4-FFF2-40B4-BE49-F238E27FC236}">
              <a16:creationId xmlns:a16="http://schemas.microsoft.com/office/drawing/2014/main" xmlns="" id="{00000000-0008-0000-0B00-0000D17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762" name="Rectangle 722">
          <a:extLst>
            <a:ext uri="{FF2B5EF4-FFF2-40B4-BE49-F238E27FC236}">
              <a16:creationId xmlns:a16="http://schemas.microsoft.com/office/drawing/2014/main" xmlns="" id="{00000000-0008-0000-0B00-0000D27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765" name="Rectangle 725">
          <a:extLst>
            <a:ext uri="{FF2B5EF4-FFF2-40B4-BE49-F238E27FC236}">
              <a16:creationId xmlns:a16="http://schemas.microsoft.com/office/drawing/2014/main" xmlns="" id="{00000000-0008-0000-0B00-0000D57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766" name="Rectangle 726">
          <a:extLst>
            <a:ext uri="{FF2B5EF4-FFF2-40B4-BE49-F238E27FC236}">
              <a16:creationId xmlns:a16="http://schemas.microsoft.com/office/drawing/2014/main" xmlns="" id="{00000000-0008-0000-0B00-0000D67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769" name="Rectangle 729">
          <a:extLst>
            <a:ext uri="{FF2B5EF4-FFF2-40B4-BE49-F238E27FC236}">
              <a16:creationId xmlns:a16="http://schemas.microsoft.com/office/drawing/2014/main" xmlns="" id="{00000000-0008-0000-0B00-0000D97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770" name="Rectangle 730">
          <a:extLst>
            <a:ext uri="{FF2B5EF4-FFF2-40B4-BE49-F238E27FC236}">
              <a16:creationId xmlns:a16="http://schemas.microsoft.com/office/drawing/2014/main" xmlns="" id="{00000000-0008-0000-0B00-0000DA7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773" name="Rectangle 733">
          <a:extLst>
            <a:ext uri="{FF2B5EF4-FFF2-40B4-BE49-F238E27FC236}">
              <a16:creationId xmlns:a16="http://schemas.microsoft.com/office/drawing/2014/main" xmlns="" id="{00000000-0008-0000-0B00-0000DD7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774" name="Rectangle 734">
          <a:extLst>
            <a:ext uri="{FF2B5EF4-FFF2-40B4-BE49-F238E27FC236}">
              <a16:creationId xmlns:a16="http://schemas.microsoft.com/office/drawing/2014/main" xmlns="" id="{00000000-0008-0000-0B00-0000DE7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777" name="Rectangle 737">
          <a:extLst>
            <a:ext uri="{FF2B5EF4-FFF2-40B4-BE49-F238E27FC236}">
              <a16:creationId xmlns:a16="http://schemas.microsoft.com/office/drawing/2014/main" xmlns="" id="{00000000-0008-0000-0B00-0000E17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778" name="Rectangle 738">
          <a:extLst>
            <a:ext uri="{FF2B5EF4-FFF2-40B4-BE49-F238E27FC236}">
              <a16:creationId xmlns:a16="http://schemas.microsoft.com/office/drawing/2014/main" xmlns="" id="{00000000-0008-0000-0B00-0000E27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781" name="Rectangle 741">
          <a:extLst>
            <a:ext uri="{FF2B5EF4-FFF2-40B4-BE49-F238E27FC236}">
              <a16:creationId xmlns:a16="http://schemas.microsoft.com/office/drawing/2014/main" xmlns="" id="{00000000-0008-0000-0B00-0000E57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782" name="Rectangle 742">
          <a:extLst>
            <a:ext uri="{FF2B5EF4-FFF2-40B4-BE49-F238E27FC236}">
              <a16:creationId xmlns:a16="http://schemas.microsoft.com/office/drawing/2014/main" xmlns="" id="{00000000-0008-0000-0B00-0000E67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785" name="Rectangle 745">
          <a:extLst>
            <a:ext uri="{FF2B5EF4-FFF2-40B4-BE49-F238E27FC236}">
              <a16:creationId xmlns:a16="http://schemas.microsoft.com/office/drawing/2014/main" xmlns="" id="{00000000-0008-0000-0B00-0000E97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786" name="Rectangle 746">
          <a:extLst>
            <a:ext uri="{FF2B5EF4-FFF2-40B4-BE49-F238E27FC236}">
              <a16:creationId xmlns:a16="http://schemas.microsoft.com/office/drawing/2014/main" xmlns="" id="{00000000-0008-0000-0B00-0000EA7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789" name="Rectangle 749">
          <a:extLst>
            <a:ext uri="{FF2B5EF4-FFF2-40B4-BE49-F238E27FC236}">
              <a16:creationId xmlns:a16="http://schemas.microsoft.com/office/drawing/2014/main" xmlns="" id="{00000000-0008-0000-0B00-0000ED7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790" name="Rectangle 750">
          <a:extLst>
            <a:ext uri="{FF2B5EF4-FFF2-40B4-BE49-F238E27FC236}">
              <a16:creationId xmlns:a16="http://schemas.microsoft.com/office/drawing/2014/main" xmlns="" id="{00000000-0008-0000-0B00-0000EE7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793" name="Rectangle 753">
          <a:extLst>
            <a:ext uri="{FF2B5EF4-FFF2-40B4-BE49-F238E27FC236}">
              <a16:creationId xmlns:a16="http://schemas.microsoft.com/office/drawing/2014/main" xmlns="" id="{00000000-0008-0000-0B00-0000F17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794" name="Rectangle 754">
          <a:extLst>
            <a:ext uri="{FF2B5EF4-FFF2-40B4-BE49-F238E27FC236}">
              <a16:creationId xmlns:a16="http://schemas.microsoft.com/office/drawing/2014/main" xmlns="" id="{00000000-0008-0000-0B00-0000F27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797" name="Rectangle 757">
          <a:extLst>
            <a:ext uri="{FF2B5EF4-FFF2-40B4-BE49-F238E27FC236}">
              <a16:creationId xmlns:a16="http://schemas.microsoft.com/office/drawing/2014/main" xmlns="" id="{00000000-0008-0000-0B00-0000F57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798" name="Rectangle 758">
          <a:extLst>
            <a:ext uri="{FF2B5EF4-FFF2-40B4-BE49-F238E27FC236}">
              <a16:creationId xmlns:a16="http://schemas.microsoft.com/office/drawing/2014/main" xmlns="" id="{00000000-0008-0000-0B00-0000F67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801" name="Rectangle 761">
          <a:extLst>
            <a:ext uri="{FF2B5EF4-FFF2-40B4-BE49-F238E27FC236}">
              <a16:creationId xmlns:a16="http://schemas.microsoft.com/office/drawing/2014/main" xmlns="" id="{00000000-0008-0000-0B00-0000F97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802" name="Rectangle 762">
          <a:extLst>
            <a:ext uri="{FF2B5EF4-FFF2-40B4-BE49-F238E27FC236}">
              <a16:creationId xmlns:a16="http://schemas.microsoft.com/office/drawing/2014/main" xmlns="" id="{00000000-0008-0000-0B00-0000FA7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805" name="Rectangle 765">
          <a:extLst>
            <a:ext uri="{FF2B5EF4-FFF2-40B4-BE49-F238E27FC236}">
              <a16:creationId xmlns:a16="http://schemas.microsoft.com/office/drawing/2014/main" xmlns="" id="{00000000-0008-0000-0B00-0000FD7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806" name="Rectangle 766">
          <a:extLst>
            <a:ext uri="{FF2B5EF4-FFF2-40B4-BE49-F238E27FC236}">
              <a16:creationId xmlns:a16="http://schemas.microsoft.com/office/drawing/2014/main" xmlns="" id="{00000000-0008-0000-0B00-0000FE7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809" name="Rectangle 769">
          <a:extLst>
            <a:ext uri="{FF2B5EF4-FFF2-40B4-BE49-F238E27FC236}">
              <a16:creationId xmlns:a16="http://schemas.microsoft.com/office/drawing/2014/main" xmlns="" id="{00000000-0008-0000-0B00-0000017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810" name="Rectangle 770">
          <a:extLst>
            <a:ext uri="{FF2B5EF4-FFF2-40B4-BE49-F238E27FC236}">
              <a16:creationId xmlns:a16="http://schemas.microsoft.com/office/drawing/2014/main" xmlns="" id="{00000000-0008-0000-0B00-0000027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813" name="Rectangle 773">
          <a:extLst>
            <a:ext uri="{FF2B5EF4-FFF2-40B4-BE49-F238E27FC236}">
              <a16:creationId xmlns:a16="http://schemas.microsoft.com/office/drawing/2014/main" xmlns="" id="{00000000-0008-0000-0B00-0000057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814" name="Rectangle 774">
          <a:extLst>
            <a:ext uri="{FF2B5EF4-FFF2-40B4-BE49-F238E27FC236}">
              <a16:creationId xmlns:a16="http://schemas.microsoft.com/office/drawing/2014/main" xmlns="" id="{00000000-0008-0000-0B00-0000067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817" name="Rectangle 777">
          <a:extLst>
            <a:ext uri="{FF2B5EF4-FFF2-40B4-BE49-F238E27FC236}">
              <a16:creationId xmlns:a16="http://schemas.microsoft.com/office/drawing/2014/main" xmlns="" id="{00000000-0008-0000-0B00-0000097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818" name="Rectangle 778">
          <a:extLst>
            <a:ext uri="{FF2B5EF4-FFF2-40B4-BE49-F238E27FC236}">
              <a16:creationId xmlns:a16="http://schemas.microsoft.com/office/drawing/2014/main" xmlns="" id="{00000000-0008-0000-0B00-00000A7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821" name="Rectangle 781">
          <a:extLst>
            <a:ext uri="{FF2B5EF4-FFF2-40B4-BE49-F238E27FC236}">
              <a16:creationId xmlns:a16="http://schemas.microsoft.com/office/drawing/2014/main" xmlns="" id="{00000000-0008-0000-0B00-00000D7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822" name="Rectangle 782">
          <a:extLst>
            <a:ext uri="{FF2B5EF4-FFF2-40B4-BE49-F238E27FC236}">
              <a16:creationId xmlns:a16="http://schemas.microsoft.com/office/drawing/2014/main" xmlns="" id="{00000000-0008-0000-0B00-00000E7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825" name="Rectangle 785">
          <a:extLst>
            <a:ext uri="{FF2B5EF4-FFF2-40B4-BE49-F238E27FC236}">
              <a16:creationId xmlns:a16="http://schemas.microsoft.com/office/drawing/2014/main" xmlns="" id="{00000000-0008-0000-0B00-0000117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826" name="Rectangle 786">
          <a:extLst>
            <a:ext uri="{FF2B5EF4-FFF2-40B4-BE49-F238E27FC236}">
              <a16:creationId xmlns:a16="http://schemas.microsoft.com/office/drawing/2014/main" xmlns="" id="{00000000-0008-0000-0B00-0000127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829" name="Rectangle 789">
          <a:extLst>
            <a:ext uri="{FF2B5EF4-FFF2-40B4-BE49-F238E27FC236}">
              <a16:creationId xmlns:a16="http://schemas.microsoft.com/office/drawing/2014/main" xmlns="" id="{00000000-0008-0000-0B00-0000157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830" name="Rectangle 790">
          <a:extLst>
            <a:ext uri="{FF2B5EF4-FFF2-40B4-BE49-F238E27FC236}">
              <a16:creationId xmlns:a16="http://schemas.microsoft.com/office/drawing/2014/main" xmlns="" id="{00000000-0008-0000-0B00-0000167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833" name="Rectangle 793">
          <a:extLst>
            <a:ext uri="{FF2B5EF4-FFF2-40B4-BE49-F238E27FC236}">
              <a16:creationId xmlns:a16="http://schemas.microsoft.com/office/drawing/2014/main" xmlns="" id="{00000000-0008-0000-0B00-0000197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834" name="Rectangle 794">
          <a:extLst>
            <a:ext uri="{FF2B5EF4-FFF2-40B4-BE49-F238E27FC236}">
              <a16:creationId xmlns:a16="http://schemas.microsoft.com/office/drawing/2014/main" xmlns="" id="{00000000-0008-0000-0B00-00001A7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837" name="Rectangle 797">
          <a:extLst>
            <a:ext uri="{FF2B5EF4-FFF2-40B4-BE49-F238E27FC236}">
              <a16:creationId xmlns:a16="http://schemas.microsoft.com/office/drawing/2014/main" xmlns="" id="{00000000-0008-0000-0B00-00001D7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838" name="Rectangle 798">
          <a:extLst>
            <a:ext uri="{FF2B5EF4-FFF2-40B4-BE49-F238E27FC236}">
              <a16:creationId xmlns:a16="http://schemas.microsoft.com/office/drawing/2014/main" xmlns="" id="{00000000-0008-0000-0B00-00001E7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841" name="Rectangle 801">
          <a:extLst>
            <a:ext uri="{FF2B5EF4-FFF2-40B4-BE49-F238E27FC236}">
              <a16:creationId xmlns:a16="http://schemas.microsoft.com/office/drawing/2014/main" xmlns="" id="{00000000-0008-0000-0B00-0000217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842" name="Rectangle 802">
          <a:extLst>
            <a:ext uri="{FF2B5EF4-FFF2-40B4-BE49-F238E27FC236}">
              <a16:creationId xmlns:a16="http://schemas.microsoft.com/office/drawing/2014/main" xmlns="" id="{00000000-0008-0000-0B00-0000227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845" name="Rectangle 805">
          <a:extLst>
            <a:ext uri="{FF2B5EF4-FFF2-40B4-BE49-F238E27FC236}">
              <a16:creationId xmlns:a16="http://schemas.microsoft.com/office/drawing/2014/main" xmlns="" id="{00000000-0008-0000-0B00-0000257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846" name="Rectangle 806">
          <a:extLst>
            <a:ext uri="{FF2B5EF4-FFF2-40B4-BE49-F238E27FC236}">
              <a16:creationId xmlns:a16="http://schemas.microsoft.com/office/drawing/2014/main" xmlns="" id="{00000000-0008-0000-0B00-0000267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849" name="Rectangle 809">
          <a:extLst>
            <a:ext uri="{FF2B5EF4-FFF2-40B4-BE49-F238E27FC236}">
              <a16:creationId xmlns:a16="http://schemas.microsoft.com/office/drawing/2014/main" xmlns="" id="{00000000-0008-0000-0B00-0000297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850" name="Rectangle 810">
          <a:extLst>
            <a:ext uri="{FF2B5EF4-FFF2-40B4-BE49-F238E27FC236}">
              <a16:creationId xmlns:a16="http://schemas.microsoft.com/office/drawing/2014/main" xmlns="" id="{00000000-0008-0000-0B00-00002A7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853" name="Rectangle 813">
          <a:extLst>
            <a:ext uri="{FF2B5EF4-FFF2-40B4-BE49-F238E27FC236}">
              <a16:creationId xmlns:a16="http://schemas.microsoft.com/office/drawing/2014/main" xmlns="" id="{00000000-0008-0000-0B00-00002D7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854" name="Rectangle 814">
          <a:extLst>
            <a:ext uri="{FF2B5EF4-FFF2-40B4-BE49-F238E27FC236}">
              <a16:creationId xmlns:a16="http://schemas.microsoft.com/office/drawing/2014/main" xmlns="" id="{00000000-0008-0000-0B00-00002E7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857" name="Rectangle 817">
          <a:extLst>
            <a:ext uri="{FF2B5EF4-FFF2-40B4-BE49-F238E27FC236}">
              <a16:creationId xmlns:a16="http://schemas.microsoft.com/office/drawing/2014/main" xmlns="" id="{00000000-0008-0000-0B00-0000317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858" name="Rectangle 818">
          <a:extLst>
            <a:ext uri="{FF2B5EF4-FFF2-40B4-BE49-F238E27FC236}">
              <a16:creationId xmlns:a16="http://schemas.microsoft.com/office/drawing/2014/main" xmlns="" id="{00000000-0008-0000-0B00-0000327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861" name="Rectangle 821">
          <a:extLst>
            <a:ext uri="{FF2B5EF4-FFF2-40B4-BE49-F238E27FC236}">
              <a16:creationId xmlns:a16="http://schemas.microsoft.com/office/drawing/2014/main" xmlns="" id="{00000000-0008-0000-0B00-0000357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862" name="Rectangle 822">
          <a:extLst>
            <a:ext uri="{FF2B5EF4-FFF2-40B4-BE49-F238E27FC236}">
              <a16:creationId xmlns:a16="http://schemas.microsoft.com/office/drawing/2014/main" xmlns="" id="{00000000-0008-0000-0B00-0000367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865" name="Rectangle 825">
          <a:extLst>
            <a:ext uri="{FF2B5EF4-FFF2-40B4-BE49-F238E27FC236}">
              <a16:creationId xmlns:a16="http://schemas.microsoft.com/office/drawing/2014/main" xmlns="" id="{00000000-0008-0000-0B00-0000397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866" name="Rectangle 826">
          <a:extLst>
            <a:ext uri="{FF2B5EF4-FFF2-40B4-BE49-F238E27FC236}">
              <a16:creationId xmlns:a16="http://schemas.microsoft.com/office/drawing/2014/main" xmlns="" id="{00000000-0008-0000-0B00-00003A7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869" name="Rectangle 829">
          <a:extLst>
            <a:ext uri="{FF2B5EF4-FFF2-40B4-BE49-F238E27FC236}">
              <a16:creationId xmlns:a16="http://schemas.microsoft.com/office/drawing/2014/main" xmlns="" id="{00000000-0008-0000-0B00-00003D7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870" name="Rectangle 830">
          <a:extLst>
            <a:ext uri="{FF2B5EF4-FFF2-40B4-BE49-F238E27FC236}">
              <a16:creationId xmlns:a16="http://schemas.microsoft.com/office/drawing/2014/main" xmlns="" id="{00000000-0008-0000-0B00-00003E7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873" name="Rectangle 833">
          <a:extLst>
            <a:ext uri="{FF2B5EF4-FFF2-40B4-BE49-F238E27FC236}">
              <a16:creationId xmlns:a16="http://schemas.microsoft.com/office/drawing/2014/main" xmlns="" id="{00000000-0008-0000-0B00-0000417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874" name="Rectangle 834">
          <a:extLst>
            <a:ext uri="{FF2B5EF4-FFF2-40B4-BE49-F238E27FC236}">
              <a16:creationId xmlns:a16="http://schemas.microsoft.com/office/drawing/2014/main" xmlns="" id="{00000000-0008-0000-0B00-0000427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877" name="Rectangle 837">
          <a:extLst>
            <a:ext uri="{FF2B5EF4-FFF2-40B4-BE49-F238E27FC236}">
              <a16:creationId xmlns:a16="http://schemas.microsoft.com/office/drawing/2014/main" xmlns="" id="{00000000-0008-0000-0B00-0000457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878" name="Rectangle 838">
          <a:extLst>
            <a:ext uri="{FF2B5EF4-FFF2-40B4-BE49-F238E27FC236}">
              <a16:creationId xmlns:a16="http://schemas.microsoft.com/office/drawing/2014/main" xmlns="" id="{00000000-0008-0000-0B00-0000467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881" name="Rectangle 841">
          <a:extLst>
            <a:ext uri="{FF2B5EF4-FFF2-40B4-BE49-F238E27FC236}">
              <a16:creationId xmlns:a16="http://schemas.microsoft.com/office/drawing/2014/main" xmlns="" id="{00000000-0008-0000-0B00-0000497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882" name="Rectangle 842">
          <a:extLst>
            <a:ext uri="{FF2B5EF4-FFF2-40B4-BE49-F238E27FC236}">
              <a16:creationId xmlns:a16="http://schemas.microsoft.com/office/drawing/2014/main" xmlns="" id="{00000000-0008-0000-0B00-00004A7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885" name="Rectangle 845">
          <a:extLst>
            <a:ext uri="{FF2B5EF4-FFF2-40B4-BE49-F238E27FC236}">
              <a16:creationId xmlns:a16="http://schemas.microsoft.com/office/drawing/2014/main" xmlns="" id="{00000000-0008-0000-0B00-00004D7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886" name="Rectangle 846">
          <a:extLst>
            <a:ext uri="{FF2B5EF4-FFF2-40B4-BE49-F238E27FC236}">
              <a16:creationId xmlns:a16="http://schemas.microsoft.com/office/drawing/2014/main" xmlns="" id="{00000000-0008-0000-0B00-00004E7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889" name="Rectangle 849">
          <a:extLst>
            <a:ext uri="{FF2B5EF4-FFF2-40B4-BE49-F238E27FC236}">
              <a16:creationId xmlns:a16="http://schemas.microsoft.com/office/drawing/2014/main" xmlns="" id="{00000000-0008-0000-0B00-0000517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890" name="Rectangle 850">
          <a:extLst>
            <a:ext uri="{FF2B5EF4-FFF2-40B4-BE49-F238E27FC236}">
              <a16:creationId xmlns:a16="http://schemas.microsoft.com/office/drawing/2014/main" xmlns="" id="{00000000-0008-0000-0B00-0000527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893" name="Rectangle 853">
          <a:extLst>
            <a:ext uri="{FF2B5EF4-FFF2-40B4-BE49-F238E27FC236}">
              <a16:creationId xmlns:a16="http://schemas.microsoft.com/office/drawing/2014/main" xmlns="" id="{00000000-0008-0000-0B00-0000557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894" name="Rectangle 854">
          <a:extLst>
            <a:ext uri="{FF2B5EF4-FFF2-40B4-BE49-F238E27FC236}">
              <a16:creationId xmlns:a16="http://schemas.microsoft.com/office/drawing/2014/main" xmlns="" id="{00000000-0008-0000-0B00-0000567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897" name="Rectangle 857">
          <a:extLst>
            <a:ext uri="{FF2B5EF4-FFF2-40B4-BE49-F238E27FC236}">
              <a16:creationId xmlns:a16="http://schemas.microsoft.com/office/drawing/2014/main" xmlns="" id="{00000000-0008-0000-0B00-0000597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898" name="Rectangle 858">
          <a:extLst>
            <a:ext uri="{FF2B5EF4-FFF2-40B4-BE49-F238E27FC236}">
              <a16:creationId xmlns:a16="http://schemas.microsoft.com/office/drawing/2014/main" xmlns="" id="{00000000-0008-0000-0B00-00005A7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901" name="Rectangle 861">
          <a:extLst>
            <a:ext uri="{FF2B5EF4-FFF2-40B4-BE49-F238E27FC236}">
              <a16:creationId xmlns:a16="http://schemas.microsoft.com/office/drawing/2014/main" xmlns="" id="{00000000-0008-0000-0B00-00005D7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902" name="Rectangle 862">
          <a:extLst>
            <a:ext uri="{FF2B5EF4-FFF2-40B4-BE49-F238E27FC236}">
              <a16:creationId xmlns:a16="http://schemas.microsoft.com/office/drawing/2014/main" xmlns="" id="{00000000-0008-0000-0B00-00005E7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905" name="Rectangle 865">
          <a:extLst>
            <a:ext uri="{FF2B5EF4-FFF2-40B4-BE49-F238E27FC236}">
              <a16:creationId xmlns:a16="http://schemas.microsoft.com/office/drawing/2014/main" xmlns="" id="{00000000-0008-0000-0B00-0000617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906" name="Rectangle 866">
          <a:extLst>
            <a:ext uri="{FF2B5EF4-FFF2-40B4-BE49-F238E27FC236}">
              <a16:creationId xmlns:a16="http://schemas.microsoft.com/office/drawing/2014/main" xmlns="" id="{00000000-0008-0000-0B00-0000627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909" name="Rectangle 869">
          <a:extLst>
            <a:ext uri="{FF2B5EF4-FFF2-40B4-BE49-F238E27FC236}">
              <a16:creationId xmlns:a16="http://schemas.microsoft.com/office/drawing/2014/main" xmlns="" id="{00000000-0008-0000-0B00-0000657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910" name="Rectangle 870">
          <a:extLst>
            <a:ext uri="{FF2B5EF4-FFF2-40B4-BE49-F238E27FC236}">
              <a16:creationId xmlns:a16="http://schemas.microsoft.com/office/drawing/2014/main" xmlns="" id="{00000000-0008-0000-0B00-0000667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913" name="Rectangle 873">
          <a:extLst>
            <a:ext uri="{FF2B5EF4-FFF2-40B4-BE49-F238E27FC236}">
              <a16:creationId xmlns:a16="http://schemas.microsoft.com/office/drawing/2014/main" xmlns="" id="{00000000-0008-0000-0B00-0000697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914" name="Rectangle 874">
          <a:extLst>
            <a:ext uri="{FF2B5EF4-FFF2-40B4-BE49-F238E27FC236}">
              <a16:creationId xmlns:a16="http://schemas.microsoft.com/office/drawing/2014/main" xmlns="" id="{00000000-0008-0000-0B00-00006A7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917" name="Rectangle 877">
          <a:extLst>
            <a:ext uri="{FF2B5EF4-FFF2-40B4-BE49-F238E27FC236}">
              <a16:creationId xmlns:a16="http://schemas.microsoft.com/office/drawing/2014/main" xmlns="" id="{00000000-0008-0000-0B00-00006D7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918" name="Rectangle 878">
          <a:extLst>
            <a:ext uri="{FF2B5EF4-FFF2-40B4-BE49-F238E27FC236}">
              <a16:creationId xmlns:a16="http://schemas.microsoft.com/office/drawing/2014/main" xmlns="" id="{00000000-0008-0000-0B00-00006E7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921" name="Rectangle 881">
          <a:extLst>
            <a:ext uri="{FF2B5EF4-FFF2-40B4-BE49-F238E27FC236}">
              <a16:creationId xmlns:a16="http://schemas.microsoft.com/office/drawing/2014/main" xmlns="" id="{00000000-0008-0000-0B00-0000717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922" name="Rectangle 882">
          <a:extLst>
            <a:ext uri="{FF2B5EF4-FFF2-40B4-BE49-F238E27FC236}">
              <a16:creationId xmlns:a16="http://schemas.microsoft.com/office/drawing/2014/main" xmlns="" id="{00000000-0008-0000-0B00-0000727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925" name="Rectangle 885">
          <a:extLst>
            <a:ext uri="{FF2B5EF4-FFF2-40B4-BE49-F238E27FC236}">
              <a16:creationId xmlns:a16="http://schemas.microsoft.com/office/drawing/2014/main" xmlns="" id="{00000000-0008-0000-0B00-0000757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926" name="Rectangle 886">
          <a:extLst>
            <a:ext uri="{FF2B5EF4-FFF2-40B4-BE49-F238E27FC236}">
              <a16:creationId xmlns:a16="http://schemas.microsoft.com/office/drawing/2014/main" xmlns="" id="{00000000-0008-0000-0B00-0000767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929" name="Rectangle 889">
          <a:extLst>
            <a:ext uri="{FF2B5EF4-FFF2-40B4-BE49-F238E27FC236}">
              <a16:creationId xmlns:a16="http://schemas.microsoft.com/office/drawing/2014/main" xmlns="" id="{00000000-0008-0000-0B00-0000797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930" name="Rectangle 890">
          <a:extLst>
            <a:ext uri="{FF2B5EF4-FFF2-40B4-BE49-F238E27FC236}">
              <a16:creationId xmlns:a16="http://schemas.microsoft.com/office/drawing/2014/main" xmlns="" id="{00000000-0008-0000-0B00-00007A7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933" name="Rectangle 893">
          <a:extLst>
            <a:ext uri="{FF2B5EF4-FFF2-40B4-BE49-F238E27FC236}">
              <a16:creationId xmlns:a16="http://schemas.microsoft.com/office/drawing/2014/main" xmlns="" id="{00000000-0008-0000-0B00-00007D7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934" name="Rectangle 894">
          <a:extLst>
            <a:ext uri="{FF2B5EF4-FFF2-40B4-BE49-F238E27FC236}">
              <a16:creationId xmlns:a16="http://schemas.microsoft.com/office/drawing/2014/main" xmlns="" id="{00000000-0008-0000-0B00-00007E7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937" name="Rectangle 897">
          <a:extLst>
            <a:ext uri="{FF2B5EF4-FFF2-40B4-BE49-F238E27FC236}">
              <a16:creationId xmlns:a16="http://schemas.microsoft.com/office/drawing/2014/main" xmlns="" id="{00000000-0008-0000-0B00-0000817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938" name="Rectangle 898">
          <a:extLst>
            <a:ext uri="{FF2B5EF4-FFF2-40B4-BE49-F238E27FC236}">
              <a16:creationId xmlns:a16="http://schemas.microsoft.com/office/drawing/2014/main" xmlns="" id="{00000000-0008-0000-0B00-0000827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941" name="Rectangle 901">
          <a:extLst>
            <a:ext uri="{FF2B5EF4-FFF2-40B4-BE49-F238E27FC236}">
              <a16:creationId xmlns:a16="http://schemas.microsoft.com/office/drawing/2014/main" xmlns="" id="{00000000-0008-0000-0B00-0000857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942" name="Rectangle 902">
          <a:extLst>
            <a:ext uri="{FF2B5EF4-FFF2-40B4-BE49-F238E27FC236}">
              <a16:creationId xmlns:a16="http://schemas.microsoft.com/office/drawing/2014/main" xmlns="" id="{00000000-0008-0000-0B00-0000867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945" name="Rectangle 905">
          <a:extLst>
            <a:ext uri="{FF2B5EF4-FFF2-40B4-BE49-F238E27FC236}">
              <a16:creationId xmlns:a16="http://schemas.microsoft.com/office/drawing/2014/main" xmlns="" id="{00000000-0008-0000-0B00-0000897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946" name="Rectangle 906">
          <a:extLst>
            <a:ext uri="{FF2B5EF4-FFF2-40B4-BE49-F238E27FC236}">
              <a16:creationId xmlns:a16="http://schemas.microsoft.com/office/drawing/2014/main" xmlns="" id="{00000000-0008-0000-0B00-00008A7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949" name="Rectangle 909">
          <a:extLst>
            <a:ext uri="{FF2B5EF4-FFF2-40B4-BE49-F238E27FC236}">
              <a16:creationId xmlns:a16="http://schemas.microsoft.com/office/drawing/2014/main" xmlns="" id="{00000000-0008-0000-0B00-00008D7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950" name="Rectangle 910">
          <a:extLst>
            <a:ext uri="{FF2B5EF4-FFF2-40B4-BE49-F238E27FC236}">
              <a16:creationId xmlns:a16="http://schemas.microsoft.com/office/drawing/2014/main" xmlns="" id="{00000000-0008-0000-0B00-00008E7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953" name="Rectangle 913">
          <a:extLst>
            <a:ext uri="{FF2B5EF4-FFF2-40B4-BE49-F238E27FC236}">
              <a16:creationId xmlns:a16="http://schemas.microsoft.com/office/drawing/2014/main" xmlns="" id="{00000000-0008-0000-0B00-0000917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954" name="Rectangle 914">
          <a:extLst>
            <a:ext uri="{FF2B5EF4-FFF2-40B4-BE49-F238E27FC236}">
              <a16:creationId xmlns:a16="http://schemas.microsoft.com/office/drawing/2014/main" xmlns="" id="{00000000-0008-0000-0B00-0000927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957" name="Rectangle 917">
          <a:extLst>
            <a:ext uri="{FF2B5EF4-FFF2-40B4-BE49-F238E27FC236}">
              <a16:creationId xmlns:a16="http://schemas.microsoft.com/office/drawing/2014/main" xmlns="" id="{00000000-0008-0000-0B00-0000957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958" name="Rectangle 918">
          <a:extLst>
            <a:ext uri="{FF2B5EF4-FFF2-40B4-BE49-F238E27FC236}">
              <a16:creationId xmlns:a16="http://schemas.microsoft.com/office/drawing/2014/main" xmlns="" id="{00000000-0008-0000-0B00-0000967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961" name="Rectangle 921">
          <a:extLst>
            <a:ext uri="{FF2B5EF4-FFF2-40B4-BE49-F238E27FC236}">
              <a16:creationId xmlns:a16="http://schemas.microsoft.com/office/drawing/2014/main" xmlns="" id="{00000000-0008-0000-0B00-0000997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962" name="Rectangle 922">
          <a:extLst>
            <a:ext uri="{FF2B5EF4-FFF2-40B4-BE49-F238E27FC236}">
              <a16:creationId xmlns:a16="http://schemas.microsoft.com/office/drawing/2014/main" xmlns="" id="{00000000-0008-0000-0B00-00009A7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965" name="Rectangle 925">
          <a:extLst>
            <a:ext uri="{FF2B5EF4-FFF2-40B4-BE49-F238E27FC236}">
              <a16:creationId xmlns:a16="http://schemas.microsoft.com/office/drawing/2014/main" xmlns="" id="{00000000-0008-0000-0B00-00009D7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966" name="Rectangle 926">
          <a:extLst>
            <a:ext uri="{FF2B5EF4-FFF2-40B4-BE49-F238E27FC236}">
              <a16:creationId xmlns:a16="http://schemas.microsoft.com/office/drawing/2014/main" xmlns="" id="{00000000-0008-0000-0B00-00009E7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969" name="Rectangle 929">
          <a:extLst>
            <a:ext uri="{FF2B5EF4-FFF2-40B4-BE49-F238E27FC236}">
              <a16:creationId xmlns:a16="http://schemas.microsoft.com/office/drawing/2014/main" xmlns="" id="{00000000-0008-0000-0B00-0000A17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970" name="Rectangle 930">
          <a:extLst>
            <a:ext uri="{FF2B5EF4-FFF2-40B4-BE49-F238E27FC236}">
              <a16:creationId xmlns:a16="http://schemas.microsoft.com/office/drawing/2014/main" xmlns="" id="{00000000-0008-0000-0B00-0000A27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973" name="Rectangle 933">
          <a:extLst>
            <a:ext uri="{FF2B5EF4-FFF2-40B4-BE49-F238E27FC236}">
              <a16:creationId xmlns:a16="http://schemas.microsoft.com/office/drawing/2014/main" xmlns="" id="{00000000-0008-0000-0B00-0000A57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974" name="Rectangle 934">
          <a:extLst>
            <a:ext uri="{FF2B5EF4-FFF2-40B4-BE49-F238E27FC236}">
              <a16:creationId xmlns:a16="http://schemas.microsoft.com/office/drawing/2014/main" xmlns="" id="{00000000-0008-0000-0B00-0000A67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977" name="Rectangle 937">
          <a:extLst>
            <a:ext uri="{FF2B5EF4-FFF2-40B4-BE49-F238E27FC236}">
              <a16:creationId xmlns:a16="http://schemas.microsoft.com/office/drawing/2014/main" xmlns="" id="{00000000-0008-0000-0B00-0000A97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978" name="Rectangle 938">
          <a:extLst>
            <a:ext uri="{FF2B5EF4-FFF2-40B4-BE49-F238E27FC236}">
              <a16:creationId xmlns:a16="http://schemas.microsoft.com/office/drawing/2014/main" xmlns="" id="{00000000-0008-0000-0B00-0000AA7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981" name="Rectangle 941">
          <a:extLst>
            <a:ext uri="{FF2B5EF4-FFF2-40B4-BE49-F238E27FC236}">
              <a16:creationId xmlns:a16="http://schemas.microsoft.com/office/drawing/2014/main" xmlns="" id="{00000000-0008-0000-0B00-0000AD7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982" name="Rectangle 942">
          <a:extLst>
            <a:ext uri="{FF2B5EF4-FFF2-40B4-BE49-F238E27FC236}">
              <a16:creationId xmlns:a16="http://schemas.microsoft.com/office/drawing/2014/main" xmlns="" id="{00000000-0008-0000-0B00-0000AE7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985" name="Rectangle 945">
          <a:extLst>
            <a:ext uri="{FF2B5EF4-FFF2-40B4-BE49-F238E27FC236}">
              <a16:creationId xmlns:a16="http://schemas.microsoft.com/office/drawing/2014/main" xmlns="" id="{00000000-0008-0000-0B00-0000B17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986" name="Rectangle 946">
          <a:extLst>
            <a:ext uri="{FF2B5EF4-FFF2-40B4-BE49-F238E27FC236}">
              <a16:creationId xmlns:a16="http://schemas.microsoft.com/office/drawing/2014/main" xmlns="" id="{00000000-0008-0000-0B00-0000B27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989" name="Rectangle 949">
          <a:extLst>
            <a:ext uri="{FF2B5EF4-FFF2-40B4-BE49-F238E27FC236}">
              <a16:creationId xmlns:a16="http://schemas.microsoft.com/office/drawing/2014/main" xmlns="" id="{00000000-0008-0000-0B00-0000B57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990" name="Rectangle 950">
          <a:extLst>
            <a:ext uri="{FF2B5EF4-FFF2-40B4-BE49-F238E27FC236}">
              <a16:creationId xmlns:a16="http://schemas.microsoft.com/office/drawing/2014/main" xmlns="" id="{00000000-0008-0000-0B00-0000B67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993" name="Rectangle 953">
          <a:extLst>
            <a:ext uri="{FF2B5EF4-FFF2-40B4-BE49-F238E27FC236}">
              <a16:creationId xmlns:a16="http://schemas.microsoft.com/office/drawing/2014/main" xmlns="" id="{00000000-0008-0000-0B00-0000B97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994" name="Rectangle 954">
          <a:extLst>
            <a:ext uri="{FF2B5EF4-FFF2-40B4-BE49-F238E27FC236}">
              <a16:creationId xmlns:a16="http://schemas.microsoft.com/office/drawing/2014/main" xmlns="" id="{00000000-0008-0000-0B00-0000BA7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997" name="Rectangle 957">
          <a:extLst>
            <a:ext uri="{FF2B5EF4-FFF2-40B4-BE49-F238E27FC236}">
              <a16:creationId xmlns:a16="http://schemas.microsoft.com/office/drawing/2014/main" xmlns="" id="{00000000-0008-0000-0B00-0000BD7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79998" name="Rectangle 958">
          <a:extLst>
            <a:ext uri="{FF2B5EF4-FFF2-40B4-BE49-F238E27FC236}">
              <a16:creationId xmlns:a16="http://schemas.microsoft.com/office/drawing/2014/main" xmlns="" id="{00000000-0008-0000-0B00-0000BE7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001" name="Rectangle 961">
          <a:extLst>
            <a:ext uri="{FF2B5EF4-FFF2-40B4-BE49-F238E27FC236}">
              <a16:creationId xmlns:a16="http://schemas.microsoft.com/office/drawing/2014/main" xmlns="" id="{00000000-0008-0000-0B00-0000C17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002" name="Rectangle 962">
          <a:extLst>
            <a:ext uri="{FF2B5EF4-FFF2-40B4-BE49-F238E27FC236}">
              <a16:creationId xmlns:a16="http://schemas.microsoft.com/office/drawing/2014/main" xmlns="" id="{00000000-0008-0000-0B00-0000C27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005" name="Rectangle 965">
          <a:extLst>
            <a:ext uri="{FF2B5EF4-FFF2-40B4-BE49-F238E27FC236}">
              <a16:creationId xmlns:a16="http://schemas.microsoft.com/office/drawing/2014/main" xmlns="" id="{00000000-0008-0000-0B00-0000C57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006" name="Rectangle 966">
          <a:extLst>
            <a:ext uri="{FF2B5EF4-FFF2-40B4-BE49-F238E27FC236}">
              <a16:creationId xmlns:a16="http://schemas.microsoft.com/office/drawing/2014/main" xmlns="" id="{00000000-0008-0000-0B00-0000C67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009" name="Rectangle 969">
          <a:extLst>
            <a:ext uri="{FF2B5EF4-FFF2-40B4-BE49-F238E27FC236}">
              <a16:creationId xmlns:a16="http://schemas.microsoft.com/office/drawing/2014/main" xmlns="" id="{00000000-0008-0000-0B00-0000C97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010" name="Rectangle 970">
          <a:extLst>
            <a:ext uri="{FF2B5EF4-FFF2-40B4-BE49-F238E27FC236}">
              <a16:creationId xmlns:a16="http://schemas.microsoft.com/office/drawing/2014/main" xmlns="" id="{00000000-0008-0000-0B00-0000CA7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013" name="Rectangle 973">
          <a:extLst>
            <a:ext uri="{FF2B5EF4-FFF2-40B4-BE49-F238E27FC236}">
              <a16:creationId xmlns:a16="http://schemas.microsoft.com/office/drawing/2014/main" xmlns="" id="{00000000-0008-0000-0B00-0000CD7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014" name="Rectangle 974">
          <a:extLst>
            <a:ext uri="{FF2B5EF4-FFF2-40B4-BE49-F238E27FC236}">
              <a16:creationId xmlns:a16="http://schemas.microsoft.com/office/drawing/2014/main" xmlns="" id="{00000000-0008-0000-0B00-0000CE7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017" name="Rectangle 977">
          <a:extLst>
            <a:ext uri="{FF2B5EF4-FFF2-40B4-BE49-F238E27FC236}">
              <a16:creationId xmlns:a16="http://schemas.microsoft.com/office/drawing/2014/main" xmlns="" id="{00000000-0008-0000-0B00-0000D17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018" name="Rectangle 978">
          <a:extLst>
            <a:ext uri="{FF2B5EF4-FFF2-40B4-BE49-F238E27FC236}">
              <a16:creationId xmlns:a16="http://schemas.microsoft.com/office/drawing/2014/main" xmlns="" id="{00000000-0008-0000-0B00-0000D27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021" name="Rectangle 981">
          <a:extLst>
            <a:ext uri="{FF2B5EF4-FFF2-40B4-BE49-F238E27FC236}">
              <a16:creationId xmlns:a16="http://schemas.microsoft.com/office/drawing/2014/main" xmlns="" id="{00000000-0008-0000-0B00-0000D57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022" name="Rectangle 982">
          <a:extLst>
            <a:ext uri="{FF2B5EF4-FFF2-40B4-BE49-F238E27FC236}">
              <a16:creationId xmlns:a16="http://schemas.microsoft.com/office/drawing/2014/main" xmlns="" id="{00000000-0008-0000-0B00-0000D67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025" name="Rectangle 985">
          <a:extLst>
            <a:ext uri="{FF2B5EF4-FFF2-40B4-BE49-F238E27FC236}">
              <a16:creationId xmlns:a16="http://schemas.microsoft.com/office/drawing/2014/main" xmlns="" id="{00000000-0008-0000-0B00-0000D97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026" name="Rectangle 986">
          <a:extLst>
            <a:ext uri="{FF2B5EF4-FFF2-40B4-BE49-F238E27FC236}">
              <a16:creationId xmlns:a16="http://schemas.microsoft.com/office/drawing/2014/main" xmlns="" id="{00000000-0008-0000-0B00-0000DA7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029" name="Rectangle 989">
          <a:extLst>
            <a:ext uri="{FF2B5EF4-FFF2-40B4-BE49-F238E27FC236}">
              <a16:creationId xmlns:a16="http://schemas.microsoft.com/office/drawing/2014/main" xmlns="" id="{00000000-0008-0000-0B00-0000DD7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030" name="Rectangle 990">
          <a:extLst>
            <a:ext uri="{FF2B5EF4-FFF2-40B4-BE49-F238E27FC236}">
              <a16:creationId xmlns:a16="http://schemas.microsoft.com/office/drawing/2014/main" xmlns="" id="{00000000-0008-0000-0B00-0000DE7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033" name="Rectangle 993">
          <a:extLst>
            <a:ext uri="{FF2B5EF4-FFF2-40B4-BE49-F238E27FC236}">
              <a16:creationId xmlns:a16="http://schemas.microsoft.com/office/drawing/2014/main" xmlns="" id="{00000000-0008-0000-0B00-0000E17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034" name="Rectangle 994">
          <a:extLst>
            <a:ext uri="{FF2B5EF4-FFF2-40B4-BE49-F238E27FC236}">
              <a16:creationId xmlns:a16="http://schemas.microsoft.com/office/drawing/2014/main" xmlns="" id="{00000000-0008-0000-0B00-0000E27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037" name="Rectangle 997">
          <a:extLst>
            <a:ext uri="{FF2B5EF4-FFF2-40B4-BE49-F238E27FC236}">
              <a16:creationId xmlns:a16="http://schemas.microsoft.com/office/drawing/2014/main" xmlns="" id="{00000000-0008-0000-0B00-0000E57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038" name="Rectangle 998">
          <a:extLst>
            <a:ext uri="{FF2B5EF4-FFF2-40B4-BE49-F238E27FC236}">
              <a16:creationId xmlns:a16="http://schemas.microsoft.com/office/drawing/2014/main" xmlns="" id="{00000000-0008-0000-0B00-0000E67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041" name="Rectangle 1001">
          <a:extLst>
            <a:ext uri="{FF2B5EF4-FFF2-40B4-BE49-F238E27FC236}">
              <a16:creationId xmlns:a16="http://schemas.microsoft.com/office/drawing/2014/main" xmlns="" id="{00000000-0008-0000-0B00-0000E97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042" name="Rectangle 1002">
          <a:extLst>
            <a:ext uri="{FF2B5EF4-FFF2-40B4-BE49-F238E27FC236}">
              <a16:creationId xmlns:a16="http://schemas.microsoft.com/office/drawing/2014/main" xmlns="" id="{00000000-0008-0000-0B00-0000EA7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045" name="Rectangle 1005">
          <a:extLst>
            <a:ext uri="{FF2B5EF4-FFF2-40B4-BE49-F238E27FC236}">
              <a16:creationId xmlns:a16="http://schemas.microsoft.com/office/drawing/2014/main" xmlns="" id="{00000000-0008-0000-0B00-0000ED7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046" name="Rectangle 1006">
          <a:extLst>
            <a:ext uri="{FF2B5EF4-FFF2-40B4-BE49-F238E27FC236}">
              <a16:creationId xmlns:a16="http://schemas.microsoft.com/office/drawing/2014/main" xmlns="" id="{00000000-0008-0000-0B00-0000EE7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049" name="Rectangle 1009">
          <a:extLst>
            <a:ext uri="{FF2B5EF4-FFF2-40B4-BE49-F238E27FC236}">
              <a16:creationId xmlns:a16="http://schemas.microsoft.com/office/drawing/2014/main" xmlns="" id="{00000000-0008-0000-0B00-0000F17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050" name="Rectangle 1010">
          <a:extLst>
            <a:ext uri="{FF2B5EF4-FFF2-40B4-BE49-F238E27FC236}">
              <a16:creationId xmlns:a16="http://schemas.microsoft.com/office/drawing/2014/main" xmlns="" id="{00000000-0008-0000-0B00-0000F27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053" name="Rectangle 1013">
          <a:extLst>
            <a:ext uri="{FF2B5EF4-FFF2-40B4-BE49-F238E27FC236}">
              <a16:creationId xmlns:a16="http://schemas.microsoft.com/office/drawing/2014/main" xmlns="" id="{00000000-0008-0000-0B00-0000F57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054" name="Rectangle 1014">
          <a:extLst>
            <a:ext uri="{FF2B5EF4-FFF2-40B4-BE49-F238E27FC236}">
              <a16:creationId xmlns:a16="http://schemas.microsoft.com/office/drawing/2014/main" xmlns="" id="{00000000-0008-0000-0B00-0000F67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057" name="Rectangle 1017">
          <a:extLst>
            <a:ext uri="{FF2B5EF4-FFF2-40B4-BE49-F238E27FC236}">
              <a16:creationId xmlns:a16="http://schemas.microsoft.com/office/drawing/2014/main" xmlns="" id="{00000000-0008-0000-0B00-0000F97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058" name="Rectangle 1018">
          <a:extLst>
            <a:ext uri="{FF2B5EF4-FFF2-40B4-BE49-F238E27FC236}">
              <a16:creationId xmlns:a16="http://schemas.microsoft.com/office/drawing/2014/main" xmlns="" id="{00000000-0008-0000-0B00-0000FA7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061" name="Rectangle 1021">
          <a:extLst>
            <a:ext uri="{FF2B5EF4-FFF2-40B4-BE49-F238E27FC236}">
              <a16:creationId xmlns:a16="http://schemas.microsoft.com/office/drawing/2014/main" xmlns="" id="{00000000-0008-0000-0B00-0000FD7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062" name="Rectangle 1022">
          <a:extLst>
            <a:ext uri="{FF2B5EF4-FFF2-40B4-BE49-F238E27FC236}">
              <a16:creationId xmlns:a16="http://schemas.microsoft.com/office/drawing/2014/main" xmlns="" id="{00000000-0008-0000-0B00-0000FE7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065" name="Rectangle 1025">
          <a:extLst>
            <a:ext uri="{FF2B5EF4-FFF2-40B4-BE49-F238E27FC236}">
              <a16:creationId xmlns:a16="http://schemas.microsoft.com/office/drawing/2014/main" xmlns="" id="{00000000-0008-0000-0B00-0000017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066" name="Rectangle 1026">
          <a:extLst>
            <a:ext uri="{FF2B5EF4-FFF2-40B4-BE49-F238E27FC236}">
              <a16:creationId xmlns:a16="http://schemas.microsoft.com/office/drawing/2014/main" xmlns="" id="{00000000-0008-0000-0B00-0000027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069" name="Rectangle 1029">
          <a:extLst>
            <a:ext uri="{FF2B5EF4-FFF2-40B4-BE49-F238E27FC236}">
              <a16:creationId xmlns:a16="http://schemas.microsoft.com/office/drawing/2014/main" xmlns="" id="{00000000-0008-0000-0B00-0000057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070" name="Rectangle 1030">
          <a:extLst>
            <a:ext uri="{FF2B5EF4-FFF2-40B4-BE49-F238E27FC236}">
              <a16:creationId xmlns:a16="http://schemas.microsoft.com/office/drawing/2014/main" xmlns="" id="{00000000-0008-0000-0B00-0000067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073" name="Rectangle 1033">
          <a:extLst>
            <a:ext uri="{FF2B5EF4-FFF2-40B4-BE49-F238E27FC236}">
              <a16:creationId xmlns:a16="http://schemas.microsoft.com/office/drawing/2014/main" xmlns="" id="{00000000-0008-0000-0B00-0000097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074" name="Rectangle 1034">
          <a:extLst>
            <a:ext uri="{FF2B5EF4-FFF2-40B4-BE49-F238E27FC236}">
              <a16:creationId xmlns:a16="http://schemas.microsoft.com/office/drawing/2014/main" xmlns="" id="{00000000-0008-0000-0B00-00000A7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077" name="Rectangle 1037">
          <a:extLst>
            <a:ext uri="{FF2B5EF4-FFF2-40B4-BE49-F238E27FC236}">
              <a16:creationId xmlns:a16="http://schemas.microsoft.com/office/drawing/2014/main" xmlns="" id="{00000000-0008-0000-0B00-00000D7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078" name="Rectangle 1038">
          <a:extLst>
            <a:ext uri="{FF2B5EF4-FFF2-40B4-BE49-F238E27FC236}">
              <a16:creationId xmlns:a16="http://schemas.microsoft.com/office/drawing/2014/main" xmlns="" id="{00000000-0008-0000-0B00-00000E7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081" name="Rectangle 1041">
          <a:extLst>
            <a:ext uri="{FF2B5EF4-FFF2-40B4-BE49-F238E27FC236}">
              <a16:creationId xmlns:a16="http://schemas.microsoft.com/office/drawing/2014/main" xmlns="" id="{00000000-0008-0000-0B00-0000117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082" name="Rectangle 1042">
          <a:extLst>
            <a:ext uri="{FF2B5EF4-FFF2-40B4-BE49-F238E27FC236}">
              <a16:creationId xmlns:a16="http://schemas.microsoft.com/office/drawing/2014/main" xmlns="" id="{00000000-0008-0000-0B00-0000127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085" name="Rectangle 1045">
          <a:extLst>
            <a:ext uri="{FF2B5EF4-FFF2-40B4-BE49-F238E27FC236}">
              <a16:creationId xmlns:a16="http://schemas.microsoft.com/office/drawing/2014/main" xmlns="" id="{00000000-0008-0000-0B00-0000157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086" name="Rectangle 1046">
          <a:extLst>
            <a:ext uri="{FF2B5EF4-FFF2-40B4-BE49-F238E27FC236}">
              <a16:creationId xmlns:a16="http://schemas.microsoft.com/office/drawing/2014/main" xmlns="" id="{00000000-0008-0000-0B00-0000167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089" name="Rectangle 1049">
          <a:extLst>
            <a:ext uri="{FF2B5EF4-FFF2-40B4-BE49-F238E27FC236}">
              <a16:creationId xmlns:a16="http://schemas.microsoft.com/office/drawing/2014/main" xmlns="" id="{00000000-0008-0000-0B00-0000197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090" name="Rectangle 1050">
          <a:extLst>
            <a:ext uri="{FF2B5EF4-FFF2-40B4-BE49-F238E27FC236}">
              <a16:creationId xmlns:a16="http://schemas.microsoft.com/office/drawing/2014/main" xmlns="" id="{00000000-0008-0000-0B00-00001A7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093" name="Rectangle 1053">
          <a:extLst>
            <a:ext uri="{FF2B5EF4-FFF2-40B4-BE49-F238E27FC236}">
              <a16:creationId xmlns:a16="http://schemas.microsoft.com/office/drawing/2014/main" xmlns="" id="{00000000-0008-0000-0B00-00001D7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094" name="Rectangle 1054">
          <a:extLst>
            <a:ext uri="{FF2B5EF4-FFF2-40B4-BE49-F238E27FC236}">
              <a16:creationId xmlns:a16="http://schemas.microsoft.com/office/drawing/2014/main" xmlns="" id="{00000000-0008-0000-0B00-00001E7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097" name="Rectangle 1057">
          <a:extLst>
            <a:ext uri="{FF2B5EF4-FFF2-40B4-BE49-F238E27FC236}">
              <a16:creationId xmlns:a16="http://schemas.microsoft.com/office/drawing/2014/main" xmlns="" id="{00000000-0008-0000-0B00-0000217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098" name="Rectangle 1058">
          <a:extLst>
            <a:ext uri="{FF2B5EF4-FFF2-40B4-BE49-F238E27FC236}">
              <a16:creationId xmlns:a16="http://schemas.microsoft.com/office/drawing/2014/main" xmlns="" id="{00000000-0008-0000-0B00-0000227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101" name="Rectangle 1061">
          <a:extLst>
            <a:ext uri="{FF2B5EF4-FFF2-40B4-BE49-F238E27FC236}">
              <a16:creationId xmlns:a16="http://schemas.microsoft.com/office/drawing/2014/main" xmlns="" id="{00000000-0008-0000-0B00-0000257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102" name="Rectangle 1062">
          <a:extLst>
            <a:ext uri="{FF2B5EF4-FFF2-40B4-BE49-F238E27FC236}">
              <a16:creationId xmlns:a16="http://schemas.microsoft.com/office/drawing/2014/main" xmlns="" id="{00000000-0008-0000-0B00-0000267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105" name="Rectangle 1065">
          <a:extLst>
            <a:ext uri="{FF2B5EF4-FFF2-40B4-BE49-F238E27FC236}">
              <a16:creationId xmlns:a16="http://schemas.microsoft.com/office/drawing/2014/main" xmlns="" id="{00000000-0008-0000-0B00-0000297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106" name="Rectangle 1066">
          <a:extLst>
            <a:ext uri="{FF2B5EF4-FFF2-40B4-BE49-F238E27FC236}">
              <a16:creationId xmlns:a16="http://schemas.microsoft.com/office/drawing/2014/main" xmlns="" id="{00000000-0008-0000-0B00-00002A7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109" name="Rectangle 1069">
          <a:extLst>
            <a:ext uri="{FF2B5EF4-FFF2-40B4-BE49-F238E27FC236}">
              <a16:creationId xmlns:a16="http://schemas.microsoft.com/office/drawing/2014/main" xmlns="" id="{00000000-0008-0000-0B00-00002D7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110" name="Rectangle 1070">
          <a:extLst>
            <a:ext uri="{FF2B5EF4-FFF2-40B4-BE49-F238E27FC236}">
              <a16:creationId xmlns:a16="http://schemas.microsoft.com/office/drawing/2014/main" xmlns="" id="{00000000-0008-0000-0B00-00002E7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113" name="Rectangle 1073">
          <a:extLst>
            <a:ext uri="{FF2B5EF4-FFF2-40B4-BE49-F238E27FC236}">
              <a16:creationId xmlns:a16="http://schemas.microsoft.com/office/drawing/2014/main" xmlns="" id="{00000000-0008-0000-0B00-0000317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114" name="Rectangle 1074">
          <a:extLst>
            <a:ext uri="{FF2B5EF4-FFF2-40B4-BE49-F238E27FC236}">
              <a16:creationId xmlns:a16="http://schemas.microsoft.com/office/drawing/2014/main" xmlns="" id="{00000000-0008-0000-0B00-0000327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117" name="Rectangle 1077">
          <a:extLst>
            <a:ext uri="{FF2B5EF4-FFF2-40B4-BE49-F238E27FC236}">
              <a16:creationId xmlns:a16="http://schemas.microsoft.com/office/drawing/2014/main" xmlns="" id="{00000000-0008-0000-0B00-0000357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118" name="Rectangle 1078">
          <a:extLst>
            <a:ext uri="{FF2B5EF4-FFF2-40B4-BE49-F238E27FC236}">
              <a16:creationId xmlns:a16="http://schemas.microsoft.com/office/drawing/2014/main" xmlns="" id="{00000000-0008-0000-0B00-0000367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121" name="Rectangle 1081">
          <a:extLst>
            <a:ext uri="{FF2B5EF4-FFF2-40B4-BE49-F238E27FC236}">
              <a16:creationId xmlns:a16="http://schemas.microsoft.com/office/drawing/2014/main" xmlns="" id="{00000000-0008-0000-0B00-0000397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122" name="Rectangle 1082">
          <a:extLst>
            <a:ext uri="{FF2B5EF4-FFF2-40B4-BE49-F238E27FC236}">
              <a16:creationId xmlns:a16="http://schemas.microsoft.com/office/drawing/2014/main" xmlns="" id="{00000000-0008-0000-0B00-00003A7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125" name="Rectangle 1085">
          <a:extLst>
            <a:ext uri="{FF2B5EF4-FFF2-40B4-BE49-F238E27FC236}">
              <a16:creationId xmlns:a16="http://schemas.microsoft.com/office/drawing/2014/main" xmlns="" id="{00000000-0008-0000-0B00-00003D7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126" name="Rectangle 1086">
          <a:extLst>
            <a:ext uri="{FF2B5EF4-FFF2-40B4-BE49-F238E27FC236}">
              <a16:creationId xmlns:a16="http://schemas.microsoft.com/office/drawing/2014/main" xmlns="" id="{00000000-0008-0000-0B00-00003E7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129" name="Rectangle 1089">
          <a:extLst>
            <a:ext uri="{FF2B5EF4-FFF2-40B4-BE49-F238E27FC236}">
              <a16:creationId xmlns:a16="http://schemas.microsoft.com/office/drawing/2014/main" xmlns="" id="{00000000-0008-0000-0B00-0000417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130" name="Rectangle 1090">
          <a:extLst>
            <a:ext uri="{FF2B5EF4-FFF2-40B4-BE49-F238E27FC236}">
              <a16:creationId xmlns:a16="http://schemas.microsoft.com/office/drawing/2014/main" xmlns="" id="{00000000-0008-0000-0B00-0000427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133" name="Rectangle 1093">
          <a:extLst>
            <a:ext uri="{FF2B5EF4-FFF2-40B4-BE49-F238E27FC236}">
              <a16:creationId xmlns:a16="http://schemas.microsoft.com/office/drawing/2014/main" xmlns="" id="{00000000-0008-0000-0B00-0000457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134" name="Rectangle 1094">
          <a:extLst>
            <a:ext uri="{FF2B5EF4-FFF2-40B4-BE49-F238E27FC236}">
              <a16:creationId xmlns:a16="http://schemas.microsoft.com/office/drawing/2014/main" xmlns="" id="{00000000-0008-0000-0B00-0000467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137" name="Rectangle 1097">
          <a:extLst>
            <a:ext uri="{FF2B5EF4-FFF2-40B4-BE49-F238E27FC236}">
              <a16:creationId xmlns:a16="http://schemas.microsoft.com/office/drawing/2014/main" xmlns="" id="{00000000-0008-0000-0B00-0000497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138" name="Rectangle 1098">
          <a:extLst>
            <a:ext uri="{FF2B5EF4-FFF2-40B4-BE49-F238E27FC236}">
              <a16:creationId xmlns:a16="http://schemas.microsoft.com/office/drawing/2014/main" xmlns="" id="{00000000-0008-0000-0B00-00004A7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141" name="Rectangle 1101">
          <a:extLst>
            <a:ext uri="{FF2B5EF4-FFF2-40B4-BE49-F238E27FC236}">
              <a16:creationId xmlns:a16="http://schemas.microsoft.com/office/drawing/2014/main" xmlns="" id="{00000000-0008-0000-0B00-00004D7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142" name="Rectangle 1102">
          <a:extLst>
            <a:ext uri="{FF2B5EF4-FFF2-40B4-BE49-F238E27FC236}">
              <a16:creationId xmlns:a16="http://schemas.microsoft.com/office/drawing/2014/main" xmlns="" id="{00000000-0008-0000-0B00-00004E7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145" name="Rectangle 1105">
          <a:extLst>
            <a:ext uri="{FF2B5EF4-FFF2-40B4-BE49-F238E27FC236}">
              <a16:creationId xmlns:a16="http://schemas.microsoft.com/office/drawing/2014/main" xmlns="" id="{00000000-0008-0000-0B00-0000517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146" name="Rectangle 1106">
          <a:extLst>
            <a:ext uri="{FF2B5EF4-FFF2-40B4-BE49-F238E27FC236}">
              <a16:creationId xmlns:a16="http://schemas.microsoft.com/office/drawing/2014/main" xmlns="" id="{00000000-0008-0000-0B00-0000527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149" name="Rectangle 1109">
          <a:extLst>
            <a:ext uri="{FF2B5EF4-FFF2-40B4-BE49-F238E27FC236}">
              <a16:creationId xmlns:a16="http://schemas.microsoft.com/office/drawing/2014/main" xmlns="" id="{00000000-0008-0000-0B00-0000557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150" name="Rectangle 1110">
          <a:extLst>
            <a:ext uri="{FF2B5EF4-FFF2-40B4-BE49-F238E27FC236}">
              <a16:creationId xmlns:a16="http://schemas.microsoft.com/office/drawing/2014/main" xmlns="" id="{00000000-0008-0000-0B00-0000567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153" name="Rectangle 1113">
          <a:extLst>
            <a:ext uri="{FF2B5EF4-FFF2-40B4-BE49-F238E27FC236}">
              <a16:creationId xmlns:a16="http://schemas.microsoft.com/office/drawing/2014/main" xmlns="" id="{00000000-0008-0000-0B00-0000597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154" name="Rectangle 1114">
          <a:extLst>
            <a:ext uri="{FF2B5EF4-FFF2-40B4-BE49-F238E27FC236}">
              <a16:creationId xmlns:a16="http://schemas.microsoft.com/office/drawing/2014/main" xmlns="" id="{00000000-0008-0000-0B00-00005A7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157" name="Rectangle 1117">
          <a:extLst>
            <a:ext uri="{FF2B5EF4-FFF2-40B4-BE49-F238E27FC236}">
              <a16:creationId xmlns:a16="http://schemas.microsoft.com/office/drawing/2014/main" xmlns="" id="{00000000-0008-0000-0B00-00005D7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158" name="Rectangle 1118">
          <a:extLst>
            <a:ext uri="{FF2B5EF4-FFF2-40B4-BE49-F238E27FC236}">
              <a16:creationId xmlns:a16="http://schemas.microsoft.com/office/drawing/2014/main" xmlns="" id="{00000000-0008-0000-0B00-00005E7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161" name="Rectangle 1121">
          <a:extLst>
            <a:ext uri="{FF2B5EF4-FFF2-40B4-BE49-F238E27FC236}">
              <a16:creationId xmlns:a16="http://schemas.microsoft.com/office/drawing/2014/main" xmlns="" id="{00000000-0008-0000-0B00-0000617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162" name="Rectangle 1122">
          <a:extLst>
            <a:ext uri="{FF2B5EF4-FFF2-40B4-BE49-F238E27FC236}">
              <a16:creationId xmlns:a16="http://schemas.microsoft.com/office/drawing/2014/main" xmlns="" id="{00000000-0008-0000-0B00-0000627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165" name="Rectangle 1125">
          <a:extLst>
            <a:ext uri="{FF2B5EF4-FFF2-40B4-BE49-F238E27FC236}">
              <a16:creationId xmlns:a16="http://schemas.microsoft.com/office/drawing/2014/main" xmlns="" id="{00000000-0008-0000-0B00-0000657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166" name="Rectangle 1126">
          <a:extLst>
            <a:ext uri="{FF2B5EF4-FFF2-40B4-BE49-F238E27FC236}">
              <a16:creationId xmlns:a16="http://schemas.microsoft.com/office/drawing/2014/main" xmlns="" id="{00000000-0008-0000-0B00-0000667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169" name="Rectangle 1129">
          <a:extLst>
            <a:ext uri="{FF2B5EF4-FFF2-40B4-BE49-F238E27FC236}">
              <a16:creationId xmlns:a16="http://schemas.microsoft.com/office/drawing/2014/main" xmlns="" id="{00000000-0008-0000-0B00-0000697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170" name="Rectangle 1130">
          <a:extLst>
            <a:ext uri="{FF2B5EF4-FFF2-40B4-BE49-F238E27FC236}">
              <a16:creationId xmlns:a16="http://schemas.microsoft.com/office/drawing/2014/main" xmlns="" id="{00000000-0008-0000-0B00-00006A7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173" name="Rectangle 1133">
          <a:extLst>
            <a:ext uri="{FF2B5EF4-FFF2-40B4-BE49-F238E27FC236}">
              <a16:creationId xmlns:a16="http://schemas.microsoft.com/office/drawing/2014/main" xmlns="" id="{00000000-0008-0000-0B00-00006D7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174" name="Rectangle 1134">
          <a:extLst>
            <a:ext uri="{FF2B5EF4-FFF2-40B4-BE49-F238E27FC236}">
              <a16:creationId xmlns:a16="http://schemas.microsoft.com/office/drawing/2014/main" xmlns="" id="{00000000-0008-0000-0B00-00006E7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177" name="Rectangle 1137">
          <a:extLst>
            <a:ext uri="{FF2B5EF4-FFF2-40B4-BE49-F238E27FC236}">
              <a16:creationId xmlns:a16="http://schemas.microsoft.com/office/drawing/2014/main" xmlns="" id="{00000000-0008-0000-0B00-0000717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178" name="Rectangle 1138">
          <a:extLst>
            <a:ext uri="{FF2B5EF4-FFF2-40B4-BE49-F238E27FC236}">
              <a16:creationId xmlns:a16="http://schemas.microsoft.com/office/drawing/2014/main" xmlns="" id="{00000000-0008-0000-0B00-0000727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181" name="Rectangle 1141">
          <a:extLst>
            <a:ext uri="{FF2B5EF4-FFF2-40B4-BE49-F238E27FC236}">
              <a16:creationId xmlns:a16="http://schemas.microsoft.com/office/drawing/2014/main" xmlns="" id="{00000000-0008-0000-0B00-0000757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182" name="Rectangle 1142">
          <a:extLst>
            <a:ext uri="{FF2B5EF4-FFF2-40B4-BE49-F238E27FC236}">
              <a16:creationId xmlns:a16="http://schemas.microsoft.com/office/drawing/2014/main" xmlns="" id="{00000000-0008-0000-0B00-0000767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185" name="Rectangle 1145">
          <a:extLst>
            <a:ext uri="{FF2B5EF4-FFF2-40B4-BE49-F238E27FC236}">
              <a16:creationId xmlns:a16="http://schemas.microsoft.com/office/drawing/2014/main" xmlns="" id="{00000000-0008-0000-0B00-0000797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186" name="Rectangle 1146">
          <a:extLst>
            <a:ext uri="{FF2B5EF4-FFF2-40B4-BE49-F238E27FC236}">
              <a16:creationId xmlns:a16="http://schemas.microsoft.com/office/drawing/2014/main" xmlns="" id="{00000000-0008-0000-0B00-00007A7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189" name="Rectangle 1149">
          <a:extLst>
            <a:ext uri="{FF2B5EF4-FFF2-40B4-BE49-F238E27FC236}">
              <a16:creationId xmlns:a16="http://schemas.microsoft.com/office/drawing/2014/main" xmlns="" id="{00000000-0008-0000-0B00-00007D7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190" name="Rectangle 1150">
          <a:extLst>
            <a:ext uri="{FF2B5EF4-FFF2-40B4-BE49-F238E27FC236}">
              <a16:creationId xmlns:a16="http://schemas.microsoft.com/office/drawing/2014/main" xmlns="" id="{00000000-0008-0000-0B00-00007E7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193" name="Rectangle 1153">
          <a:extLst>
            <a:ext uri="{FF2B5EF4-FFF2-40B4-BE49-F238E27FC236}">
              <a16:creationId xmlns:a16="http://schemas.microsoft.com/office/drawing/2014/main" xmlns="" id="{00000000-0008-0000-0B00-0000817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194" name="Rectangle 1154">
          <a:extLst>
            <a:ext uri="{FF2B5EF4-FFF2-40B4-BE49-F238E27FC236}">
              <a16:creationId xmlns:a16="http://schemas.microsoft.com/office/drawing/2014/main" xmlns="" id="{00000000-0008-0000-0B00-0000827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197" name="Rectangle 1157">
          <a:extLst>
            <a:ext uri="{FF2B5EF4-FFF2-40B4-BE49-F238E27FC236}">
              <a16:creationId xmlns:a16="http://schemas.microsoft.com/office/drawing/2014/main" xmlns="" id="{00000000-0008-0000-0B00-0000857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198" name="Rectangle 1158">
          <a:extLst>
            <a:ext uri="{FF2B5EF4-FFF2-40B4-BE49-F238E27FC236}">
              <a16:creationId xmlns:a16="http://schemas.microsoft.com/office/drawing/2014/main" xmlns="" id="{00000000-0008-0000-0B00-0000867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201" name="Rectangle 1161">
          <a:extLst>
            <a:ext uri="{FF2B5EF4-FFF2-40B4-BE49-F238E27FC236}">
              <a16:creationId xmlns:a16="http://schemas.microsoft.com/office/drawing/2014/main" xmlns="" id="{00000000-0008-0000-0B00-0000897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202" name="Rectangle 1162">
          <a:extLst>
            <a:ext uri="{FF2B5EF4-FFF2-40B4-BE49-F238E27FC236}">
              <a16:creationId xmlns:a16="http://schemas.microsoft.com/office/drawing/2014/main" xmlns="" id="{00000000-0008-0000-0B00-00008A7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205" name="Rectangle 1165">
          <a:extLst>
            <a:ext uri="{FF2B5EF4-FFF2-40B4-BE49-F238E27FC236}">
              <a16:creationId xmlns:a16="http://schemas.microsoft.com/office/drawing/2014/main" xmlns="" id="{00000000-0008-0000-0B00-00008D7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206" name="Rectangle 1166">
          <a:extLst>
            <a:ext uri="{FF2B5EF4-FFF2-40B4-BE49-F238E27FC236}">
              <a16:creationId xmlns:a16="http://schemas.microsoft.com/office/drawing/2014/main" xmlns="" id="{00000000-0008-0000-0B00-00008E7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209" name="Rectangle 1169">
          <a:extLst>
            <a:ext uri="{FF2B5EF4-FFF2-40B4-BE49-F238E27FC236}">
              <a16:creationId xmlns:a16="http://schemas.microsoft.com/office/drawing/2014/main" xmlns="" id="{00000000-0008-0000-0B00-0000917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210" name="Rectangle 1170">
          <a:extLst>
            <a:ext uri="{FF2B5EF4-FFF2-40B4-BE49-F238E27FC236}">
              <a16:creationId xmlns:a16="http://schemas.microsoft.com/office/drawing/2014/main" xmlns="" id="{00000000-0008-0000-0B00-0000927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213" name="Rectangle 1173">
          <a:extLst>
            <a:ext uri="{FF2B5EF4-FFF2-40B4-BE49-F238E27FC236}">
              <a16:creationId xmlns:a16="http://schemas.microsoft.com/office/drawing/2014/main" xmlns="" id="{00000000-0008-0000-0B00-0000957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214" name="Rectangle 1174">
          <a:extLst>
            <a:ext uri="{FF2B5EF4-FFF2-40B4-BE49-F238E27FC236}">
              <a16:creationId xmlns:a16="http://schemas.microsoft.com/office/drawing/2014/main" xmlns="" id="{00000000-0008-0000-0B00-0000967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217" name="Rectangle 1177">
          <a:extLst>
            <a:ext uri="{FF2B5EF4-FFF2-40B4-BE49-F238E27FC236}">
              <a16:creationId xmlns:a16="http://schemas.microsoft.com/office/drawing/2014/main" xmlns="" id="{00000000-0008-0000-0B00-0000997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218" name="Rectangle 1178">
          <a:extLst>
            <a:ext uri="{FF2B5EF4-FFF2-40B4-BE49-F238E27FC236}">
              <a16:creationId xmlns:a16="http://schemas.microsoft.com/office/drawing/2014/main" xmlns="" id="{00000000-0008-0000-0B00-00009A7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221" name="Rectangle 1181">
          <a:extLst>
            <a:ext uri="{FF2B5EF4-FFF2-40B4-BE49-F238E27FC236}">
              <a16:creationId xmlns:a16="http://schemas.microsoft.com/office/drawing/2014/main" xmlns="" id="{00000000-0008-0000-0B00-00009D7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222" name="Rectangle 1182">
          <a:extLst>
            <a:ext uri="{FF2B5EF4-FFF2-40B4-BE49-F238E27FC236}">
              <a16:creationId xmlns:a16="http://schemas.microsoft.com/office/drawing/2014/main" xmlns="" id="{00000000-0008-0000-0B00-00009E7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225" name="Rectangle 1185">
          <a:extLst>
            <a:ext uri="{FF2B5EF4-FFF2-40B4-BE49-F238E27FC236}">
              <a16:creationId xmlns:a16="http://schemas.microsoft.com/office/drawing/2014/main" xmlns="" id="{00000000-0008-0000-0B00-0000A17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226" name="Rectangle 1186">
          <a:extLst>
            <a:ext uri="{FF2B5EF4-FFF2-40B4-BE49-F238E27FC236}">
              <a16:creationId xmlns:a16="http://schemas.microsoft.com/office/drawing/2014/main" xmlns="" id="{00000000-0008-0000-0B00-0000A27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229" name="Rectangle 1189">
          <a:extLst>
            <a:ext uri="{FF2B5EF4-FFF2-40B4-BE49-F238E27FC236}">
              <a16:creationId xmlns:a16="http://schemas.microsoft.com/office/drawing/2014/main" xmlns="" id="{00000000-0008-0000-0B00-0000A57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230" name="Rectangle 1190">
          <a:extLst>
            <a:ext uri="{FF2B5EF4-FFF2-40B4-BE49-F238E27FC236}">
              <a16:creationId xmlns:a16="http://schemas.microsoft.com/office/drawing/2014/main" xmlns="" id="{00000000-0008-0000-0B00-0000A67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233" name="Rectangle 1193">
          <a:extLst>
            <a:ext uri="{FF2B5EF4-FFF2-40B4-BE49-F238E27FC236}">
              <a16:creationId xmlns:a16="http://schemas.microsoft.com/office/drawing/2014/main" xmlns="" id="{00000000-0008-0000-0B00-0000A97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234" name="Rectangle 1194">
          <a:extLst>
            <a:ext uri="{FF2B5EF4-FFF2-40B4-BE49-F238E27FC236}">
              <a16:creationId xmlns:a16="http://schemas.microsoft.com/office/drawing/2014/main" xmlns="" id="{00000000-0008-0000-0B00-0000AA7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237" name="Rectangle 1197">
          <a:extLst>
            <a:ext uri="{FF2B5EF4-FFF2-40B4-BE49-F238E27FC236}">
              <a16:creationId xmlns:a16="http://schemas.microsoft.com/office/drawing/2014/main" xmlns="" id="{00000000-0008-0000-0B00-0000AD7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238" name="Rectangle 1198">
          <a:extLst>
            <a:ext uri="{FF2B5EF4-FFF2-40B4-BE49-F238E27FC236}">
              <a16:creationId xmlns:a16="http://schemas.microsoft.com/office/drawing/2014/main" xmlns="" id="{00000000-0008-0000-0B00-0000AE7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241" name="Rectangle 1201">
          <a:extLst>
            <a:ext uri="{FF2B5EF4-FFF2-40B4-BE49-F238E27FC236}">
              <a16:creationId xmlns:a16="http://schemas.microsoft.com/office/drawing/2014/main" xmlns="" id="{00000000-0008-0000-0B00-0000B17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242" name="Rectangle 1202">
          <a:extLst>
            <a:ext uri="{FF2B5EF4-FFF2-40B4-BE49-F238E27FC236}">
              <a16:creationId xmlns:a16="http://schemas.microsoft.com/office/drawing/2014/main" xmlns="" id="{00000000-0008-0000-0B00-0000B27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245" name="Rectangle 1205">
          <a:extLst>
            <a:ext uri="{FF2B5EF4-FFF2-40B4-BE49-F238E27FC236}">
              <a16:creationId xmlns:a16="http://schemas.microsoft.com/office/drawing/2014/main" xmlns="" id="{00000000-0008-0000-0B00-0000B57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246" name="Rectangle 1206">
          <a:extLst>
            <a:ext uri="{FF2B5EF4-FFF2-40B4-BE49-F238E27FC236}">
              <a16:creationId xmlns:a16="http://schemas.microsoft.com/office/drawing/2014/main" xmlns="" id="{00000000-0008-0000-0B00-0000B67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249" name="Rectangle 1209">
          <a:extLst>
            <a:ext uri="{FF2B5EF4-FFF2-40B4-BE49-F238E27FC236}">
              <a16:creationId xmlns:a16="http://schemas.microsoft.com/office/drawing/2014/main" xmlns="" id="{00000000-0008-0000-0B00-0000B97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250" name="Rectangle 1210">
          <a:extLst>
            <a:ext uri="{FF2B5EF4-FFF2-40B4-BE49-F238E27FC236}">
              <a16:creationId xmlns:a16="http://schemas.microsoft.com/office/drawing/2014/main" xmlns="" id="{00000000-0008-0000-0B00-0000BA7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253" name="Rectangle 1213">
          <a:extLst>
            <a:ext uri="{FF2B5EF4-FFF2-40B4-BE49-F238E27FC236}">
              <a16:creationId xmlns:a16="http://schemas.microsoft.com/office/drawing/2014/main" xmlns="" id="{00000000-0008-0000-0B00-0000BD7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254" name="Rectangle 1214">
          <a:extLst>
            <a:ext uri="{FF2B5EF4-FFF2-40B4-BE49-F238E27FC236}">
              <a16:creationId xmlns:a16="http://schemas.microsoft.com/office/drawing/2014/main" xmlns="" id="{00000000-0008-0000-0B00-0000BE7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257" name="Rectangle 1217">
          <a:extLst>
            <a:ext uri="{FF2B5EF4-FFF2-40B4-BE49-F238E27FC236}">
              <a16:creationId xmlns:a16="http://schemas.microsoft.com/office/drawing/2014/main" xmlns="" id="{00000000-0008-0000-0B00-0000C17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258" name="Rectangle 1218">
          <a:extLst>
            <a:ext uri="{FF2B5EF4-FFF2-40B4-BE49-F238E27FC236}">
              <a16:creationId xmlns:a16="http://schemas.microsoft.com/office/drawing/2014/main" xmlns="" id="{00000000-0008-0000-0B00-0000C27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261" name="Rectangle 1221">
          <a:extLst>
            <a:ext uri="{FF2B5EF4-FFF2-40B4-BE49-F238E27FC236}">
              <a16:creationId xmlns:a16="http://schemas.microsoft.com/office/drawing/2014/main" xmlns="" id="{00000000-0008-0000-0B00-0000C57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262" name="Rectangle 1222">
          <a:extLst>
            <a:ext uri="{FF2B5EF4-FFF2-40B4-BE49-F238E27FC236}">
              <a16:creationId xmlns:a16="http://schemas.microsoft.com/office/drawing/2014/main" xmlns="" id="{00000000-0008-0000-0B00-0000C67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265" name="Rectangle 1225">
          <a:extLst>
            <a:ext uri="{FF2B5EF4-FFF2-40B4-BE49-F238E27FC236}">
              <a16:creationId xmlns:a16="http://schemas.microsoft.com/office/drawing/2014/main" xmlns="" id="{00000000-0008-0000-0B00-0000C97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266" name="Rectangle 1226">
          <a:extLst>
            <a:ext uri="{FF2B5EF4-FFF2-40B4-BE49-F238E27FC236}">
              <a16:creationId xmlns:a16="http://schemas.microsoft.com/office/drawing/2014/main" xmlns="" id="{00000000-0008-0000-0B00-0000CA7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269" name="Rectangle 1229">
          <a:extLst>
            <a:ext uri="{FF2B5EF4-FFF2-40B4-BE49-F238E27FC236}">
              <a16:creationId xmlns:a16="http://schemas.microsoft.com/office/drawing/2014/main" xmlns="" id="{00000000-0008-0000-0B00-0000CD7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270" name="Rectangle 1230">
          <a:extLst>
            <a:ext uri="{FF2B5EF4-FFF2-40B4-BE49-F238E27FC236}">
              <a16:creationId xmlns:a16="http://schemas.microsoft.com/office/drawing/2014/main" xmlns="" id="{00000000-0008-0000-0B00-0000CE7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273" name="Rectangle 1233">
          <a:extLst>
            <a:ext uri="{FF2B5EF4-FFF2-40B4-BE49-F238E27FC236}">
              <a16:creationId xmlns:a16="http://schemas.microsoft.com/office/drawing/2014/main" xmlns="" id="{00000000-0008-0000-0B00-0000D17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274" name="Rectangle 1234">
          <a:extLst>
            <a:ext uri="{FF2B5EF4-FFF2-40B4-BE49-F238E27FC236}">
              <a16:creationId xmlns:a16="http://schemas.microsoft.com/office/drawing/2014/main" xmlns="" id="{00000000-0008-0000-0B00-0000D27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277" name="Rectangle 1237">
          <a:extLst>
            <a:ext uri="{FF2B5EF4-FFF2-40B4-BE49-F238E27FC236}">
              <a16:creationId xmlns:a16="http://schemas.microsoft.com/office/drawing/2014/main" xmlns="" id="{00000000-0008-0000-0B00-0000D57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278" name="Rectangle 1238">
          <a:extLst>
            <a:ext uri="{FF2B5EF4-FFF2-40B4-BE49-F238E27FC236}">
              <a16:creationId xmlns:a16="http://schemas.microsoft.com/office/drawing/2014/main" xmlns="" id="{00000000-0008-0000-0B00-0000D67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281" name="Rectangle 1241">
          <a:extLst>
            <a:ext uri="{FF2B5EF4-FFF2-40B4-BE49-F238E27FC236}">
              <a16:creationId xmlns:a16="http://schemas.microsoft.com/office/drawing/2014/main" xmlns="" id="{00000000-0008-0000-0B00-0000D97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282" name="Rectangle 1242">
          <a:extLst>
            <a:ext uri="{FF2B5EF4-FFF2-40B4-BE49-F238E27FC236}">
              <a16:creationId xmlns:a16="http://schemas.microsoft.com/office/drawing/2014/main" xmlns="" id="{00000000-0008-0000-0B00-0000DA7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285" name="Rectangle 1245">
          <a:extLst>
            <a:ext uri="{FF2B5EF4-FFF2-40B4-BE49-F238E27FC236}">
              <a16:creationId xmlns:a16="http://schemas.microsoft.com/office/drawing/2014/main" xmlns="" id="{00000000-0008-0000-0B00-0000DD7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286" name="Rectangle 1246">
          <a:extLst>
            <a:ext uri="{FF2B5EF4-FFF2-40B4-BE49-F238E27FC236}">
              <a16:creationId xmlns:a16="http://schemas.microsoft.com/office/drawing/2014/main" xmlns="" id="{00000000-0008-0000-0B00-0000DE7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289" name="Rectangle 1249">
          <a:extLst>
            <a:ext uri="{FF2B5EF4-FFF2-40B4-BE49-F238E27FC236}">
              <a16:creationId xmlns:a16="http://schemas.microsoft.com/office/drawing/2014/main" xmlns="" id="{00000000-0008-0000-0B00-0000E17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290" name="Rectangle 1250">
          <a:extLst>
            <a:ext uri="{FF2B5EF4-FFF2-40B4-BE49-F238E27FC236}">
              <a16:creationId xmlns:a16="http://schemas.microsoft.com/office/drawing/2014/main" xmlns="" id="{00000000-0008-0000-0B00-0000E27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293" name="Rectangle 1253">
          <a:extLst>
            <a:ext uri="{FF2B5EF4-FFF2-40B4-BE49-F238E27FC236}">
              <a16:creationId xmlns:a16="http://schemas.microsoft.com/office/drawing/2014/main" xmlns="" id="{00000000-0008-0000-0B00-0000E57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294" name="Rectangle 1254">
          <a:extLst>
            <a:ext uri="{FF2B5EF4-FFF2-40B4-BE49-F238E27FC236}">
              <a16:creationId xmlns:a16="http://schemas.microsoft.com/office/drawing/2014/main" xmlns="" id="{00000000-0008-0000-0B00-0000E67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297" name="Rectangle 1257">
          <a:extLst>
            <a:ext uri="{FF2B5EF4-FFF2-40B4-BE49-F238E27FC236}">
              <a16:creationId xmlns:a16="http://schemas.microsoft.com/office/drawing/2014/main" xmlns="" id="{00000000-0008-0000-0B00-0000E97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298" name="Rectangle 1258">
          <a:extLst>
            <a:ext uri="{FF2B5EF4-FFF2-40B4-BE49-F238E27FC236}">
              <a16:creationId xmlns:a16="http://schemas.microsoft.com/office/drawing/2014/main" xmlns="" id="{00000000-0008-0000-0B00-0000EA7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301" name="Rectangle 1261">
          <a:extLst>
            <a:ext uri="{FF2B5EF4-FFF2-40B4-BE49-F238E27FC236}">
              <a16:creationId xmlns:a16="http://schemas.microsoft.com/office/drawing/2014/main" xmlns="" id="{00000000-0008-0000-0B00-0000ED7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302" name="Rectangle 1262">
          <a:extLst>
            <a:ext uri="{FF2B5EF4-FFF2-40B4-BE49-F238E27FC236}">
              <a16:creationId xmlns:a16="http://schemas.microsoft.com/office/drawing/2014/main" xmlns="" id="{00000000-0008-0000-0B00-0000EE7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305" name="Rectangle 1265">
          <a:extLst>
            <a:ext uri="{FF2B5EF4-FFF2-40B4-BE49-F238E27FC236}">
              <a16:creationId xmlns:a16="http://schemas.microsoft.com/office/drawing/2014/main" xmlns="" id="{00000000-0008-0000-0B00-0000F17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306" name="Rectangle 1266">
          <a:extLst>
            <a:ext uri="{FF2B5EF4-FFF2-40B4-BE49-F238E27FC236}">
              <a16:creationId xmlns:a16="http://schemas.microsoft.com/office/drawing/2014/main" xmlns="" id="{00000000-0008-0000-0B00-0000F27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309" name="Rectangle 1269">
          <a:extLst>
            <a:ext uri="{FF2B5EF4-FFF2-40B4-BE49-F238E27FC236}">
              <a16:creationId xmlns:a16="http://schemas.microsoft.com/office/drawing/2014/main" xmlns="" id="{00000000-0008-0000-0B00-0000F57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310" name="Rectangle 1270">
          <a:extLst>
            <a:ext uri="{FF2B5EF4-FFF2-40B4-BE49-F238E27FC236}">
              <a16:creationId xmlns:a16="http://schemas.microsoft.com/office/drawing/2014/main" xmlns="" id="{00000000-0008-0000-0B00-0000F67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313" name="Rectangle 1273">
          <a:extLst>
            <a:ext uri="{FF2B5EF4-FFF2-40B4-BE49-F238E27FC236}">
              <a16:creationId xmlns:a16="http://schemas.microsoft.com/office/drawing/2014/main" xmlns="" id="{00000000-0008-0000-0B00-0000F97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314" name="Rectangle 1274">
          <a:extLst>
            <a:ext uri="{FF2B5EF4-FFF2-40B4-BE49-F238E27FC236}">
              <a16:creationId xmlns:a16="http://schemas.microsoft.com/office/drawing/2014/main" xmlns="" id="{00000000-0008-0000-0B00-0000FA7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317" name="Rectangle 1277">
          <a:extLst>
            <a:ext uri="{FF2B5EF4-FFF2-40B4-BE49-F238E27FC236}">
              <a16:creationId xmlns:a16="http://schemas.microsoft.com/office/drawing/2014/main" xmlns="" id="{00000000-0008-0000-0B00-0000FD7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318" name="Rectangle 1278">
          <a:extLst>
            <a:ext uri="{FF2B5EF4-FFF2-40B4-BE49-F238E27FC236}">
              <a16:creationId xmlns:a16="http://schemas.microsoft.com/office/drawing/2014/main" xmlns="" id="{00000000-0008-0000-0B00-0000FE7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321" name="Rectangle 1281">
          <a:extLst>
            <a:ext uri="{FF2B5EF4-FFF2-40B4-BE49-F238E27FC236}">
              <a16:creationId xmlns:a16="http://schemas.microsoft.com/office/drawing/2014/main" xmlns="" id="{00000000-0008-0000-0B00-0000017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322" name="Rectangle 1282">
          <a:extLst>
            <a:ext uri="{FF2B5EF4-FFF2-40B4-BE49-F238E27FC236}">
              <a16:creationId xmlns:a16="http://schemas.microsoft.com/office/drawing/2014/main" xmlns="" id="{00000000-0008-0000-0B00-0000027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325" name="Rectangle 1285">
          <a:extLst>
            <a:ext uri="{FF2B5EF4-FFF2-40B4-BE49-F238E27FC236}">
              <a16:creationId xmlns:a16="http://schemas.microsoft.com/office/drawing/2014/main" xmlns="" id="{00000000-0008-0000-0B00-0000057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326" name="Rectangle 1286">
          <a:extLst>
            <a:ext uri="{FF2B5EF4-FFF2-40B4-BE49-F238E27FC236}">
              <a16:creationId xmlns:a16="http://schemas.microsoft.com/office/drawing/2014/main" xmlns="" id="{00000000-0008-0000-0B00-0000067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329" name="Rectangle 1289">
          <a:extLst>
            <a:ext uri="{FF2B5EF4-FFF2-40B4-BE49-F238E27FC236}">
              <a16:creationId xmlns:a16="http://schemas.microsoft.com/office/drawing/2014/main" xmlns="" id="{00000000-0008-0000-0B00-0000097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330" name="Rectangle 1290">
          <a:extLst>
            <a:ext uri="{FF2B5EF4-FFF2-40B4-BE49-F238E27FC236}">
              <a16:creationId xmlns:a16="http://schemas.microsoft.com/office/drawing/2014/main" xmlns="" id="{00000000-0008-0000-0B00-00000A7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333" name="Rectangle 1293">
          <a:extLst>
            <a:ext uri="{FF2B5EF4-FFF2-40B4-BE49-F238E27FC236}">
              <a16:creationId xmlns:a16="http://schemas.microsoft.com/office/drawing/2014/main" xmlns="" id="{00000000-0008-0000-0B00-00000D7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334" name="Rectangle 1294">
          <a:extLst>
            <a:ext uri="{FF2B5EF4-FFF2-40B4-BE49-F238E27FC236}">
              <a16:creationId xmlns:a16="http://schemas.microsoft.com/office/drawing/2014/main" xmlns="" id="{00000000-0008-0000-0B00-00000E7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337" name="Rectangle 1297">
          <a:extLst>
            <a:ext uri="{FF2B5EF4-FFF2-40B4-BE49-F238E27FC236}">
              <a16:creationId xmlns:a16="http://schemas.microsoft.com/office/drawing/2014/main" xmlns="" id="{00000000-0008-0000-0B00-0000117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338" name="Rectangle 1298">
          <a:extLst>
            <a:ext uri="{FF2B5EF4-FFF2-40B4-BE49-F238E27FC236}">
              <a16:creationId xmlns:a16="http://schemas.microsoft.com/office/drawing/2014/main" xmlns="" id="{00000000-0008-0000-0B00-0000127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341" name="Rectangle 1301">
          <a:extLst>
            <a:ext uri="{FF2B5EF4-FFF2-40B4-BE49-F238E27FC236}">
              <a16:creationId xmlns:a16="http://schemas.microsoft.com/office/drawing/2014/main" xmlns="" id="{00000000-0008-0000-0B00-0000157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342" name="Rectangle 1302">
          <a:extLst>
            <a:ext uri="{FF2B5EF4-FFF2-40B4-BE49-F238E27FC236}">
              <a16:creationId xmlns:a16="http://schemas.microsoft.com/office/drawing/2014/main" xmlns="" id="{00000000-0008-0000-0B00-0000167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345" name="Rectangle 1305">
          <a:extLst>
            <a:ext uri="{FF2B5EF4-FFF2-40B4-BE49-F238E27FC236}">
              <a16:creationId xmlns:a16="http://schemas.microsoft.com/office/drawing/2014/main" xmlns="" id="{00000000-0008-0000-0B00-0000197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346" name="Rectangle 1306">
          <a:extLst>
            <a:ext uri="{FF2B5EF4-FFF2-40B4-BE49-F238E27FC236}">
              <a16:creationId xmlns:a16="http://schemas.microsoft.com/office/drawing/2014/main" xmlns="" id="{00000000-0008-0000-0B00-00001A7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349" name="Rectangle 1309">
          <a:extLst>
            <a:ext uri="{FF2B5EF4-FFF2-40B4-BE49-F238E27FC236}">
              <a16:creationId xmlns:a16="http://schemas.microsoft.com/office/drawing/2014/main" xmlns="" id="{00000000-0008-0000-0B00-00001D7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350" name="Rectangle 1310">
          <a:extLst>
            <a:ext uri="{FF2B5EF4-FFF2-40B4-BE49-F238E27FC236}">
              <a16:creationId xmlns:a16="http://schemas.microsoft.com/office/drawing/2014/main" xmlns="" id="{00000000-0008-0000-0B00-00001E7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353" name="Rectangle 1313">
          <a:extLst>
            <a:ext uri="{FF2B5EF4-FFF2-40B4-BE49-F238E27FC236}">
              <a16:creationId xmlns:a16="http://schemas.microsoft.com/office/drawing/2014/main" xmlns="" id="{00000000-0008-0000-0B00-0000217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354" name="Rectangle 1314">
          <a:extLst>
            <a:ext uri="{FF2B5EF4-FFF2-40B4-BE49-F238E27FC236}">
              <a16:creationId xmlns:a16="http://schemas.microsoft.com/office/drawing/2014/main" xmlns="" id="{00000000-0008-0000-0B00-0000227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357" name="Rectangle 1317">
          <a:extLst>
            <a:ext uri="{FF2B5EF4-FFF2-40B4-BE49-F238E27FC236}">
              <a16:creationId xmlns:a16="http://schemas.microsoft.com/office/drawing/2014/main" xmlns="" id="{00000000-0008-0000-0B00-0000257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358" name="Rectangle 1318">
          <a:extLst>
            <a:ext uri="{FF2B5EF4-FFF2-40B4-BE49-F238E27FC236}">
              <a16:creationId xmlns:a16="http://schemas.microsoft.com/office/drawing/2014/main" xmlns="" id="{00000000-0008-0000-0B00-0000267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361" name="Rectangle 1321">
          <a:extLst>
            <a:ext uri="{FF2B5EF4-FFF2-40B4-BE49-F238E27FC236}">
              <a16:creationId xmlns:a16="http://schemas.microsoft.com/office/drawing/2014/main" xmlns="" id="{00000000-0008-0000-0B00-0000297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362" name="Rectangle 1322">
          <a:extLst>
            <a:ext uri="{FF2B5EF4-FFF2-40B4-BE49-F238E27FC236}">
              <a16:creationId xmlns:a16="http://schemas.microsoft.com/office/drawing/2014/main" xmlns="" id="{00000000-0008-0000-0B00-00002A7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365" name="Rectangle 1325">
          <a:extLst>
            <a:ext uri="{FF2B5EF4-FFF2-40B4-BE49-F238E27FC236}">
              <a16:creationId xmlns:a16="http://schemas.microsoft.com/office/drawing/2014/main" xmlns="" id="{00000000-0008-0000-0B00-00002D7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366" name="Rectangle 1326">
          <a:extLst>
            <a:ext uri="{FF2B5EF4-FFF2-40B4-BE49-F238E27FC236}">
              <a16:creationId xmlns:a16="http://schemas.microsoft.com/office/drawing/2014/main" xmlns="" id="{00000000-0008-0000-0B00-00002E7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369" name="Rectangle 1329">
          <a:extLst>
            <a:ext uri="{FF2B5EF4-FFF2-40B4-BE49-F238E27FC236}">
              <a16:creationId xmlns:a16="http://schemas.microsoft.com/office/drawing/2014/main" xmlns="" id="{00000000-0008-0000-0B00-0000317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370" name="Rectangle 1330">
          <a:extLst>
            <a:ext uri="{FF2B5EF4-FFF2-40B4-BE49-F238E27FC236}">
              <a16:creationId xmlns:a16="http://schemas.microsoft.com/office/drawing/2014/main" xmlns="" id="{00000000-0008-0000-0B00-0000327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373" name="Rectangle 1333">
          <a:extLst>
            <a:ext uri="{FF2B5EF4-FFF2-40B4-BE49-F238E27FC236}">
              <a16:creationId xmlns:a16="http://schemas.microsoft.com/office/drawing/2014/main" xmlns="" id="{00000000-0008-0000-0B00-0000357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374" name="Rectangle 1334">
          <a:extLst>
            <a:ext uri="{FF2B5EF4-FFF2-40B4-BE49-F238E27FC236}">
              <a16:creationId xmlns:a16="http://schemas.microsoft.com/office/drawing/2014/main" xmlns="" id="{00000000-0008-0000-0B00-0000367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377" name="Rectangle 1337">
          <a:extLst>
            <a:ext uri="{FF2B5EF4-FFF2-40B4-BE49-F238E27FC236}">
              <a16:creationId xmlns:a16="http://schemas.microsoft.com/office/drawing/2014/main" xmlns="" id="{00000000-0008-0000-0B00-0000397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378" name="Rectangle 1338">
          <a:extLst>
            <a:ext uri="{FF2B5EF4-FFF2-40B4-BE49-F238E27FC236}">
              <a16:creationId xmlns:a16="http://schemas.microsoft.com/office/drawing/2014/main" xmlns="" id="{00000000-0008-0000-0B00-00003A7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381" name="Rectangle 1341">
          <a:extLst>
            <a:ext uri="{FF2B5EF4-FFF2-40B4-BE49-F238E27FC236}">
              <a16:creationId xmlns:a16="http://schemas.microsoft.com/office/drawing/2014/main" xmlns="" id="{00000000-0008-0000-0B00-00003D7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382" name="Rectangle 1342">
          <a:extLst>
            <a:ext uri="{FF2B5EF4-FFF2-40B4-BE49-F238E27FC236}">
              <a16:creationId xmlns:a16="http://schemas.microsoft.com/office/drawing/2014/main" xmlns="" id="{00000000-0008-0000-0B00-00003E7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385" name="Rectangle 1345">
          <a:extLst>
            <a:ext uri="{FF2B5EF4-FFF2-40B4-BE49-F238E27FC236}">
              <a16:creationId xmlns:a16="http://schemas.microsoft.com/office/drawing/2014/main" xmlns="" id="{00000000-0008-0000-0B00-0000417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386" name="Rectangle 1346">
          <a:extLst>
            <a:ext uri="{FF2B5EF4-FFF2-40B4-BE49-F238E27FC236}">
              <a16:creationId xmlns:a16="http://schemas.microsoft.com/office/drawing/2014/main" xmlns="" id="{00000000-0008-0000-0B00-0000427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389" name="Rectangle 1349">
          <a:extLst>
            <a:ext uri="{FF2B5EF4-FFF2-40B4-BE49-F238E27FC236}">
              <a16:creationId xmlns:a16="http://schemas.microsoft.com/office/drawing/2014/main" xmlns="" id="{00000000-0008-0000-0B00-0000457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390" name="Rectangle 1350">
          <a:extLst>
            <a:ext uri="{FF2B5EF4-FFF2-40B4-BE49-F238E27FC236}">
              <a16:creationId xmlns:a16="http://schemas.microsoft.com/office/drawing/2014/main" xmlns="" id="{00000000-0008-0000-0B00-0000467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393" name="Rectangle 1353">
          <a:extLst>
            <a:ext uri="{FF2B5EF4-FFF2-40B4-BE49-F238E27FC236}">
              <a16:creationId xmlns:a16="http://schemas.microsoft.com/office/drawing/2014/main" xmlns="" id="{00000000-0008-0000-0B00-0000497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394" name="Rectangle 1354">
          <a:extLst>
            <a:ext uri="{FF2B5EF4-FFF2-40B4-BE49-F238E27FC236}">
              <a16:creationId xmlns:a16="http://schemas.microsoft.com/office/drawing/2014/main" xmlns="" id="{00000000-0008-0000-0B00-00004A7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397" name="Rectangle 1357">
          <a:extLst>
            <a:ext uri="{FF2B5EF4-FFF2-40B4-BE49-F238E27FC236}">
              <a16:creationId xmlns:a16="http://schemas.microsoft.com/office/drawing/2014/main" xmlns="" id="{00000000-0008-0000-0B00-00004D7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398" name="Rectangle 1358">
          <a:extLst>
            <a:ext uri="{FF2B5EF4-FFF2-40B4-BE49-F238E27FC236}">
              <a16:creationId xmlns:a16="http://schemas.microsoft.com/office/drawing/2014/main" xmlns="" id="{00000000-0008-0000-0B00-00004E7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401" name="Rectangle 1361">
          <a:extLst>
            <a:ext uri="{FF2B5EF4-FFF2-40B4-BE49-F238E27FC236}">
              <a16:creationId xmlns:a16="http://schemas.microsoft.com/office/drawing/2014/main" xmlns="" id="{00000000-0008-0000-0B00-0000517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402" name="Rectangle 1362">
          <a:extLst>
            <a:ext uri="{FF2B5EF4-FFF2-40B4-BE49-F238E27FC236}">
              <a16:creationId xmlns:a16="http://schemas.microsoft.com/office/drawing/2014/main" xmlns="" id="{00000000-0008-0000-0B00-0000527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405" name="Rectangle 1365">
          <a:extLst>
            <a:ext uri="{FF2B5EF4-FFF2-40B4-BE49-F238E27FC236}">
              <a16:creationId xmlns:a16="http://schemas.microsoft.com/office/drawing/2014/main" xmlns="" id="{00000000-0008-0000-0B00-0000557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406" name="Rectangle 1366">
          <a:extLst>
            <a:ext uri="{FF2B5EF4-FFF2-40B4-BE49-F238E27FC236}">
              <a16:creationId xmlns:a16="http://schemas.microsoft.com/office/drawing/2014/main" xmlns="" id="{00000000-0008-0000-0B00-0000567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409" name="Rectangle 1369">
          <a:extLst>
            <a:ext uri="{FF2B5EF4-FFF2-40B4-BE49-F238E27FC236}">
              <a16:creationId xmlns:a16="http://schemas.microsoft.com/office/drawing/2014/main" xmlns="" id="{00000000-0008-0000-0B00-0000597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410" name="Rectangle 1370">
          <a:extLst>
            <a:ext uri="{FF2B5EF4-FFF2-40B4-BE49-F238E27FC236}">
              <a16:creationId xmlns:a16="http://schemas.microsoft.com/office/drawing/2014/main" xmlns="" id="{00000000-0008-0000-0B00-00005A7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413" name="Rectangle 1373">
          <a:extLst>
            <a:ext uri="{FF2B5EF4-FFF2-40B4-BE49-F238E27FC236}">
              <a16:creationId xmlns:a16="http://schemas.microsoft.com/office/drawing/2014/main" xmlns="" id="{00000000-0008-0000-0B00-00005D7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414" name="Rectangle 1374">
          <a:extLst>
            <a:ext uri="{FF2B5EF4-FFF2-40B4-BE49-F238E27FC236}">
              <a16:creationId xmlns:a16="http://schemas.microsoft.com/office/drawing/2014/main" xmlns="" id="{00000000-0008-0000-0B00-00005E7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417" name="Rectangle 1377">
          <a:extLst>
            <a:ext uri="{FF2B5EF4-FFF2-40B4-BE49-F238E27FC236}">
              <a16:creationId xmlns:a16="http://schemas.microsoft.com/office/drawing/2014/main" xmlns="" id="{00000000-0008-0000-0B00-0000617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418" name="Rectangle 1378">
          <a:extLst>
            <a:ext uri="{FF2B5EF4-FFF2-40B4-BE49-F238E27FC236}">
              <a16:creationId xmlns:a16="http://schemas.microsoft.com/office/drawing/2014/main" xmlns="" id="{00000000-0008-0000-0B00-0000627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421" name="Rectangle 1381">
          <a:extLst>
            <a:ext uri="{FF2B5EF4-FFF2-40B4-BE49-F238E27FC236}">
              <a16:creationId xmlns:a16="http://schemas.microsoft.com/office/drawing/2014/main" xmlns="" id="{00000000-0008-0000-0B00-0000657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422" name="Rectangle 1382">
          <a:extLst>
            <a:ext uri="{FF2B5EF4-FFF2-40B4-BE49-F238E27FC236}">
              <a16:creationId xmlns:a16="http://schemas.microsoft.com/office/drawing/2014/main" xmlns="" id="{00000000-0008-0000-0B00-0000667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425" name="Rectangle 1385">
          <a:extLst>
            <a:ext uri="{FF2B5EF4-FFF2-40B4-BE49-F238E27FC236}">
              <a16:creationId xmlns:a16="http://schemas.microsoft.com/office/drawing/2014/main" xmlns="" id="{00000000-0008-0000-0B00-0000697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426" name="Rectangle 1386">
          <a:extLst>
            <a:ext uri="{FF2B5EF4-FFF2-40B4-BE49-F238E27FC236}">
              <a16:creationId xmlns:a16="http://schemas.microsoft.com/office/drawing/2014/main" xmlns="" id="{00000000-0008-0000-0B00-00006A7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429" name="Rectangle 1389">
          <a:extLst>
            <a:ext uri="{FF2B5EF4-FFF2-40B4-BE49-F238E27FC236}">
              <a16:creationId xmlns:a16="http://schemas.microsoft.com/office/drawing/2014/main" xmlns="" id="{00000000-0008-0000-0B00-00006D7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430" name="Rectangle 1390">
          <a:extLst>
            <a:ext uri="{FF2B5EF4-FFF2-40B4-BE49-F238E27FC236}">
              <a16:creationId xmlns:a16="http://schemas.microsoft.com/office/drawing/2014/main" xmlns="" id="{00000000-0008-0000-0B00-00006E7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433" name="Rectangle 1393">
          <a:extLst>
            <a:ext uri="{FF2B5EF4-FFF2-40B4-BE49-F238E27FC236}">
              <a16:creationId xmlns:a16="http://schemas.microsoft.com/office/drawing/2014/main" xmlns="" id="{00000000-0008-0000-0B00-0000717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434" name="Rectangle 1394">
          <a:extLst>
            <a:ext uri="{FF2B5EF4-FFF2-40B4-BE49-F238E27FC236}">
              <a16:creationId xmlns:a16="http://schemas.microsoft.com/office/drawing/2014/main" xmlns="" id="{00000000-0008-0000-0B00-0000727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437" name="Rectangle 1397">
          <a:extLst>
            <a:ext uri="{FF2B5EF4-FFF2-40B4-BE49-F238E27FC236}">
              <a16:creationId xmlns:a16="http://schemas.microsoft.com/office/drawing/2014/main" xmlns="" id="{00000000-0008-0000-0B00-0000757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438" name="Rectangle 1398">
          <a:extLst>
            <a:ext uri="{FF2B5EF4-FFF2-40B4-BE49-F238E27FC236}">
              <a16:creationId xmlns:a16="http://schemas.microsoft.com/office/drawing/2014/main" xmlns="" id="{00000000-0008-0000-0B00-0000767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441" name="Rectangle 1401">
          <a:extLst>
            <a:ext uri="{FF2B5EF4-FFF2-40B4-BE49-F238E27FC236}">
              <a16:creationId xmlns:a16="http://schemas.microsoft.com/office/drawing/2014/main" xmlns="" id="{00000000-0008-0000-0B00-0000797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442" name="Rectangle 1402">
          <a:extLst>
            <a:ext uri="{FF2B5EF4-FFF2-40B4-BE49-F238E27FC236}">
              <a16:creationId xmlns:a16="http://schemas.microsoft.com/office/drawing/2014/main" xmlns="" id="{00000000-0008-0000-0B00-00007A7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445" name="Rectangle 1405">
          <a:extLst>
            <a:ext uri="{FF2B5EF4-FFF2-40B4-BE49-F238E27FC236}">
              <a16:creationId xmlns:a16="http://schemas.microsoft.com/office/drawing/2014/main" xmlns="" id="{00000000-0008-0000-0B00-00007D7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446" name="Rectangle 1406">
          <a:extLst>
            <a:ext uri="{FF2B5EF4-FFF2-40B4-BE49-F238E27FC236}">
              <a16:creationId xmlns:a16="http://schemas.microsoft.com/office/drawing/2014/main" xmlns="" id="{00000000-0008-0000-0B00-00007E7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449" name="Rectangle 1409">
          <a:extLst>
            <a:ext uri="{FF2B5EF4-FFF2-40B4-BE49-F238E27FC236}">
              <a16:creationId xmlns:a16="http://schemas.microsoft.com/office/drawing/2014/main" xmlns="" id="{00000000-0008-0000-0B00-0000817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450" name="Rectangle 1410">
          <a:extLst>
            <a:ext uri="{FF2B5EF4-FFF2-40B4-BE49-F238E27FC236}">
              <a16:creationId xmlns:a16="http://schemas.microsoft.com/office/drawing/2014/main" xmlns="" id="{00000000-0008-0000-0B00-0000827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453" name="Rectangle 1413">
          <a:extLst>
            <a:ext uri="{FF2B5EF4-FFF2-40B4-BE49-F238E27FC236}">
              <a16:creationId xmlns:a16="http://schemas.microsoft.com/office/drawing/2014/main" xmlns="" id="{00000000-0008-0000-0B00-0000857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454" name="Rectangle 1414">
          <a:extLst>
            <a:ext uri="{FF2B5EF4-FFF2-40B4-BE49-F238E27FC236}">
              <a16:creationId xmlns:a16="http://schemas.microsoft.com/office/drawing/2014/main" xmlns="" id="{00000000-0008-0000-0B00-0000867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457" name="Rectangle 1417">
          <a:extLst>
            <a:ext uri="{FF2B5EF4-FFF2-40B4-BE49-F238E27FC236}">
              <a16:creationId xmlns:a16="http://schemas.microsoft.com/office/drawing/2014/main" xmlns="" id="{00000000-0008-0000-0B00-0000897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458" name="Rectangle 1418">
          <a:extLst>
            <a:ext uri="{FF2B5EF4-FFF2-40B4-BE49-F238E27FC236}">
              <a16:creationId xmlns:a16="http://schemas.microsoft.com/office/drawing/2014/main" xmlns="" id="{00000000-0008-0000-0B00-00008A7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461" name="Rectangle 1421">
          <a:extLst>
            <a:ext uri="{FF2B5EF4-FFF2-40B4-BE49-F238E27FC236}">
              <a16:creationId xmlns:a16="http://schemas.microsoft.com/office/drawing/2014/main" xmlns="" id="{00000000-0008-0000-0B00-00008D7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462" name="Rectangle 1422">
          <a:extLst>
            <a:ext uri="{FF2B5EF4-FFF2-40B4-BE49-F238E27FC236}">
              <a16:creationId xmlns:a16="http://schemas.microsoft.com/office/drawing/2014/main" xmlns="" id="{00000000-0008-0000-0B00-00008E7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465" name="Rectangle 1425">
          <a:extLst>
            <a:ext uri="{FF2B5EF4-FFF2-40B4-BE49-F238E27FC236}">
              <a16:creationId xmlns:a16="http://schemas.microsoft.com/office/drawing/2014/main" xmlns="" id="{00000000-0008-0000-0B00-0000917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466" name="Rectangle 1426">
          <a:extLst>
            <a:ext uri="{FF2B5EF4-FFF2-40B4-BE49-F238E27FC236}">
              <a16:creationId xmlns:a16="http://schemas.microsoft.com/office/drawing/2014/main" xmlns="" id="{00000000-0008-0000-0B00-0000927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469" name="Rectangle 1429">
          <a:extLst>
            <a:ext uri="{FF2B5EF4-FFF2-40B4-BE49-F238E27FC236}">
              <a16:creationId xmlns:a16="http://schemas.microsoft.com/office/drawing/2014/main" xmlns="" id="{00000000-0008-0000-0B00-0000957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470" name="Rectangle 1430">
          <a:extLst>
            <a:ext uri="{FF2B5EF4-FFF2-40B4-BE49-F238E27FC236}">
              <a16:creationId xmlns:a16="http://schemas.microsoft.com/office/drawing/2014/main" xmlns="" id="{00000000-0008-0000-0B00-0000967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473" name="Rectangle 1433">
          <a:extLst>
            <a:ext uri="{FF2B5EF4-FFF2-40B4-BE49-F238E27FC236}">
              <a16:creationId xmlns:a16="http://schemas.microsoft.com/office/drawing/2014/main" xmlns="" id="{00000000-0008-0000-0B00-0000997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474" name="Rectangle 1434">
          <a:extLst>
            <a:ext uri="{FF2B5EF4-FFF2-40B4-BE49-F238E27FC236}">
              <a16:creationId xmlns:a16="http://schemas.microsoft.com/office/drawing/2014/main" xmlns="" id="{00000000-0008-0000-0B00-00009A7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477" name="Rectangle 1437">
          <a:extLst>
            <a:ext uri="{FF2B5EF4-FFF2-40B4-BE49-F238E27FC236}">
              <a16:creationId xmlns:a16="http://schemas.microsoft.com/office/drawing/2014/main" xmlns="" id="{00000000-0008-0000-0B00-00009D7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478" name="Rectangle 1438">
          <a:extLst>
            <a:ext uri="{FF2B5EF4-FFF2-40B4-BE49-F238E27FC236}">
              <a16:creationId xmlns:a16="http://schemas.microsoft.com/office/drawing/2014/main" xmlns="" id="{00000000-0008-0000-0B00-00009E7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481" name="Rectangle 1441">
          <a:extLst>
            <a:ext uri="{FF2B5EF4-FFF2-40B4-BE49-F238E27FC236}">
              <a16:creationId xmlns:a16="http://schemas.microsoft.com/office/drawing/2014/main" xmlns="" id="{00000000-0008-0000-0B00-0000A17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482" name="Rectangle 1442">
          <a:extLst>
            <a:ext uri="{FF2B5EF4-FFF2-40B4-BE49-F238E27FC236}">
              <a16:creationId xmlns:a16="http://schemas.microsoft.com/office/drawing/2014/main" xmlns="" id="{00000000-0008-0000-0B00-0000A27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485" name="Rectangle 1445">
          <a:extLst>
            <a:ext uri="{FF2B5EF4-FFF2-40B4-BE49-F238E27FC236}">
              <a16:creationId xmlns:a16="http://schemas.microsoft.com/office/drawing/2014/main" xmlns="" id="{00000000-0008-0000-0B00-0000A57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486" name="Rectangle 1446">
          <a:extLst>
            <a:ext uri="{FF2B5EF4-FFF2-40B4-BE49-F238E27FC236}">
              <a16:creationId xmlns:a16="http://schemas.microsoft.com/office/drawing/2014/main" xmlns="" id="{00000000-0008-0000-0B00-0000A67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489" name="Rectangle 1449">
          <a:extLst>
            <a:ext uri="{FF2B5EF4-FFF2-40B4-BE49-F238E27FC236}">
              <a16:creationId xmlns:a16="http://schemas.microsoft.com/office/drawing/2014/main" xmlns="" id="{00000000-0008-0000-0B00-0000A97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490" name="Rectangle 1450">
          <a:extLst>
            <a:ext uri="{FF2B5EF4-FFF2-40B4-BE49-F238E27FC236}">
              <a16:creationId xmlns:a16="http://schemas.microsoft.com/office/drawing/2014/main" xmlns="" id="{00000000-0008-0000-0B00-0000AA7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493" name="Rectangle 1453">
          <a:extLst>
            <a:ext uri="{FF2B5EF4-FFF2-40B4-BE49-F238E27FC236}">
              <a16:creationId xmlns:a16="http://schemas.microsoft.com/office/drawing/2014/main" xmlns="" id="{00000000-0008-0000-0B00-0000AD7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494" name="Rectangle 1454">
          <a:extLst>
            <a:ext uri="{FF2B5EF4-FFF2-40B4-BE49-F238E27FC236}">
              <a16:creationId xmlns:a16="http://schemas.microsoft.com/office/drawing/2014/main" xmlns="" id="{00000000-0008-0000-0B00-0000AE7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497" name="Rectangle 1457">
          <a:extLst>
            <a:ext uri="{FF2B5EF4-FFF2-40B4-BE49-F238E27FC236}">
              <a16:creationId xmlns:a16="http://schemas.microsoft.com/office/drawing/2014/main" xmlns="" id="{00000000-0008-0000-0B00-0000B17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498" name="Rectangle 1458">
          <a:extLst>
            <a:ext uri="{FF2B5EF4-FFF2-40B4-BE49-F238E27FC236}">
              <a16:creationId xmlns:a16="http://schemas.microsoft.com/office/drawing/2014/main" xmlns="" id="{00000000-0008-0000-0B00-0000B27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501" name="Rectangle 1461">
          <a:extLst>
            <a:ext uri="{FF2B5EF4-FFF2-40B4-BE49-F238E27FC236}">
              <a16:creationId xmlns:a16="http://schemas.microsoft.com/office/drawing/2014/main" xmlns="" id="{00000000-0008-0000-0B00-0000B57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502" name="Rectangle 1462">
          <a:extLst>
            <a:ext uri="{FF2B5EF4-FFF2-40B4-BE49-F238E27FC236}">
              <a16:creationId xmlns:a16="http://schemas.microsoft.com/office/drawing/2014/main" xmlns="" id="{00000000-0008-0000-0B00-0000B67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505" name="Rectangle 1465">
          <a:extLst>
            <a:ext uri="{FF2B5EF4-FFF2-40B4-BE49-F238E27FC236}">
              <a16:creationId xmlns:a16="http://schemas.microsoft.com/office/drawing/2014/main" xmlns="" id="{00000000-0008-0000-0B00-0000B97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506" name="Rectangle 1466">
          <a:extLst>
            <a:ext uri="{FF2B5EF4-FFF2-40B4-BE49-F238E27FC236}">
              <a16:creationId xmlns:a16="http://schemas.microsoft.com/office/drawing/2014/main" xmlns="" id="{00000000-0008-0000-0B00-0000BA7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509" name="Rectangle 1469">
          <a:extLst>
            <a:ext uri="{FF2B5EF4-FFF2-40B4-BE49-F238E27FC236}">
              <a16:creationId xmlns:a16="http://schemas.microsoft.com/office/drawing/2014/main" xmlns="" id="{00000000-0008-0000-0B00-0000BD7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510" name="Rectangle 1470">
          <a:extLst>
            <a:ext uri="{FF2B5EF4-FFF2-40B4-BE49-F238E27FC236}">
              <a16:creationId xmlns:a16="http://schemas.microsoft.com/office/drawing/2014/main" xmlns="" id="{00000000-0008-0000-0B00-0000BE7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513" name="Rectangle 1473">
          <a:extLst>
            <a:ext uri="{FF2B5EF4-FFF2-40B4-BE49-F238E27FC236}">
              <a16:creationId xmlns:a16="http://schemas.microsoft.com/office/drawing/2014/main" xmlns="" id="{00000000-0008-0000-0B00-0000C17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514" name="Rectangle 1474">
          <a:extLst>
            <a:ext uri="{FF2B5EF4-FFF2-40B4-BE49-F238E27FC236}">
              <a16:creationId xmlns:a16="http://schemas.microsoft.com/office/drawing/2014/main" xmlns="" id="{00000000-0008-0000-0B00-0000C27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517" name="Rectangle 1477">
          <a:extLst>
            <a:ext uri="{FF2B5EF4-FFF2-40B4-BE49-F238E27FC236}">
              <a16:creationId xmlns:a16="http://schemas.microsoft.com/office/drawing/2014/main" xmlns="" id="{00000000-0008-0000-0B00-0000C57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518" name="Rectangle 1478">
          <a:extLst>
            <a:ext uri="{FF2B5EF4-FFF2-40B4-BE49-F238E27FC236}">
              <a16:creationId xmlns:a16="http://schemas.microsoft.com/office/drawing/2014/main" xmlns="" id="{00000000-0008-0000-0B00-0000C67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521" name="Rectangle 1481">
          <a:extLst>
            <a:ext uri="{FF2B5EF4-FFF2-40B4-BE49-F238E27FC236}">
              <a16:creationId xmlns:a16="http://schemas.microsoft.com/office/drawing/2014/main" xmlns="" id="{00000000-0008-0000-0B00-0000C97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522" name="Rectangle 1482">
          <a:extLst>
            <a:ext uri="{FF2B5EF4-FFF2-40B4-BE49-F238E27FC236}">
              <a16:creationId xmlns:a16="http://schemas.microsoft.com/office/drawing/2014/main" xmlns="" id="{00000000-0008-0000-0B00-0000CA7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525" name="Rectangle 1485">
          <a:extLst>
            <a:ext uri="{FF2B5EF4-FFF2-40B4-BE49-F238E27FC236}">
              <a16:creationId xmlns:a16="http://schemas.microsoft.com/office/drawing/2014/main" xmlns="" id="{00000000-0008-0000-0B00-0000CD7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526" name="Rectangle 1486">
          <a:extLst>
            <a:ext uri="{FF2B5EF4-FFF2-40B4-BE49-F238E27FC236}">
              <a16:creationId xmlns:a16="http://schemas.microsoft.com/office/drawing/2014/main" xmlns="" id="{00000000-0008-0000-0B00-0000CE7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529" name="Rectangle 1489">
          <a:extLst>
            <a:ext uri="{FF2B5EF4-FFF2-40B4-BE49-F238E27FC236}">
              <a16:creationId xmlns:a16="http://schemas.microsoft.com/office/drawing/2014/main" xmlns="" id="{00000000-0008-0000-0B00-0000D17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530" name="Rectangle 1490">
          <a:extLst>
            <a:ext uri="{FF2B5EF4-FFF2-40B4-BE49-F238E27FC236}">
              <a16:creationId xmlns:a16="http://schemas.microsoft.com/office/drawing/2014/main" xmlns="" id="{00000000-0008-0000-0B00-0000D27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533" name="Rectangle 1493">
          <a:extLst>
            <a:ext uri="{FF2B5EF4-FFF2-40B4-BE49-F238E27FC236}">
              <a16:creationId xmlns:a16="http://schemas.microsoft.com/office/drawing/2014/main" xmlns="" id="{00000000-0008-0000-0B00-0000D57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534" name="Rectangle 1494">
          <a:extLst>
            <a:ext uri="{FF2B5EF4-FFF2-40B4-BE49-F238E27FC236}">
              <a16:creationId xmlns:a16="http://schemas.microsoft.com/office/drawing/2014/main" xmlns="" id="{00000000-0008-0000-0B00-0000D67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537" name="Rectangle 1497">
          <a:extLst>
            <a:ext uri="{FF2B5EF4-FFF2-40B4-BE49-F238E27FC236}">
              <a16:creationId xmlns:a16="http://schemas.microsoft.com/office/drawing/2014/main" xmlns="" id="{00000000-0008-0000-0B00-0000D97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538" name="Rectangle 1498">
          <a:extLst>
            <a:ext uri="{FF2B5EF4-FFF2-40B4-BE49-F238E27FC236}">
              <a16:creationId xmlns:a16="http://schemas.microsoft.com/office/drawing/2014/main" xmlns="" id="{00000000-0008-0000-0B00-0000DA7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541" name="Rectangle 1501">
          <a:extLst>
            <a:ext uri="{FF2B5EF4-FFF2-40B4-BE49-F238E27FC236}">
              <a16:creationId xmlns:a16="http://schemas.microsoft.com/office/drawing/2014/main" xmlns="" id="{00000000-0008-0000-0B00-0000DD7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542" name="Rectangle 1502">
          <a:extLst>
            <a:ext uri="{FF2B5EF4-FFF2-40B4-BE49-F238E27FC236}">
              <a16:creationId xmlns:a16="http://schemas.microsoft.com/office/drawing/2014/main" xmlns="" id="{00000000-0008-0000-0B00-0000DE7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545" name="Rectangle 1505">
          <a:extLst>
            <a:ext uri="{FF2B5EF4-FFF2-40B4-BE49-F238E27FC236}">
              <a16:creationId xmlns:a16="http://schemas.microsoft.com/office/drawing/2014/main" xmlns="" id="{00000000-0008-0000-0B00-0000E17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546" name="Rectangle 1506">
          <a:extLst>
            <a:ext uri="{FF2B5EF4-FFF2-40B4-BE49-F238E27FC236}">
              <a16:creationId xmlns:a16="http://schemas.microsoft.com/office/drawing/2014/main" xmlns="" id="{00000000-0008-0000-0B00-0000E27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549" name="Rectangle 1509">
          <a:extLst>
            <a:ext uri="{FF2B5EF4-FFF2-40B4-BE49-F238E27FC236}">
              <a16:creationId xmlns:a16="http://schemas.microsoft.com/office/drawing/2014/main" xmlns="" id="{00000000-0008-0000-0B00-0000E57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550" name="Rectangle 1510">
          <a:extLst>
            <a:ext uri="{FF2B5EF4-FFF2-40B4-BE49-F238E27FC236}">
              <a16:creationId xmlns:a16="http://schemas.microsoft.com/office/drawing/2014/main" xmlns="" id="{00000000-0008-0000-0B00-0000E67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553" name="Rectangle 1513">
          <a:extLst>
            <a:ext uri="{FF2B5EF4-FFF2-40B4-BE49-F238E27FC236}">
              <a16:creationId xmlns:a16="http://schemas.microsoft.com/office/drawing/2014/main" xmlns="" id="{00000000-0008-0000-0B00-0000E97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554" name="Rectangle 1514">
          <a:extLst>
            <a:ext uri="{FF2B5EF4-FFF2-40B4-BE49-F238E27FC236}">
              <a16:creationId xmlns:a16="http://schemas.microsoft.com/office/drawing/2014/main" xmlns="" id="{00000000-0008-0000-0B00-0000EA7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557" name="Rectangle 1517">
          <a:extLst>
            <a:ext uri="{FF2B5EF4-FFF2-40B4-BE49-F238E27FC236}">
              <a16:creationId xmlns:a16="http://schemas.microsoft.com/office/drawing/2014/main" xmlns="" id="{00000000-0008-0000-0B00-0000ED7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558" name="Rectangle 1518">
          <a:extLst>
            <a:ext uri="{FF2B5EF4-FFF2-40B4-BE49-F238E27FC236}">
              <a16:creationId xmlns:a16="http://schemas.microsoft.com/office/drawing/2014/main" xmlns="" id="{00000000-0008-0000-0B00-0000EE7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561" name="Rectangle 1521">
          <a:extLst>
            <a:ext uri="{FF2B5EF4-FFF2-40B4-BE49-F238E27FC236}">
              <a16:creationId xmlns:a16="http://schemas.microsoft.com/office/drawing/2014/main" xmlns="" id="{00000000-0008-0000-0B00-0000F17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562" name="Rectangle 1522">
          <a:extLst>
            <a:ext uri="{FF2B5EF4-FFF2-40B4-BE49-F238E27FC236}">
              <a16:creationId xmlns:a16="http://schemas.microsoft.com/office/drawing/2014/main" xmlns="" id="{00000000-0008-0000-0B00-0000F27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565" name="Rectangle 1525">
          <a:extLst>
            <a:ext uri="{FF2B5EF4-FFF2-40B4-BE49-F238E27FC236}">
              <a16:creationId xmlns:a16="http://schemas.microsoft.com/office/drawing/2014/main" xmlns="" id="{00000000-0008-0000-0B00-0000F57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566" name="Rectangle 1526">
          <a:extLst>
            <a:ext uri="{FF2B5EF4-FFF2-40B4-BE49-F238E27FC236}">
              <a16:creationId xmlns:a16="http://schemas.microsoft.com/office/drawing/2014/main" xmlns="" id="{00000000-0008-0000-0B00-0000F67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569" name="Rectangle 1529">
          <a:extLst>
            <a:ext uri="{FF2B5EF4-FFF2-40B4-BE49-F238E27FC236}">
              <a16:creationId xmlns:a16="http://schemas.microsoft.com/office/drawing/2014/main" xmlns="" id="{00000000-0008-0000-0B00-0000F97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570" name="Rectangle 1530">
          <a:extLst>
            <a:ext uri="{FF2B5EF4-FFF2-40B4-BE49-F238E27FC236}">
              <a16:creationId xmlns:a16="http://schemas.microsoft.com/office/drawing/2014/main" xmlns="" id="{00000000-0008-0000-0B00-0000FA7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573" name="Rectangle 1533">
          <a:extLst>
            <a:ext uri="{FF2B5EF4-FFF2-40B4-BE49-F238E27FC236}">
              <a16:creationId xmlns:a16="http://schemas.microsoft.com/office/drawing/2014/main" xmlns="" id="{00000000-0008-0000-0B00-0000FD7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574" name="Rectangle 1534">
          <a:extLst>
            <a:ext uri="{FF2B5EF4-FFF2-40B4-BE49-F238E27FC236}">
              <a16:creationId xmlns:a16="http://schemas.microsoft.com/office/drawing/2014/main" xmlns="" id="{00000000-0008-0000-0B00-0000FE7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577" name="Rectangle 1537">
          <a:extLst>
            <a:ext uri="{FF2B5EF4-FFF2-40B4-BE49-F238E27FC236}">
              <a16:creationId xmlns:a16="http://schemas.microsoft.com/office/drawing/2014/main" xmlns="" id="{00000000-0008-0000-0B00-0000017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578" name="Rectangle 1538">
          <a:extLst>
            <a:ext uri="{FF2B5EF4-FFF2-40B4-BE49-F238E27FC236}">
              <a16:creationId xmlns:a16="http://schemas.microsoft.com/office/drawing/2014/main" xmlns="" id="{00000000-0008-0000-0B00-0000027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581" name="Rectangle 1541">
          <a:extLst>
            <a:ext uri="{FF2B5EF4-FFF2-40B4-BE49-F238E27FC236}">
              <a16:creationId xmlns:a16="http://schemas.microsoft.com/office/drawing/2014/main" xmlns="" id="{00000000-0008-0000-0B00-0000057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582" name="Rectangle 1542">
          <a:extLst>
            <a:ext uri="{FF2B5EF4-FFF2-40B4-BE49-F238E27FC236}">
              <a16:creationId xmlns:a16="http://schemas.microsoft.com/office/drawing/2014/main" xmlns="" id="{00000000-0008-0000-0B00-0000067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585" name="Rectangle 1545">
          <a:extLst>
            <a:ext uri="{FF2B5EF4-FFF2-40B4-BE49-F238E27FC236}">
              <a16:creationId xmlns:a16="http://schemas.microsoft.com/office/drawing/2014/main" xmlns="" id="{00000000-0008-0000-0B00-0000097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586" name="Rectangle 1546">
          <a:extLst>
            <a:ext uri="{FF2B5EF4-FFF2-40B4-BE49-F238E27FC236}">
              <a16:creationId xmlns:a16="http://schemas.microsoft.com/office/drawing/2014/main" xmlns="" id="{00000000-0008-0000-0B00-00000A7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589" name="Rectangle 1549">
          <a:extLst>
            <a:ext uri="{FF2B5EF4-FFF2-40B4-BE49-F238E27FC236}">
              <a16:creationId xmlns:a16="http://schemas.microsoft.com/office/drawing/2014/main" xmlns="" id="{00000000-0008-0000-0B00-00000D7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590" name="Rectangle 1550">
          <a:extLst>
            <a:ext uri="{FF2B5EF4-FFF2-40B4-BE49-F238E27FC236}">
              <a16:creationId xmlns:a16="http://schemas.microsoft.com/office/drawing/2014/main" xmlns="" id="{00000000-0008-0000-0B00-00000E7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593" name="Rectangle 1553">
          <a:extLst>
            <a:ext uri="{FF2B5EF4-FFF2-40B4-BE49-F238E27FC236}">
              <a16:creationId xmlns:a16="http://schemas.microsoft.com/office/drawing/2014/main" xmlns="" id="{00000000-0008-0000-0B00-0000117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594" name="Rectangle 1554">
          <a:extLst>
            <a:ext uri="{FF2B5EF4-FFF2-40B4-BE49-F238E27FC236}">
              <a16:creationId xmlns:a16="http://schemas.microsoft.com/office/drawing/2014/main" xmlns="" id="{00000000-0008-0000-0B00-0000127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597" name="Rectangle 1557">
          <a:extLst>
            <a:ext uri="{FF2B5EF4-FFF2-40B4-BE49-F238E27FC236}">
              <a16:creationId xmlns:a16="http://schemas.microsoft.com/office/drawing/2014/main" xmlns="" id="{00000000-0008-0000-0B00-0000157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598" name="Rectangle 1558">
          <a:extLst>
            <a:ext uri="{FF2B5EF4-FFF2-40B4-BE49-F238E27FC236}">
              <a16:creationId xmlns:a16="http://schemas.microsoft.com/office/drawing/2014/main" xmlns="" id="{00000000-0008-0000-0B00-0000167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601" name="Rectangle 1561">
          <a:extLst>
            <a:ext uri="{FF2B5EF4-FFF2-40B4-BE49-F238E27FC236}">
              <a16:creationId xmlns:a16="http://schemas.microsoft.com/office/drawing/2014/main" xmlns="" id="{00000000-0008-0000-0B00-0000197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602" name="Rectangle 1562">
          <a:extLst>
            <a:ext uri="{FF2B5EF4-FFF2-40B4-BE49-F238E27FC236}">
              <a16:creationId xmlns:a16="http://schemas.microsoft.com/office/drawing/2014/main" xmlns="" id="{00000000-0008-0000-0B00-00001A7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605" name="Rectangle 1565">
          <a:extLst>
            <a:ext uri="{FF2B5EF4-FFF2-40B4-BE49-F238E27FC236}">
              <a16:creationId xmlns:a16="http://schemas.microsoft.com/office/drawing/2014/main" xmlns="" id="{00000000-0008-0000-0B00-00001D7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606" name="Rectangle 1566">
          <a:extLst>
            <a:ext uri="{FF2B5EF4-FFF2-40B4-BE49-F238E27FC236}">
              <a16:creationId xmlns:a16="http://schemas.microsoft.com/office/drawing/2014/main" xmlns="" id="{00000000-0008-0000-0B00-00001E7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609" name="Rectangle 1569">
          <a:extLst>
            <a:ext uri="{FF2B5EF4-FFF2-40B4-BE49-F238E27FC236}">
              <a16:creationId xmlns:a16="http://schemas.microsoft.com/office/drawing/2014/main" xmlns="" id="{00000000-0008-0000-0B00-0000217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610" name="Rectangle 1570">
          <a:extLst>
            <a:ext uri="{FF2B5EF4-FFF2-40B4-BE49-F238E27FC236}">
              <a16:creationId xmlns:a16="http://schemas.microsoft.com/office/drawing/2014/main" xmlns="" id="{00000000-0008-0000-0B00-0000227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613" name="Rectangle 1573">
          <a:extLst>
            <a:ext uri="{FF2B5EF4-FFF2-40B4-BE49-F238E27FC236}">
              <a16:creationId xmlns:a16="http://schemas.microsoft.com/office/drawing/2014/main" xmlns="" id="{00000000-0008-0000-0B00-0000257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614" name="Rectangle 1574">
          <a:extLst>
            <a:ext uri="{FF2B5EF4-FFF2-40B4-BE49-F238E27FC236}">
              <a16:creationId xmlns:a16="http://schemas.microsoft.com/office/drawing/2014/main" xmlns="" id="{00000000-0008-0000-0B00-0000267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617" name="Rectangle 1577">
          <a:extLst>
            <a:ext uri="{FF2B5EF4-FFF2-40B4-BE49-F238E27FC236}">
              <a16:creationId xmlns:a16="http://schemas.microsoft.com/office/drawing/2014/main" xmlns="" id="{00000000-0008-0000-0B00-0000297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618" name="Rectangle 1578">
          <a:extLst>
            <a:ext uri="{FF2B5EF4-FFF2-40B4-BE49-F238E27FC236}">
              <a16:creationId xmlns:a16="http://schemas.microsoft.com/office/drawing/2014/main" xmlns="" id="{00000000-0008-0000-0B00-00002A7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621" name="Rectangle 1581">
          <a:extLst>
            <a:ext uri="{FF2B5EF4-FFF2-40B4-BE49-F238E27FC236}">
              <a16:creationId xmlns:a16="http://schemas.microsoft.com/office/drawing/2014/main" xmlns="" id="{00000000-0008-0000-0B00-00002D7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622" name="Rectangle 1582">
          <a:extLst>
            <a:ext uri="{FF2B5EF4-FFF2-40B4-BE49-F238E27FC236}">
              <a16:creationId xmlns:a16="http://schemas.microsoft.com/office/drawing/2014/main" xmlns="" id="{00000000-0008-0000-0B00-00002E7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625" name="Rectangle 1585">
          <a:extLst>
            <a:ext uri="{FF2B5EF4-FFF2-40B4-BE49-F238E27FC236}">
              <a16:creationId xmlns:a16="http://schemas.microsoft.com/office/drawing/2014/main" xmlns="" id="{00000000-0008-0000-0B00-0000317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626" name="Rectangle 1586">
          <a:extLst>
            <a:ext uri="{FF2B5EF4-FFF2-40B4-BE49-F238E27FC236}">
              <a16:creationId xmlns:a16="http://schemas.microsoft.com/office/drawing/2014/main" xmlns="" id="{00000000-0008-0000-0B00-0000327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629" name="Rectangle 1589">
          <a:extLst>
            <a:ext uri="{FF2B5EF4-FFF2-40B4-BE49-F238E27FC236}">
              <a16:creationId xmlns:a16="http://schemas.microsoft.com/office/drawing/2014/main" xmlns="" id="{00000000-0008-0000-0B00-0000357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630" name="Rectangle 1590">
          <a:extLst>
            <a:ext uri="{FF2B5EF4-FFF2-40B4-BE49-F238E27FC236}">
              <a16:creationId xmlns:a16="http://schemas.microsoft.com/office/drawing/2014/main" xmlns="" id="{00000000-0008-0000-0B00-0000367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633" name="Rectangle 1593">
          <a:extLst>
            <a:ext uri="{FF2B5EF4-FFF2-40B4-BE49-F238E27FC236}">
              <a16:creationId xmlns:a16="http://schemas.microsoft.com/office/drawing/2014/main" xmlns="" id="{00000000-0008-0000-0B00-0000397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634" name="Rectangle 1594">
          <a:extLst>
            <a:ext uri="{FF2B5EF4-FFF2-40B4-BE49-F238E27FC236}">
              <a16:creationId xmlns:a16="http://schemas.microsoft.com/office/drawing/2014/main" xmlns="" id="{00000000-0008-0000-0B00-00003A7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637" name="Rectangle 1597">
          <a:extLst>
            <a:ext uri="{FF2B5EF4-FFF2-40B4-BE49-F238E27FC236}">
              <a16:creationId xmlns:a16="http://schemas.microsoft.com/office/drawing/2014/main" xmlns="" id="{00000000-0008-0000-0B00-00003D7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638" name="Rectangle 1598">
          <a:extLst>
            <a:ext uri="{FF2B5EF4-FFF2-40B4-BE49-F238E27FC236}">
              <a16:creationId xmlns:a16="http://schemas.microsoft.com/office/drawing/2014/main" xmlns="" id="{00000000-0008-0000-0B00-00003E7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641" name="Rectangle 1601">
          <a:extLst>
            <a:ext uri="{FF2B5EF4-FFF2-40B4-BE49-F238E27FC236}">
              <a16:creationId xmlns:a16="http://schemas.microsoft.com/office/drawing/2014/main" xmlns="" id="{00000000-0008-0000-0B00-0000417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642" name="Rectangle 1602">
          <a:extLst>
            <a:ext uri="{FF2B5EF4-FFF2-40B4-BE49-F238E27FC236}">
              <a16:creationId xmlns:a16="http://schemas.microsoft.com/office/drawing/2014/main" xmlns="" id="{00000000-0008-0000-0B00-0000427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645" name="Rectangle 1605">
          <a:extLst>
            <a:ext uri="{FF2B5EF4-FFF2-40B4-BE49-F238E27FC236}">
              <a16:creationId xmlns:a16="http://schemas.microsoft.com/office/drawing/2014/main" xmlns="" id="{00000000-0008-0000-0B00-0000457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646" name="Rectangle 1606">
          <a:extLst>
            <a:ext uri="{FF2B5EF4-FFF2-40B4-BE49-F238E27FC236}">
              <a16:creationId xmlns:a16="http://schemas.microsoft.com/office/drawing/2014/main" xmlns="" id="{00000000-0008-0000-0B00-0000467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649" name="Rectangle 1609">
          <a:extLst>
            <a:ext uri="{FF2B5EF4-FFF2-40B4-BE49-F238E27FC236}">
              <a16:creationId xmlns:a16="http://schemas.microsoft.com/office/drawing/2014/main" xmlns="" id="{00000000-0008-0000-0B00-0000497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650" name="Rectangle 1610">
          <a:extLst>
            <a:ext uri="{FF2B5EF4-FFF2-40B4-BE49-F238E27FC236}">
              <a16:creationId xmlns:a16="http://schemas.microsoft.com/office/drawing/2014/main" xmlns="" id="{00000000-0008-0000-0B00-00004A7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653" name="Rectangle 1613">
          <a:extLst>
            <a:ext uri="{FF2B5EF4-FFF2-40B4-BE49-F238E27FC236}">
              <a16:creationId xmlns:a16="http://schemas.microsoft.com/office/drawing/2014/main" xmlns="" id="{00000000-0008-0000-0B00-00004D7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654" name="Rectangle 1614">
          <a:extLst>
            <a:ext uri="{FF2B5EF4-FFF2-40B4-BE49-F238E27FC236}">
              <a16:creationId xmlns:a16="http://schemas.microsoft.com/office/drawing/2014/main" xmlns="" id="{00000000-0008-0000-0B00-00004E7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657" name="Rectangle 1617">
          <a:extLst>
            <a:ext uri="{FF2B5EF4-FFF2-40B4-BE49-F238E27FC236}">
              <a16:creationId xmlns:a16="http://schemas.microsoft.com/office/drawing/2014/main" xmlns="" id="{00000000-0008-0000-0B00-0000517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658" name="Rectangle 1618">
          <a:extLst>
            <a:ext uri="{FF2B5EF4-FFF2-40B4-BE49-F238E27FC236}">
              <a16:creationId xmlns:a16="http://schemas.microsoft.com/office/drawing/2014/main" xmlns="" id="{00000000-0008-0000-0B00-0000527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661" name="Rectangle 1621">
          <a:extLst>
            <a:ext uri="{FF2B5EF4-FFF2-40B4-BE49-F238E27FC236}">
              <a16:creationId xmlns:a16="http://schemas.microsoft.com/office/drawing/2014/main" xmlns="" id="{00000000-0008-0000-0B00-0000557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662" name="Rectangle 1622">
          <a:extLst>
            <a:ext uri="{FF2B5EF4-FFF2-40B4-BE49-F238E27FC236}">
              <a16:creationId xmlns:a16="http://schemas.microsoft.com/office/drawing/2014/main" xmlns="" id="{00000000-0008-0000-0B00-0000567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665" name="Rectangle 1625">
          <a:extLst>
            <a:ext uri="{FF2B5EF4-FFF2-40B4-BE49-F238E27FC236}">
              <a16:creationId xmlns:a16="http://schemas.microsoft.com/office/drawing/2014/main" xmlns="" id="{00000000-0008-0000-0B00-0000597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666" name="Rectangle 1626">
          <a:extLst>
            <a:ext uri="{FF2B5EF4-FFF2-40B4-BE49-F238E27FC236}">
              <a16:creationId xmlns:a16="http://schemas.microsoft.com/office/drawing/2014/main" xmlns="" id="{00000000-0008-0000-0B00-00005A7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669" name="Rectangle 1629">
          <a:extLst>
            <a:ext uri="{FF2B5EF4-FFF2-40B4-BE49-F238E27FC236}">
              <a16:creationId xmlns:a16="http://schemas.microsoft.com/office/drawing/2014/main" xmlns="" id="{00000000-0008-0000-0B00-00005D7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670" name="Rectangle 1630">
          <a:extLst>
            <a:ext uri="{FF2B5EF4-FFF2-40B4-BE49-F238E27FC236}">
              <a16:creationId xmlns:a16="http://schemas.microsoft.com/office/drawing/2014/main" xmlns="" id="{00000000-0008-0000-0B00-00005E7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673" name="Rectangle 1633">
          <a:extLst>
            <a:ext uri="{FF2B5EF4-FFF2-40B4-BE49-F238E27FC236}">
              <a16:creationId xmlns:a16="http://schemas.microsoft.com/office/drawing/2014/main" xmlns="" id="{00000000-0008-0000-0B00-0000617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674" name="Rectangle 1634">
          <a:extLst>
            <a:ext uri="{FF2B5EF4-FFF2-40B4-BE49-F238E27FC236}">
              <a16:creationId xmlns:a16="http://schemas.microsoft.com/office/drawing/2014/main" xmlns="" id="{00000000-0008-0000-0B00-0000627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677" name="Rectangle 1637">
          <a:extLst>
            <a:ext uri="{FF2B5EF4-FFF2-40B4-BE49-F238E27FC236}">
              <a16:creationId xmlns:a16="http://schemas.microsoft.com/office/drawing/2014/main" xmlns="" id="{00000000-0008-0000-0B00-0000657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678" name="Rectangle 1638">
          <a:extLst>
            <a:ext uri="{FF2B5EF4-FFF2-40B4-BE49-F238E27FC236}">
              <a16:creationId xmlns:a16="http://schemas.microsoft.com/office/drawing/2014/main" xmlns="" id="{00000000-0008-0000-0B00-0000667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681" name="Rectangle 1641">
          <a:extLst>
            <a:ext uri="{FF2B5EF4-FFF2-40B4-BE49-F238E27FC236}">
              <a16:creationId xmlns:a16="http://schemas.microsoft.com/office/drawing/2014/main" xmlns="" id="{00000000-0008-0000-0B00-0000697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682" name="Rectangle 1642">
          <a:extLst>
            <a:ext uri="{FF2B5EF4-FFF2-40B4-BE49-F238E27FC236}">
              <a16:creationId xmlns:a16="http://schemas.microsoft.com/office/drawing/2014/main" xmlns="" id="{00000000-0008-0000-0B00-00006A7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685" name="Rectangle 1645">
          <a:extLst>
            <a:ext uri="{FF2B5EF4-FFF2-40B4-BE49-F238E27FC236}">
              <a16:creationId xmlns:a16="http://schemas.microsoft.com/office/drawing/2014/main" xmlns="" id="{00000000-0008-0000-0B00-00006D7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686" name="Rectangle 1646">
          <a:extLst>
            <a:ext uri="{FF2B5EF4-FFF2-40B4-BE49-F238E27FC236}">
              <a16:creationId xmlns:a16="http://schemas.microsoft.com/office/drawing/2014/main" xmlns="" id="{00000000-0008-0000-0B00-00006E7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689" name="Rectangle 1649">
          <a:extLst>
            <a:ext uri="{FF2B5EF4-FFF2-40B4-BE49-F238E27FC236}">
              <a16:creationId xmlns:a16="http://schemas.microsoft.com/office/drawing/2014/main" xmlns="" id="{00000000-0008-0000-0B00-0000717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690" name="Rectangle 1650">
          <a:extLst>
            <a:ext uri="{FF2B5EF4-FFF2-40B4-BE49-F238E27FC236}">
              <a16:creationId xmlns:a16="http://schemas.microsoft.com/office/drawing/2014/main" xmlns="" id="{00000000-0008-0000-0B00-0000727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693" name="Rectangle 1653">
          <a:extLst>
            <a:ext uri="{FF2B5EF4-FFF2-40B4-BE49-F238E27FC236}">
              <a16:creationId xmlns:a16="http://schemas.microsoft.com/office/drawing/2014/main" xmlns="" id="{00000000-0008-0000-0B00-0000757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694" name="Rectangle 1654">
          <a:extLst>
            <a:ext uri="{FF2B5EF4-FFF2-40B4-BE49-F238E27FC236}">
              <a16:creationId xmlns:a16="http://schemas.microsoft.com/office/drawing/2014/main" xmlns="" id="{00000000-0008-0000-0B00-0000767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697" name="Rectangle 1657">
          <a:extLst>
            <a:ext uri="{FF2B5EF4-FFF2-40B4-BE49-F238E27FC236}">
              <a16:creationId xmlns:a16="http://schemas.microsoft.com/office/drawing/2014/main" xmlns="" id="{00000000-0008-0000-0B00-0000797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698" name="Rectangle 1658">
          <a:extLst>
            <a:ext uri="{FF2B5EF4-FFF2-40B4-BE49-F238E27FC236}">
              <a16:creationId xmlns:a16="http://schemas.microsoft.com/office/drawing/2014/main" xmlns="" id="{00000000-0008-0000-0B00-00007A7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701" name="Rectangle 1661">
          <a:extLst>
            <a:ext uri="{FF2B5EF4-FFF2-40B4-BE49-F238E27FC236}">
              <a16:creationId xmlns:a16="http://schemas.microsoft.com/office/drawing/2014/main" xmlns="" id="{00000000-0008-0000-0B00-00007D7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702" name="Rectangle 1662">
          <a:extLst>
            <a:ext uri="{FF2B5EF4-FFF2-40B4-BE49-F238E27FC236}">
              <a16:creationId xmlns:a16="http://schemas.microsoft.com/office/drawing/2014/main" xmlns="" id="{00000000-0008-0000-0B00-00007E7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705" name="Rectangle 1665">
          <a:extLst>
            <a:ext uri="{FF2B5EF4-FFF2-40B4-BE49-F238E27FC236}">
              <a16:creationId xmlns:a16="http://schemas.microsoft.com/office/drawing/2014/main" xmlns="" id="{00000000-0008-0000-0B00-0000817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706" name="Rectangle 1666">
          <a:extLst>
            <a:ext uri="{FF2B5EF4-FFF2-40B4-BE49-F238E27FC236}">
              <a16:creationId xmlns:a16="http://schemas.microsoft.com/office/drawing/2014/main" xmlns="" id="{00000000-0008-0000-0B00-0000827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709" name="Rectangle 1669">
          <a:extLst>
            <a:ext uri="{FF2B5EF4-FFF2-40B4-BE49-F238E27FC236}">
              <a16:creationId xmlns:a16="http://schemas.microsoft.com/office/drawing/2014/main" xmlns="" id="{00000000-0008-0000-0B00-0000857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710" name="Rectangle 1670">
          <a:extLst>
            <a:ext uri="{FF2B5EF4-FFF2-40B4-BE49-F238E27FC236}">
              <a16:creationId xmlns:a16="http://schemas.microsoft.com/office/drawing/2014/main" xmlns="" id="{00000000-0008-0000-0B00-0000867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713" name="Rectangle 1673">
          <a:extLst>
            <a:ext uri="{FF2B5EF4-FFF2-40B4-BE49-F238E27FC236}">
              <a16:creationId xmlns:a16="http://schemas.microsoft.com/office/drawing/2014/main" xmlns="" id="{00000000-0008-0000-0B00-0000897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714" name="Rectangle 1674">
          <a:extLst>
            <a:ext uri="{FF2B5EF4-FFF2-40B4-BE49-F238E27FC236}">
              <a16:creationId xmlns:a16="http://schemas.microsoft.com/office/drawing/2014/main" xmlns="" id="{00000000-0008-0000-0B00-00008A7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717" name="Rectangle 1677">
          <a:extLst>
            <a:ext uri="{FF2B5EF4-FFF2-40B4-BE49-F238E27FC236}">
              <a16:creationId xmlns:a16="http://schemas.microsoft.com/office/drawing/2014/main" xmlns="" id="{00000000-0008-0000-0B00-00008D7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718" name="Rectangle 1678">
          <a:extLst>
            <a:ext uri="{FF2B5EF4-FFF2-40B4-BE49-F238E27FC236}">
              <a16:creationId xmlns:a16="http://schemas.microsoft.com/office/drawing/2014/main" xmlns="" id="{00000000-0008-0000-0B00-00008E7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721" name="Rectangle 1681">
          <a:extLst>
            <a:ext uri="{FF2B5EF4-FFF2-40B4-BE49-F238E27FC236}">
              <a16:creationId xmlns:a16="http://schemas.microsoft.com/office/drawing/2014/main" xmlns="" id="{00000000-0008-0000-0B00-0000917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722" name="Rectangle 1682">
          <a:extLst>
            <a:ext uri="{FF2B5EF4-FFF2-40B4-BE49-F238E27FC236}">
              <a16:creationId xmlns:a16="http://schemas.microsoft.com/office/drawing/2014/main" xmlns="" id="{00000000-0008-0000-0B00-0000927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725" name="Rectangle 1685">
          <a:extLst>
            <a:ext uri="{FF2B5EF4-FFF2-40B4-BE49-F238E27FC236}">
              <a16:creationId xmlns:a16="http://schemas.microsoft.com/office/drawing/2014/main" xmlns="" id="{00000000-0008-0000-0B00-0000957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726" name="Rectangle 1686">
          <a:extLst>
            <a:ext uri="{FF2B5EF4-FFF2-40B4-BE49-F238E27FC236}">
              <a16:creationId xmlns:a16="http://schemas.microsoft.com/office/drawing/2014/main" xmlns="" id="{00000000-0008-0000-0B00-0000967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729" name="Rectangle 1689">
          <a:extLst>
            <a:ext uri="{FF2B5EF4-FFF2-40B4-BE49-F238E27FC236}">
              <a16:creationId xmlns:a16="http://schemas.microsoft.com/office/drawing/2014/main" xmlns="" id="{00000000-0008-0000-0B00-0000997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730" name="Rectangle 1690">
          <a:extLst>
            <a:ext uri="{FF2B5EF4-FFF2-40B4-BE49-F238E27FC236}">
              <a16:creationId xmlns:a16="http://schemas.microsoft.com/office/drawing/2014/main" xmlns="" id="{00000000-0008-0000-0B00-00009A7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733" name="Rectangle 1693">
          <a:extLst>
            <a:ext uri="{FF2B5EF4-FFF2-40B4-BE49-F238E27FC236}">
              <a16:creationId xmlns:a16="http://schemas.microsoft.com/office/drawing/2014/main" xmlns="" id="{00000000-0008-0000-0B00-00009D7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734" name="Rectangle 1694">
          <a:extLst>
            <a:ext uri="{FF2B5EF4-FFF2-40B4-BE49-F238E27FC236}">
              <a16:creationId xmlns:a16="http://schemas.microsoft.com/office/drawing/2014/main" xmlns="" id="{00000000-0008-0000-0B00-00009E7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737" name="Rectangle 1697">
          <a:extLst>
            <a:ext uri="{FF2B5EF4-FFF2-40B4-BE49-F238E27FC236}">
              <a16:creationId xmlns:a16="http://schemas.microsoft.com/office/drawing/2014/main" xmlns="" id="{00000000-0008-0000-0B00-0000A17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738" name="Rectangle 1698">
          <a:extLst>
            <a:ext uri="{FF2B5EF4-FFF2-40B4-BE49-F238E27FC236}">
              <a16:creationId xmlns:a16="http://schemas.microsoft.com/office/drawing/2014/main" xmlns="" id="{00000000-0008-0000-0B00-0000A27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741" name="Rectangle 1701">
          <a:extLst>
            <a:ext uri="{FF2B5EF4-FFF2-40B4-BE49-F238E27FC236}">
              <a16:creationId xmlns:a16="http://schemas.microsoft.com/office/drawing/2014/main" xmlns="" id="{00000000-0008-0000-0B00-0000A57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742" name="Rectangle 1702">
          <a:extLst>
            <a:ext uri="{FF2B5EF4-FFF2-40B4-BE49-F238E27FC236}">
              <a16:creationId xmlns:a16="http://schemas.microsoft.com/office/drawing/2014/main" xmlns="" id="{00000000-0008-0000-0B00-0000A67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745" name="Rectangle 1705">
          <a:extLst>
            <a:ext uri="{FF2B5EF4-FFF2-40B4-BE49-F238E27FC236}">
              <a16:creationId xmlns:a16="http://schemas.microsoft.com/office/drawing/2014/main" xmlns="" id="{00000000-0008-0000-0B00-0000A97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746" name="Rectangle 1706">
          <a:extLst>
            <a:ext uri="{FF2B5EF4-FFF2-40B4-BE49-F238E27FC236}">
              <a16:creationId xmlns:a16="http://schemas.microsoft.com/office/drawing/2014/main" xmlns="" id="{00000000-0008-0000-0B00-0000AA7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749" name="Rectangle 1709">
          <a:extLst>
            <a:ext uri="{FF2B5EF4-FFF2-40B4-BE49-F238E27FC236}">
              <a16:creationId xmlns:a16="http://schemas.microsoft.com/office/drawing/2014/main" xmlns="" id="{00000000-0008-0000-0B00-0000AD7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750" name="Rectangle 1710">
          <a:extLst>
            <a:ext uri="{FF2B5EF4-FFF2-40B4-BE49-F238E27FC236}">
              <a16:creationId xmlns:a16="http://schemas.microsoft.com/office/drawing/2014/main" xmlns="" id="{00000000-0008-0000-0B00-0000AE7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753" name="Rectangle 1713">
          <a:extLst>
            <a:ext uri="{FF2B5EF4-FFF2-40B4-BE49-F238E27FC236}">
              <a16:creationId xmlns:a16="http://schemas.microsoft.com/office/drawing/2014/main" xmlns="" id="{00000000-0008-0000-0B00-0000B17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754" name="Rectangle 1714">
          <a:extLst>
            <a:ext uri="{FF2B5EF4-FFF2-40B4-BE49-F238E27FC236}">
              <a16:creationId xmlns:a16="http://schemas.microsoft.com/office/drawing/2014/main" xmlns="" id="{00000000-0008-0000-0B00-0000B27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757" name="Rectangle 1717">
          <a:extLst>
            <a:ext uri="{FF2B5EF4-FFF2-40B4-BE49-F238E27FC236}">
              <a16:creationId xmlns:a16="http://schemas.microsoft.com/office/drawing/2014/main" xmlns="" id="{00000000-0008-0000-0B00-0000B57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758" name="Rectangle 1718">
          <a:extLst>
            <a:ext uri="{FF2B5EF4-FFF2-40B4-BE49-F238E27FC236}">
              <a16:creationId xmlns:a16="http://schemas.microsoft.com/office/drawing/2014/main" xmlns="" id="{00000000-0008-0000-0B00-0000B67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761" name="Rectangle 1721">
          <a:extLst>
            <a:ext uri="{FF2B5EF4-FFF2-40B4-BE49-F238E27FC236}">
              <a16:creationId xmlns:a16="http://schemas.microsoft.com/office/drawing/2014/main" xmlns="" id="{00000000-0008-0000-0B00-0000B97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762" name="Rectangle 1722">
          <a:extLst>
            <a:ext uri="{FF2B5EF4-FFF2-40B4-BE49-F238E27FC236}">
              <a16:creationId xmlns:a16="http://schemas.microsoft.com/office/drawing/2014/main" xmlns="" id="{00000000-0008-0000-0B00-0000BA7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765" name="Rectangle 1725">
          <a:extLst>
            <a:ext uri="{FF2B5EF4-FFF2-40B4-BE49-F238E27FC236}">
              <a16:creationId xmlns:a16="http://schemas.microsoft.com/office/drawing/2014/main" xmlns="" id="{00000000-0008-0000-0B00-0000BD7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766" name="Rectangle 1726">
          <a:extLst>
            <a:ext uri="{FF2B5EF4-FFF2-40B4-BE49-F238E27FC236}">
              <a16:creationId xmlns:a16="http://schemas.microsoft.com/office/drawing/2014/main" xmlns="" id="{00000000-0008-0000-0B00-0000BE7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769" name="Rectangle 1729">
          <a:extLst>
            <a:ext uri="{FF2B5EF4-FFF2-40B4-BE49-F238E27FC236}">
              <a16:creationId xmlns:a16="http://schemas.microsoft.com/office/drawing/2014/main" xmlns="" id="{00000000-0008-0000-0B00-0000C17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770" name="Rectangle 1730">
          <a:extLst>
            <a:ext uri="{FF2B5EF4-FFF2-40B4-BE49-F238E27FC236}">
              <a16:creationId xmlns:a16="http://schemas.microsoft.com/office/drawing/2014/main" xmlns="" id="{00000000-0008-0000-0B00-0000C27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773" name="Rectangle 1733">
          <a:extLst>
            <a:ext uri="{FF2B5EF4-FFF2-40B4-BE49-F238E27FC236}">
              <a16:creationId xmlns:a16="http://schemas.microsoft.com/office/drawing/2014/main" xmlns="" id="{00000000-0008-0000-0B00-0000C57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774" name="Rectangle 1734">
          <a:extLst>
            <a:ext uri="{FF2B5EF4-FFF2-40B4-BE49-F238E27FC236}">
              <a16:creationId xmlns:a16="http://schemas.microsoft.com/office/drawing/2014/main" xmlns="" id="{00000000-0008-0000-0B00-0000C67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777" name="Rectangle 1737">
          <a:extLst>
            <a:ext uri="{FF2B5EF4-FFF2-40B4-BE49-F238E27FC236}">
              <a16:creationId xmlns:a16="http://schemas.microsoft.com/office/drawing/2014/main" xmlns="" id="{00000000-0008-0000-0B00-0000C97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778" name="Rectangle 1738">
          <a:extLst>
            <a:ext uri="{FF2B5EF4-FFF2-40B4-BE49-F238E27FC236}">
              <a16:creationId xmlns:a16="http://schemas.microsoft.com/office/drawing/2014/main" xmlns="" id="{00000000-0008-0000-0B00-0000CA7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781" name="Rectangle 1741">
          <a:extLst>
            <a:ext uri="{FF2B5EF4-FFF2-40B4-BE49-F238E27FC236}">
              <a16:creationId xmlns:a16="http://schemas.microsoft.com/office/drawing/2014/main" xmlns="" id="{00000000-0008-0000-0B00-0000CD7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782" name="Rectangle 1742">
          <a:extLst>
            <a:ext uri="{FF2B5EF4-FFF2-40B4-BE49-F238E27FC236}">
              <a16:creationId xmlns:a16="http://schemas.microsoft.com/office/drawing/2014/main" xmlns="" id="{00000000-0008-0000-0B00-0000CE7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785" name="Rectangle 1745">
          <a:extLst>
            <a:ext uri="{FF2B5EF4-FFF2-40B4-BE49-F238E27FC236}">
              <a16:creationId xmlns:a16="http://schemas.microsoft.com/office/drawing/2014/main" xmlns="" id="{00000000-0008-0000-0B00-0000D17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786" name="Rectangle 1746">
          <a:extLst>
            <a:ext uri="{FF2B5EF4-FFF2-40B4-BE49-F238E27FC236}">
              <a16:creationId xmlns:a16="http://schemas.microsoft.com/office/drawing/2014/main" xmlns="" id="{00000000-0008-0000-0B00-0000D27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789" name="Rectangle 1749">
          <a:extLst>
            <a:ext uri="{FF2B5EF4-FFF2-40B4-BE49-F238E27FC236}">
              <a16:creationId xmlns:a16="http://schemas.microsoft.com/office/drawing/2014/main" xmlns="" id="{00000000-0008-0000-0B00-0000D57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790" name="Rectangle 1750">
          <a:extLst>
            <a:ext uri="{FF2B5EF4-FFF2-40B4-BE49-F238E27FC236}">
              <a16:creationId xmlns:a16="http://schemas.microsoft.com/office/drawing/2014/main" xmlns="" id="{00000000-0008-0000-0B00-0000D67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793" name="Rectangle 1753">
          <a:extLst>
            <a:ext uri="{FF2B5EF4-FFF2-40B4-BE49-F238E27FC236}">
              <a16:creationId xmlns:a16="http://schemas.microsoft.com/office/drawing/2014/main" xmlns="" id="{00000000-0008-0000-0B00-0000D97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794" name="Rectangle 1754">
          <a:extLst>
            <a:ext uri="{FF2B5EF4-FFF2-40B4-BE49-F238E27FC236}">
              <a16:creationId xmlns:a16="http://schemas.microsoft.com/office/drawing/2014/main" xmlns="" id="{00000000-0008-0000-0B00-0000DA7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797" name="Rectangle 1757">
          <a:extLst>
            <a:ext uri="{FF2B5EF4-FFF2-40B4-BE49-F238E27FC236}">
              <a16:creationId xmlns:a16="http://schemas.microsoft.com/office/drawing/2014/main" xmlns="" id="{00000000-0008-0000-0B00-0000DD7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798" name="Rectangle 1758">
          <a:extLst>
            <a:ext uri="{FF2B5EF4-FFF2-40B4-BE49-F238E27FC236}">
              <a16:creationId xmlns:a16="http://schemas.microsoft.com/office/drawing/2014/main" xmlns="" id="{00000000-0008-0000-0B00-0000DE7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205</xdr:row>
      <xdr:rowOff>0</xdr:rowOff>
    </xdr:from>
    <xdr:to>
      <xdr:col>0</xdr:col>
      <xdr:colOff>0</xdr:colOff>
      <xdr:row>205</xdr:row>
      <xdr:rowOff>0</xdr:rowOff>
    </xdr:to>
    <xdr:sp macro="" textlink="">
      <xdr:nvSpPr>
        <xdr:cNvPr id="1080799" name="Rectangle 1759">
          <a:extLst>
            <a:ext uri="{FF2B5EF4-FFF2-40B4-BE49-F238E27FC236}">
              <a16:creationId xmlns:a16="http://schemas.microsoft.com/office/drawing/2014/main" xmlns="" id="{00000000-0008-0000-0B00-0000DF7D1000}"/>
            </a:ext>
          </a:extLst>
        </xdr:cNvPr>
        <xdr:cNvSpPr>
          <a:spLocks noChangeArrowheads="1"/>
        </xdr:cNvSpPr>
      </xdr:nvSpPr>
      <xdr:spPr bwMode="auto">
        <a:xfrm>
          <a:off x="0" y="385000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68</xdr:row>
      <xdr:rowOff>0</xdr:rowOff>
    </xdr:from>
    <xdr:to>
      <xdr:col>0</xdr:col>
      <xdr:colOff>0</xdr:colOff>
      <xdr:row>68</xdr:row>
      <xdr:rowOff>0</xdr:rowOff>
    </xdr:to>
    <xdr:sp macro="" textlink="">
      <xdr:nvSpPr>
        <xdr:cNvPr id="1080800" name="Rectangle 1760">
          <a:extLst>
            <a:ext uri="{FF2B5EF4-FFF2-40B4-BE49-F238E27FC236}">
              <a16:creationId xmlns:a16="http://schemas.microsoft.com/office/drawing/2014/main" xmlns="" id="{00000000-0008-0000-0B00-0000E07D1000}"/>
            </a:ext>
          </a:extLst>
        </xdr:cNvPr>
        <xdr:cNvSpPr>
          <a:spLocks noChangeArrowheads="1"/>
        </xdr:cNvSpPr>
      </xdr:nvSpPr>
      <xdr:spPr bwMode="auto">
        <a:xfrm>
          <a:off x="0" y="138969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107</xdr:row>
      <xdr:rowOff>0</xdr:rowOff>
    </xdr:from>
    <xdr:to>
      <xdr:col>0</xdr:col>
      <xdr:colOff>0</xdr:colOff>
      <xdr:row>107</xdr:row>
      <xdr:rowOff>0</xdr:rowOff>
    </xdr:to>
    <xdr:sp macro="" textlink="">
      <xdr:nvSpPr>
        <xdr:cNvPr id="1080801" name="Rectangle 1761">
          <a:extLst>
            <a:ext uri="{FF2B5EF4-FFF2-40B4-BE49-F238E27FC236}">
              <a16:creationId xmlns:a16="http://schemas.microsoft.com/office/drawing/2014/main" xmlns="" id="{00000000-0008-0000-0B00-0000E17D1000}"/>
            </a:ext>
          </a:extLst>
        </xdr:cNvPr>
        <xdr:cNvSpPr>
          <a:spLocks noChangeArrowheads="1"/>
        </xdr:cNvSpPr>
      </xdr:nvSpPr>
      <xdr:spPr bwMode="auto">
        <a:xfrm>
          <a:off x="0" y="226599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328</xdr:row>
      <xdr:rowOff>0</xdr:rowOff>
    </xdr:from>
    <xdr:to>
      <xdr:col>0</xdr:col>
      <xdr:colOff>0</xdr:colOff>
      <xdr:row>328</xdr:row>
      <xdr:rowOff>0</xdr:rowOff>
    </xdr:to>
    <xdr:sp macro="" textlink="">
      <xdr:nvSpPr>
        <xdr:cNvPr id="1080802" name="Rectangle 1762">
          <a:extLst>
            <a:ext uri="{FF2B5EF4-FFF2-40B4-BE49-F238E27FC236}">
              <a16:creationId xmlns:a16="http://schemas.microsoft.com/office/drawing/2014/main" xmlns="" id="{00000000-0008-0000-0B00-0000E27D1000}"/>
            </a:ext>
          </a:extLst>
        </xdr:cNvPr>
        <xdr:cNvSpPr>
          <a:spLocks noChangeArrowheads="1"/>
        </xdr:cNvSpPr>
      </xdr:nvSpPr>
      <xdr:spPr bwMode="auto">
        <a:xfrm>
          <a:off x="0" y="559212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805" name="Rectangle 1765">
          <a:extLst>
            <a:ext uri="{FF2B5EF4-FFF2-40B4-BE49-F238E27FC236}">
              <a16:creationId xmlns:a16="http://schemas.microsoft.com/office/drawing/2014/main" xmlns="" id="{00000000-0008-0000-0B00-0000E57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806" name="Rectangle 1766">
          <a:extLst>
            <a:ext uri="{FF2B5EF4-FFF2-40B4-BE49-F238E27FC236}">
              <a16:creationId xmlns:a16="http://schemas.microsoft.com/office/drawing/2014/main" xmlns="" id="{00000000-0008-0000-0B00-0000E67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809" name="Rectangle 1769">
          <a:extLst>
            <a:ext uri="{FF2B5EF4-FFF2-40B4-BE49-F238E27FC236}">
              <a16:creationId xmlns:a16="http://schemas.microsoft.com/office/drawing/2014/main" xmlns="" id="{00000000-0008-0000-0B00-0000E97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810" name="Rectangle 1770">
          <a:extLst>
            <a:ext uri="{FF2B5EF4-FFF2-40B4-BE49-F238E27FC236}">
              <a16:creationId xmlns:a16="http://schemas.microsoft.com/office/drawing/2014/main" xmlns="" id="{00000000-0008-0000-0B00-0000EA7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813" name="Rectangle 1773">
          <a:extLst>
            <a:ext uri="{FF2B5EF4-FFF2-40B4-BE49-F238E27FC236}">
              <a16:creationId xmlns:a16="http://schemas.microsoft.com/office/drawing/2014/main" xmlns="" id="{00000000-0008-0000-0B00-0000ED7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814" name="Rectangle 1774">
          <a:extLst>
            <a:ext uri="{FF2B5EF4-FFF2-40B4-BE49-F238E27FC236}">
              <a16:creationId xmlns:a16="http://schemas.microsoft.com/office/drawing/2014/main" xmlns="" id="{00000000-0008-0000-0B00-0000EE7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817" name="Rectangle 1777">
          <a:extLst>
            <a:ext uri="{FF2B5EF4-FFF2-40B4-BE49-F238E27FC236}">
              <a16:creationId xmlns:a16="http://schemas.microsoft.com/office/drawing/2014/main" xmlns="" id="{00000000-0008-0000-0B00-0000F17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818" name="Rectangle 1778">
          <a:extLst>
            <a:ext uri="{FF2B5EF4-FFF2-40B4-BE49-F238E27FC236}">
              <a16:creationId xmlns:a16="http://schemas.microsoft.com/office/drawing/2014/main" xmlns="" id="{00000000-0008-0000-0B00-0000F27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821" name="Rectangle 1781">
          <a:extLst>
            <a:ext uri="{FF2B5EF4-FFF2-40B4-BE49-F238E27FC236}">
              <a16:creationId xmlns:a16="http://schemas.microsoft.com/office/drawing/2014/main" xmlns="" id="{00000000-0008-0000-0B00-0000F57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822" name="Rectangle 1782">
          <a:extLst>
            <a:ext uri="{FF2B5EF4-FFF2-40B4-BE49-F238E27FC236}">
              <a16:creationId xmlns:a16="http://schemas.microsoft.com/office/drawing/2014/main" xmlns="" id="{00000000-0008-0000-0B00-0000F67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825" name="Rectangle 1785">
          <a:extLst>
            <a:ext uri="{FF2B5EF4-FFF2-40B4-BE49-F238E27FC236}">
              <a16:creationId xmlns:a16="http://schemas.microsoft.com/office/drawing/2014/main" xmlns="" id="{00000000-0008-0000-0B00-0000F97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826" name="Rectangle 1786">
          <a:extLst>
            <a:ext uri="{FF2B5EF4-FFF2-40B4-BE49-F238E27FC236}">
              <a16:creationId xmlns:a16="http://schemas.microsoft.com/office/drawing/2014/main" xmlns="" id="{00000000-0008-0000-0B00-0000FA7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829" name="Rectangle 1789">
          <a:extLst>
            <a:ext uri="{FF2B5EF4-FFF2-40B4-BE49-F238E27FC236}">
              <a16:creationId xmlns:a16="http://schemas.microsoft.com/office/drawing/2014/main" xmlns="" id="{00000000-0008-0000-0B00-0000FD7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830" name="Rectangle 1790">
          <a:extLst>
            <a:ext uri="{FF2B5EF4-FFF2-40B4-BE49-F238E27FC236}">
              <a16:creationId xmlns:a16="http://schemas.microsoft.com/office/drawing/2014/main" xmlns="" id="{00000000-0008-0000-0B00-0000FE7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833" name="Rectangle 1793">
          <a:extLst>
            <a:ext uri="{FF2B5EF4-FFF2-40B4-BE49-F238E27FC236}">
              <a16:creationId xmlns:a16="http://schemas.microsoft.com/office/drawing/2014/main" xmlns="" id="{00000000-0008-0000-0B00-0000017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834" name="Rectangle 1794">
          <a:extLst>
            <a:ext uri="{FF2B5EF4-FFF2-40B4-BE49-F238E27FC236}">
              <a16:creationId xmlns:a16="http://schemas.microsoft.com/office/drawing/2014/main" xmlns="" id="{00000000-0008-0000-0B00-0000027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837" name="Rectangle 1797">
          <a:extLst>
            <a:ext uri="{FF2B5EF4-FFF2-40B4-BE49-F238E27FC236}">
              <a16:creationId xmlns:a16="http://schemas.microsoft.com/office/drawing/2014/main" xmlns="" id="{00000000-0008-0000-0B00-0000057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838" name="Rectangle 1798">
          <a:extLst>
            <a:ext uri="{FF2B5EF4-FFF2-40B4-BE49-F238E27FC236}">
              <a16:creationId xmlns:a16="http://schemas.microsoft.com/office/drawing/2014/main" xmlns="" id="{00000000-0008-0000-0B00-0000067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841" name="Rectangle 1801">
          <a:extLst>
            <a:ext uri="{FF2B5EF4-FFF2-40B4-BE49-F238E27FC236}">
              <a16:creationId xmlns:a16="http://schemas.microsoft.com/office/drawing/2014/main" xmlns="" id="{00000000-0008-0000-0B00-0000097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842" name="Rectangle 1802">
          <a:extLst>
            <a:ext uri="{FF2B5EF4-FFF2-40B4-BE49-F238E27FC236}">
              <a16:creationId xmlns:a16="http://schemas.microsoft.com/office/drawing/2014/main" xmlns="" id="{00000000-0008-0000-0B00-00000A7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845" name="Rectangle 1805">
          <a:extLst>
            <a:ext uri="{FF2B5EF4-FFF2-40B4-BE49-F238E27FC236}">
              <a16:creationId xmlns:a16="http://schemas.microsoft.com/office/drawing/2014/main" xmlns="" id="{00000000-0008-0000-0B00-00000D7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846" name="Rectangle 1806">
          <a:extLst>
            <a:ext uri="{FF2B5EF4-FFF2-40B4-BE49-F238E27FC236}">
              <a16:creationId xmlns:a16="http://schemas.microsoft.com/office/drawing/2014/main" xmlns="" id="{00000000-0008-0000-0B00-00000E7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849" name="Rectangle 1809">
          <a:extLst>
            <a:ext uri="{FF2B5EF4-FFF2-40B4-BE49-F238E27FC236}">
              <a16:creationId xmlns:a16="http://schemas.microsoft.com/office/drawing/2014/main" xmlns="" id="{00000000-0008-0000-0B00-0000117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850" name="Rectangle 1810">
          <a:extLst>
            <a:ext uri="{FF2B5EF4-FFF2-40B4-BE49-F238E27FC236}">
              <a16:creationId xmlns:a16="http://schemas.microsoft.com/office/drawing/2014/main" xmlns="" id="{00000000-0008-0000-0B00-0000127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853" name="Rectangle 1813">
          <a:extLst>
            <a:ext uri="{FF2B5EF4-FFF2-40B4-BE49-F238E27FC236}">
              <a16:creationId xmlns:a16="http://schemas.microsoft.com/office/drawing/2014/main" xmlns="" id="{00000000-0008-0000-0B00-0000157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854" name="Rectangle 1814">
          <a:extLst>
            <a:ext uri="{FF2B5EF4-FFF2-40B4-BE49-F238E27FC236}">
              <a16:creationId xmlns:a16="http://schemas.microsoft.com/office/drawing/2014/main" xmlns="" id="{00000000-0008-0000-0B00-0000167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857" name="Rectangle 1817">
          <a:extLst>
            <a:ext uri="{FF2B5EF4-FFF2-40B4-BE49-F238E27FC236}">
              <a16:creationId xmlns:a16="http://schemas.microsoft.com/office/drawing/2014/main" xmlns="" id="{00000000-0008-0000-0B00-0000197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858" name="Rectangle 1818">
          <a:extLst>
            <a:ext uri="{FF2B5EF4-FFF2-40B4-BE49-F238E27FC236}">
              <a16:creationId xmlns:a16="http://schemas.microsoft.com/office/drawing/2014/main" xmlns="" id="{00000000-0008-0000-0B00-00001A7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861" name="Rectangle 1821">
          <a:extLst>
            <a:ext uri="{FF2B5EF4-FFF2-40B4-BE49-F238E27FC236}">
              <a16:creationId xmlns:a16="http://schemas.microsoft.com/office/drawing/2014/main" xmlns="" id="{00000000-0008-0000-0B00-00001D7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862" name="Rectangle 1822">
          <a:extLst>
            <a:ext uri="{FF2B5EF4-FFF2-40B4-BE49-F238E27FC236}">
              <a16:creationId xmlns:a16="http://schemas.microsoft.com/office/drawing/2014/main" xmlns="" id="{00000000-0008-0000-0B00-00001E7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865" name="Rectangle 1825">
          <a:extLst>
            <a:ext uri="{FF2B5EF4-FFF2-40B4-BE49-F238E27FC236}">
              <a16:creationId xmlns:a16="http://schemas.microsoft.com/office/drawing/2014/main" xmlns="" id="{00000000-0008-0000-0B00-0000217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866" name="Rectangle 1826">
          <a:extLst>
            <a:ext uri="{FF2B5EF4-FFF2-40B4-BE49-F238E27FC236}">
              <a16:creationId xmlns:a16="http://schemas.microsoft.com/office/drawing/2014/main" xmlns="" id="{00000000-0008-0000-0B00-0000227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404</xdr:row>
      <xdr:rowOff>0</xdr:rowOff>
    </xdr:from>
    <xdr:to>
      <xdr:col>9</xdr:col>
      <xdr:colOff>752475</xdr:colOff>
      <xdr:row>404</xdr:row>
      <xdr:rowOff>0</xdr:rowOff>
    </xdr:to>
    <xdr:sp macro="" textlink="">
      <xdr:nvSpPr>
        <xdr:cNvPr id="1080867" name="Rectangle 1829">
          <a:extLst>
            <a:ext uri="{FF2B5EF4-FFF2-40B4-BE49-F238E27FC236}">
              <a16:creationId xmlns:a16="http://schemas.microsoft.com/office/drawing/2014/main" xmlns="" id="{00000000-0008-0000-0B00-0000237E1000}"/>
            </a:ext>
          </a:extLst>
        </xdr:cNvPr>
        <xdr:cNvSpPr>
          <a:spLocks noChangeArrowheads="1"/>
        </xdr:cNvSpPr>
      </xdr:nvSpPr>
      <xdr:spPr bwMode="auto">
        <a:xfrm>
          <a:off x="0" y="7270432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404</xdr:row>
      <xdr:rowOff>0</xdr:rowOff>
    </xdr:from>
    <xdr:to>
      <xdr:col>9</xdr:col>
      <xdr:colOff>752475</xdr:colOff>
      <xdr:row>404</xdr:row>
      <xdr:rowOff>0</xdr:rowOff>
    </xdr:to>
    <xdr:sp macro="" textlink="">
      <xdr:nvSpPr>
        <xdr:cNvPr id="1080868" name="Rectangle 1830">
          <a:extLst>
            <a:ext uri="{FF2B5EF4-FFF2-40B4-BE49-F238E27FC236}">
              <a16:creationId xmlns:a16="http://schemas.microsoft.com/office/drawing/2014/main" xmlns="" id="{00000000-0008-0000-0B00-0000247E1000}"/>
            </a:ext>
          </a:extLst>
        </xdr:cNvPr>
        <xdr:cNvSpPr>
          <a:spLocks noChangeArrowheads="1"/>
        </xdr:cNvSpPr>
      </xdr:nvSpPr>
      <xdr:spPr bwMode="auto">
        <a:xfrm>
          <a:off x="0" y="7270432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328</xdr:row>
      <xdr:rowOff>0</xdr:rowOff>
    </xdr:from>
    <xdr:to>
      <xdr:col>0</xdr:col>
      <xdr:colOff>0</xdr:colOff>
      <xdr:row>328</xdr:row>
      <xdr:rowOff>0</xdr:rowOff>
    </xdr:to>
    <xdr:sp macro="" textlink="">
      <xdr:nvSpPr>
        <xdr:cNvPr id="1080869" name="Rectangle 1831">
          <a:extLst>
            <a:ext uri="{FF2B5EF4-FFF2-40B4-BE49-F238E27FC236}">
              <a16:creationId xmlns:a16="http://schemas.microsoft.com/office/drawing/2014/main" xmlns="" id="{00000000-0008-0000-0B00-0000257E1000}"/>
            </a:ext>
          </a:extLst>
        </xdr:cNvPr>
        <xdr:cNvSpPr>
          <a:spLocks noChangeArrowheads="1"/>
        </xdr:cNvSpPr>
      </xdr:nvSpPr>
      <xdr:spPr bwMode="auto">
        <a:xfrm>
          <a:off x="0" y="559212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328</xdr:row>
      <xdr:rowOff>0</xdr:rowOff>
    </xdr:from>
    <xdr:to>
      <xdr:col>0</xdr:col>
      <xdr:colOff>0</xdr:colOff>
      <xdr:row>328</xdr:row>
      <xdr:rowOff>0</xdr:rowOff>
    </xdr:to>
    <xdr:sp macro="" textlink="">
      <xdr:nvSpPr>
        <xdr:cNvPr id="1080870" name="Rectangle 1832">
          <a:extLst>
            <a:ext uri="{FF2B5EF4-FFF2-40B4-BE49-F238E27FC236}">
              <a16:creationId xmlns:a16="http://schemas.microsoft.com/office/drawing/2014/main" xmlns="" id="{00000000-0008-0000-0B00-0000267E1000}"/>
            </a:ext>
          </a:extLst>
        </xdr:cNvPr>
        <xdr:cNvSpPr>
          <a:spLocks noChangeArrowheads="1"/>
        </xdr:cNvSpPr>
      </xdr:nvSpPr>
      <xdr:spPr bwMode="auto">
        <a:xfrm>
          <a:off x="0" y="559212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444</xdr:row>
      <xdr:rowOff>0</xdr:rowOff>
    </xdr:from>
    <xdr:to>
      <xdr:col>9</xdr:col>
      <xdr:colOff>752475</xdr:colOff>
      <xdr:row>444</xdr:row>
      <xdr:rowOff>0</xdr:rowOff>
    </xdr:to>
    <xdr:sp macro="" textlink="">
      <xdr:nvSpPr>
        <xdr:cNvPr id="1080871" name="Rectangle 1833">
          <a:extLst>
            <a:ext uri="{FF2B5EF4-FFF2-40B4-BE49-F238E27FC236}">
              <a16:creationId xmlns:a16="http://schemas.microsoft.com/office/drawing/2014/main" xmlns="" id="{00000000-0008-0000-0B00-0000277E1000}"/>
            </a:ext>
          </a:extLst>
        </xdr:cNvPr>
        <xdr:cNvSpPr>
          <a:spLocks noChangeArrowheads="1"/>
        </xdr:cNvSpPr>
      </xdr:nvSpPr>
      <xdr:spPr bwMode="auto">
        <a:xfrm>
          <a:off x="0" y="8070532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444</xdr:row>
      <xdr:rowOff>0</xdr:rowOff>
    </xdr:from>
    <xdr:to>
      <xdr:col>9</xdr:col>
      <xdr:colOff>752475</xdr:colOff>
      <xdr:row>444</xdr:row>
      <xdr:rowOff>0</xdr:rowOff>
    </xdr:to>
    <xdr:sp macro="" textlink="">
      <xdr:nvSpPr>
        <xdr:cNvPr id="1080872" name="Rectangle 1834">
          <a:extLst>
            <a:ext uri="{FF2B5EF4-FFF2-40B4-BE49-F238E27FC236}">
              <a16:creationId xmlns:a16="http://schemas.microsoft.com/office/drawing/2014/main" xmlns="" id="{00000000-0008-0000-0B00-0000287E1000}"/>
            </a:ext>
          </a:extLst>
        </xdr:cNvPr>
        <xdr:cNvSpPr>
          <a:spLocks noChangeArrowheads="1"/>
        </xdr:cNvSpPr>
      </xdr:nvSpPr>
      <xdr:spPr bwMode="auto">
        <a:xfrm>
          <a:off x="0" y="8070532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404</xdr:row>
      <xdr:rowOff>0</xdr:rowOff>
    </xdr:from>
    <xdr:to>
      <xdr:col>0</xdr:col>
      <xdr:colOff>0</xdr:colOff>
      <xdr:row>404</xdr:row>
      <xdr:rowOff>0</xdr:rowOff>
    </xdr:to>
    <xdr:sp macro="" textlink="">
      <xdr:nvSpPr>
        <xdr:cNvPr id="1080873" name="Rectangle 1835">
          <a:extLst>
            <a:ext uri="{FF2B5EF4-FFF2-40B4-BE49-F238E27FC236}">
              <a16:creationId xmlns:a16="http://schemas.microsoft.com/office/drawing/2014/main" xmlns="" id="{00000000-0008-0000-0B00-0000297E1000}"/>
            </a:ext>
          </a:extLst>
        </xdr:cNvPr>
        <xdr:cNvSpPr>
          <a:spLocks noChangeArrowheads="1"/>
        </xdr:cNvSpPr>
      </xdr:nvSpPr>
      <xdr:spPr bwMode="auto">
        <a:xfrm>
          <a:off x="0" y="727043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404</xdr:row>
      <xdr:rowOff>0</xdr:rowOff>
    </xdr:from>
    <xdr:to>
      <xdr:col>0</xdr:col>
      <xdr:colOff>0</xdr:colOff>
      <xdr:row>404</xdr:row>
      <xdr:rowOff>0</xdr:rowOff>
    </xdr:to>
    <xdr:sp macro="" textlink="">
      <xdr:nvSpPr>
        <xdr:cNvPr id="1080874" name="Rectangle 1836">
          <a:extLst>
            <a:ext uri="{FF2B5EF4-FFF2-40B4-BE49-F238E27FC236}">
              <a16:creationId xmlns:a16="http://schemas.microsoft.com/office/drawing/2014/main" xmlns="" id="{00000000-0008-0000-0B00-00002A7E1000}"/>
            </a:ext>
          </a:extLst>
        </xdr:cNvPr>
        <xdr:cNvSpPr>
          <a:spLocks noChangeArrowheads="1"/>
        </xdr:cNvSpPr>
      </xdr:nvSpPr>
      <xdr:spPr bwMode="auto">
        <a:xfrm>
          <a:off x="0" y="727043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589</xdr:row>
      <xdr:rowOff>0</xdr:rowOff>
    </xdr:from>
    <xdr:to>
      <xdr:col>0</xdr:col>
      <xdr:colOff>0</xdr:colOff>
      <xdr:row>589</xdr:row>
      <xdr:rowOff>0</xdr:rowOff>
    </xdr:to>
    <xdr:sp macro="" textlink="">
      <xdr:nvSpPr>
        <xdr:cNvPr id="1080875" name="Rectangle 1837">
          <a:extLst>
            <a:ext uri="{FF2B5EF4-FFF2-40B4-BE49-F238E27FC236}">
              <a16:creationId xmlns:a16="http://schemas.microsoft.com/office/drawing/2014/main" xmlns="" id="{00000000-0008-0000-0B00-00002B7E1000}"/>
            </a:ext>
          </a:extLst>
        </xdr:cNvPr>
        <xdr:cNvSpPr>
          <a:spLocks noChangeArrowheads="1"/>
        </xdr:cNvSpPr>
      </xdr:nvSpPr>
      <xdr:spPr bwMode="auto">
        <a:xfrm>
          <a:off x="0" y="1127188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588</xdr:row>
      <xdr:rowOff>0</xdr:rowOff>
    </xdr:from>
    <xdr:to>
      <xdr:col>9</xdr:col>
      <xdr:colOff>752475</xdr:colOff>
      <xdr:row>588</xdr:row>
      <xdr:rowOff>0</xdr:rowOff>
    </xdr:to>
    <xdr:sp macro="" textlink="">
      <xdr:nvSpPr>
        <xdr:cNvPr id="1080876" name="Rectangle 1838">
          <a:extLst>
            <a:ext uri="{FF2B5EF4-FFF2-40B4-BE49-F238E27FC236}">
              <a16:creationId xmlns:a16="http://schemas.microsoft.com/office/drawing/2014/main" xmlns="" id="{00000000-0008-0000-0B00-00002C7E1000}"/>
            </a:ext>
          </a:extLst>
        </xdr:cNvPr>
        <xdr:cNvSpPr>
          <a:spLocks noChangeArrowheads="1"/>
        </xdr:cNvSpPr>
      </xdr:nvSpPr>
      <xdr:spPr bwMode="auto">
        <a:xfrm>
          <a:off x="0" y="11251882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588</xdr:row>
      <xdr:rowOff>0</xdr:rowOff>
    </xdr:from>
    <xdr:to>
      <xdr:col>9</xdr:col>
      <xdr:colOff>752475</xdr:colOff>
      <xdr:row>588</xdr:row>
      <xdr:rowOff>0</xdr:rowOff>
    </xdr:to>
    <xdr:sp macro="" textlink="">
      <xdr:nvSpPr>
        <xdr:cNvPr id="1080877" name="Rectangle 1839">
          <a:extLst>
            <a:ext uri="{FF2B5EF4-FFF2-40B4-BE49-F238E27FC236}">
              <a16:creationId xmlns:a16="http://schemas.microsoft.com/office/drawing/2014/main" xmlns="" id="{00000000-0008-0000-0B00-00002D7E1000}"/>
            </a:ext>
          </a:extLst>
        </xdr:cNvPr>
        <xdr:cNvSpPr>
          <a:spLocks noChangeArrowheads="1"/>
        </xdr:cNvSpPr>
      </xdr:nvSpPr>
      <xdr:spPr bwMode="auto">
        <a:xfrm>
          <a:off x="0" y="11251882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589</xdr:row>
      <xdr:rowOff>0</xdr:rowOff>
    </xdr:from>
    <xdr:to>
      <xdr:col>0</xdr:col>
      <xdr:colOff>0</xdr:colOff>
      <xdr:row>589</xdr:row>
      <xdr:rowOff>0</xdr:rowOff>
    </xdr:to>
    <xdr:sp macro="" textlink="">
      <xdr:nvSpPr>
        <xdr:cNvPr id="1080878" name="Rectangle 1840">
          <a:extLst>
            <a:ext uri="{FF2B5EF4-FFF2-40B4-BE49-F238E27FC236}">
              <a16:creationId xmlns:a16="http://schemas.microsoft.com/office/drawing/2014/main" xmlns="" id="{00000000-0008-0000-0B00-00002E7E1000}"/>
            </a:ext>
          </a:extLst>
        </xdr:cNvPr>
        <xdr:cNvSpPr>
          <a:spLocks noChangeArrowheads="1"/>
        </xdr:cNvSpPr>
      </xdr:nvSpPr>
      <xdr:spPr bwMode="auto">
        <a:xfrm>
          <a:off x="0" y="1127188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589</xdr:row>
      <xdr:rowOff>0</xdr:rowOff>
    </xdr:from>
    <xdr:to>
      <xdr:col>0</xdr:col>
      <xdr:colOff>0</xdr:colOff>
      <xdr:row>589</xdr:row>
      <xdr:rowOff>0</xdr:rowOff>
    </xdr:to>
    <xdr:sp macro="" textlink="">
      <xdr:nvSpPr>
        <xdr:cNvPr id="1080879" name="Rectangle 1841">
          <a:extLst>
            <a:ext uri="{FF2B5EF4-FFF2-40B4-BE49-F238E27FC236}">
              <a16:creationId xmlns:a16="http://schemas.microsoft.com/office/drawing/2014/main" xmlns="" id="{00000000-0008-0000-0B00-00002F7E1000}"/>
            </a:ext>
          </a:extLst>
        </xdr:cNvPr>
        <xdr:cNvSpPr>
          <a:spLocks noChangeArrowheads="1"/>
        </xdr:cNvSpPr>
      </xdr:nvSpPr>
      <xdr:spPr bwMode="auto">
        <a:xfrm>
          <a:off x="0" y="1127188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444</xdr:row>
      <xdr:rowOff>0</xdr:rowOff>
    </xdr:from>
    <xdr:to>
      <xdr:col>9</xdr:col>
      <xdr:colOff>752475</xdr:colOff>
      <xdr:row>444</xdr:row>
      <xdr:rowOff>0</xdr:rowOff>
    </xdr:to>
    <xdr:sp macro="" textlink="">
      <xdr:nvSpPr>
        <xdr:cNvPr id="1080880" name="Rectangle 1842">
          <a:extLst>
            <a:ext uri="{FF2B5EF4-FFF2-40B4-BE49-F238E27FC236}">
              <a16:creationId xmlns:a16="http://schemas.microsoft.com/office/drawing/2014/main" xmlns="" id="{00000000-0008-0000-0B00-0000307E1000}"/>
            </a:ext>
          </a:extLst>
        </xdr:cNvPr>
        <xdr:cNvSpPr>
          <a:spLocks noChangeArrowheads="1"/>
        </xdr:cNvSpPr>
      </xdr:nvSpPr>
      <xdr:spPr bwMode="auto">
        <a:xfrm>
          <a:off x="0" y="8070532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444</xdr:row>
      <xdr:rowOff>0</xdr:rowOff>
    </xdr:from>
    <xdr:to>
      <xdr:col>9</xdr:col>
      <xdr:colOff>752475</xdr:colOff>
      <xdr:row>444</xdr:row>
      <xdr:rowOff>0</xdr:rowOff>
    </xdr:to>
    <xdr:sp macro="" textlink="">
      <xdr:nvSpPr>
        <xdr:cNvPr id="1080881" name="Rectangle 1843">
          <a:extLst>
            <a:ext uri="{FF2B5EF4-FFF2-40B4-BE49-F238E27FC236}">
              <a16:creationId xmlns:a16="http://schemas.microsoft.com/office/drawing/2014/main" xmlns="" id="{00000000-0008-0000-0B00-0000317E1000}"/>
            </a:ext>
          </a:extLst>
        </xdr:cNvPr>
        <xdr:cNvSpPr>
          <a:spLocks noChangeArrowheads="1"/>
        </xdr:cNvSpPr>
      </xdr:nvSpPr>
      <xdr:spPr bwMode="auto">
        <a:xfrm>
          <a:off x="0" y="8070532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404</xdr:row>
      <xdr:rowOff>0</xdr:rowOff>
    </xdr:from>
    <xdr:to>
      <xdr:col>0</xdr:col>
      <xdr:colOff>0</xdr:colOff>
      <xdr:row>404</xdr:row>
      <xdr:rowOff>0</xdr:rowOff>
    </xdr:to>
    <xdr:sp macro="" textlink="">
      <xdr:nvSpPr>
        <xdr:cNvPr id="1080882" name="Rectangle 1844">
          <a:extLst>
            <a:ext uri="{FF2B5EF4-FFF2-40B4-BE49-F238E27FC236}">
              <a16:creationId xmlns:a16="http://schemas.microsoft.com/office/drawing/2014/main" xmlns="" id="{00000000-0008-0000-0B00-0000327E1000}"/>
            </a:ext>
          </a:extLst>
        </xdr:cNvPr>
        <xdr:cNvSpPr>
          <a:spLocks noChangeArrowheads="1"/>
        </xdr:cNvSpPr>
      </xdr:nvSpPr>
      <xdr:spPr bwMode="auto">
        <a:xfrm>
          <a:off x="0" y="727043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404</xdr:row>
      <xdr:rowOff>0</xdr:rowOff>
    </xdr:from>
    <xdr:to>
      <xdr:col>0</xdr:col>
      <xdr:colOff>0</xdr:colOff>
      <xdr:row>404</xdr:row>
      <xdr:rowOff>0</xdr:rowOff>
    </xdr:to>
    <xdr:sp macro="" textlink="">
      <xdr:nvSpPr>
        <xdr:cNvPr id="1080883" name="Rectangle 1845">
          <a:extLst>
            <a:ext uri="{FF2B5EF4-FFF2-40B4-BE49-F238E27FC236}">
              <a16:creationId xmlns:a16="http://schemas.microsoft.com/office/drawing/2014/main" xmlns="" id="{00000000-0008-0000-0B00-0000337E1000}"/>
            </a:ext>
          </a:extLst>
        </xdr:cNvPr>
        <xdr:cNvSpPr>
          <a:spLocks noChangeArrowheads="1"/>
        </xdr:cNvSpPr>
      </xdr:nvSpPr>
      <xdr:spPr bwMode="auto">
        <a:xfrm>
          <a:off x="0" y="727043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588</xdr:row>
      <xdr:rowOff>0</xdr:rowOff>
    </xdr:from>
    <xdr:to>
      <xdr:col>9</xdr:col>
      <xdr:colOff>752475</xdr:colOff>
      <xdr:row>588</xdr:row>
      <xdr:rowOff>0</xdr:rowOff>
    </xdr:to>
    <xdr:sp macro="" textlink="">
      <xdr:nvSpPr>
        <xdr:cNvPr id="1080884" name="Rectangle 1846">
          <a:extLst>
            <a:ext uri="{FF2B5EF4-FFF2-40B4-BE49-F238E27FC236}">
              <a16:creationId xmlns:a16="http://schemas.microsoft.com/office/drawing/2014/main" xmlns="" id="{00000000-0008-0000-0B00-0000347E1000}"/>
            </a:ext>
          </a:extLst>
        </xdr:cNvPr>
        <xdr:cNvSpPr>
          <a:spLocks noChangeArrowheads="1"/>
        </xdr:cNvSpPr>
      </xdr:nvSpPr>
      <xdr:spPr bwMode="auto">
        <a:xfrm>
          <a:off x="0" y="11251882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588</xdr:row>
      <xdr:rowOff>0</xdr:rowOff>
    </xdr:from>
    <xdr:to>
      <xdr:col>9</xdr:col>
      <xdr:colOff>752475</xdr:colOff>
      <xdr:row>588</xdr:row>
      <xdr:rowOff>0</xdr:rowOff>
    </xdr:to>
    <xdr:sp macro="" textlink="">
      <xdr:nvSpPr>
        <xdr:cNvPr id="1080885" name="Rectangle 1847">
          <a:extLst>
            <a:ext uri="{FF2B5EF4-FFF2-40B4-BE49-F238E27FC236}">
              <a16:creationId xmlns:a16="http://schemas.microsoft.com/office/drawing/2014/main" xmlns="" id="{00000000-0008-0000-0B00-0000357E1000}"/>
            </a:ext>
          </a:extLst>
        </xdr:cNvPr>
        <xdr:cNvSpPr>
          <a:spLocks noChangeArrowheads="1"/>
        </xdr:cNvSpPr>
      </xdr:nvSpPr>
      <xdr:spPr bwMode="auto">
        <a:xfrm>
          <a:off x="0" y="11251882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589</xdr:row>
      <xdr:rowOff>0</xdr:rowOff>
    </xdr:from>
    <xdr:to>
      <xdr:col>0</xdr:col>
      <xdr:colOff>0</xdr:colOff>
      <xdr:row>589</xdr:row>
      <xdr:rowOff>0</xdr:rowOff>
    </xdr:to>
    <xdr:sp macro="" textlink="">
      <xdr:nvSpPr>
        <xdr:cNvPr id="1080886" name="Rectangle 1848">
          <a:extLst>
            <a:ext uri="{FF2B5EF4-FFF2-40B4-BE49-F238E27FC236}">
              <a16:creationId xmlns:a16="http://schemas.microsoft.com/office/drawing/2014/main" xmlns="" id="{00000000-0008-0000-0B00-0000367E1000}"/>
            </a:ext>
          </a:extLst>
        </xdr:cNvPr>
        <xdr:cNvSpPr>
          <a:spLocks noChangeArrowheads="1"/>
        </xdr:cNvSpPr>
      </xdr:nvSpPr>
      <xdr:spPr bwMode="auto">
        <a:xfrm>
          <a:off x="0" y="1127188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589</xdr:row>
      <xdr:rowOff>0</xdr:rowOff>
    </xdr:from>
    <xdr:to>
      <xdr:col>0</xdr:col>
      <xdr:colOff>0</xdr:colOff>
      <xdr:row>589</xdr:row>
      <xdr:rowOff>0</xdr:rowOff>
    </xdr:to>
    <xdr:sp macro="" textlink="">
      <xdr:nvSpPr>
        <xdr:cNvPr id="1080887" name="Rectangle 1849">
          <a:extLst>
            <a:ext uri="{FF2B5EF4-FFF2-40B4-BE49-F238E27FC236}">
              <a16:creationId xmlns:a16="http://schemas.microsoft.com/office/drawing/2014/main" xmlns="" id="{00000000-0008-0000-0B00-0000377E1000}"/>
            </a:ext>
          </a:extLst>
        </xdr:cNvPr>
        <xdr:cNvSpPr>
          <a:spLocks noChangeArrowheads="1"/>
        </xdr:cNvSpPr>
      </xdr:nvSpPr>
      <xdr:spPr bwMode="auto">
        <a:xfrm>
          <a:off x="0" y="1127188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1358</xdr:row>
      <xdr:rowOff>0</xdr:rowOff>
    </xdr:from>
    <xdr:to>
      <xdr:col>9</xdr:col>
      <xdr:colOff>752475</xdr:colOff>
      <xdr:row>1358</xdr:row>
      <xdr:rowOff>0</xdr:rowOff>
    </xdr:to>
    <xdr:sp macro="" textlink="">
      <xdr:nvSpPr>
        <xdr:cNvPr id="1080888" name="Rectangle 1850">
          <a:extLst>
            <a:ext uri="{FF2B5EF4-FFF2-40B4-BE49-F238E27FC236}">
              <a16:creationId xmlns:a16="http://schemas.microsoft.com/office/drawing/2014/main" xmlns="" id="{00000000-0008-0000-0B00-0000387E1000}"/>
            </a:ext>
          </a:extLst>
        </xdr:cNvPr>
        <xdr:cNvSpPr>
          <a:spLocks noChangeArrowheads="1"/>
        </xdr:cNvSpPr>
      </xdr:nvSpPr>
      <xdr:spPr bwMode="auto">
        <a:xfrm>
          <a:off x="0" y="45797152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1358</xdr:row>
      <xdr:rowOff>0</xdr:rowOff>
    </xdr:from>
    <xdr:to>
      <xdr:col>9</xdr:col>
      <xdr:colOff>752475</xdr:colOff>
      <xdr:row>1358</xdr:row>
      <xdr:rowOff>0</xdr:rowOff>
    </xdr:to>
    <xdr:sp macro="" textlink="">
      <xdr:nvSpPr>
        <xdr:cNvPr id="1080889" name="Rectangle 1851">
          <a:extLst>
            <a:ext uri="{FF2B5EF4-FFF2-40B4-BE49-F238E27FC236}">
              <a16:creationId xmlns:a16="http://schemas.microsoft.com/office/drawing/2014/main" xmlns="" id="{00000000-0008-0000-0B00-0000397E1000}"/>
            </a:ext>
          </a:extLst>
        </xdr:cNvPr>
        <xdr:cNvSpPr>
          <a:spLocks noChangeArrowheads="1"/>
        </xdr:cNvSpPr>
      </xdr:nvSpPr>
      <xdr:spPr bwMode="auto">
        <a:xfrm>
          <a:off x="0" y="45797152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1423</xdr:row>
      <xdr:rowOff>0</xdr:rowOff>
    </xdr:from>
    <xdr:to>
      <xdr:col>0</xdr:col>
      <xdr:colOff>0</xdr:colOff>
      <xdr:row>1423</xdr:row>
      <xdr:rowOff>0</xdr:rowOff>
    </xdr:to>
    <xdr:sp macro="" textlink="">
      <xdr:nvSpPr>
        <xdr:cNvPr id="1080890" name="Rectangle 1852">
          <a:extLst>
            <a:ext uri="{FF2B5EF4-FFF2-40B4-BE49-F238E27FC236}">
              <a16:creationId xmlns:a16="http://schemas.microsoft.com/office/drawing/2014/main" xmlns="" id="{00000000-0008-0000-0B00-00003A7E1000}"/>
            </a:ext>
          </a:extLst>
        </xdr:cNvPr>
        <xdr:cNvSpPr>
          <a:spLocks noChangeArrowheads="1"/>
        </xdr:cNvSpPr>
      </xdr:nvSpPr>
      <xdr:spPr bwMode="auto">
        <a:xfrm>
          <a:off x="0" y="4839081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1423</xdr:row>
      <xdr:rowOff>0</xdr:rowOff>
    </xdr:from>
    <xdr:to>
      <xdr:col>0</xdr:col>
      <xdr:colOff>0</xdr:colOff>
      <xdr:row>1423</xdr:row>
      <xdr:rowOff>0</xdr:rowOff>
    </xdr:to>
    <xdr:sp macro="" textlink="">
      <xdr:nvSpPr>
        <xdr:cNvPr id="1080891" name="Rectangle 1853">
          <a:extLst>
            <a:ext uri="{FF2B5EF4-FFF2-40B4-BE49-F238E27FC236}">
              <a16:creationId xmlns:a16="http://schemas.microsoft.com/office/drawing/2014/main" xmlns="" id="{00000000-0008-0000-0B00-00003B7E1000}"/>
            </a:ext>
          </a:extLst>
        </xdr:cNvPr>
        <xdr:cNvSpPr>
          <a:spLocks noChangeArrowheads="1"/>
        </xdr:cNvSpPr>
      </xdr:nvSpPr>
      <xdr:spPr bwMode="auto">
        <a:xfrm>
          <a:off x="0" y="4839081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2179</xdr:row>
      <xdr:rowOff>0</xdr:rowOff>
    </xdr:from>
    <xdr:to>
      <xdr:col>0</xdr:col>
      <xdr:colOff>0</xdr:colOff>
      <xdr:row>2179</xdr:row>
      <xdr:rowOff>0</xdr:rowOff>
    </xdr:to>
    <xdr:sp macro="" textlink="">
      <xdr:nvSpPr>
        <xdr:cNvPr id="1080894" name="Rectangle 1856">
          <a:extLst>
            <a:ext uri="{FF2B5EF4-FFF2-40B4-BE49-F238E27FC236}">
              <a16:creationId xmlns:a16="http://schemas.microsoft.com/office/drawing/2014/main" xmlns="" id="{00000000-0008-0000-0B00-00003E7E1000}"/>
            </a:ext>
          </a:extLst>
        </xdr:cNvPr>
        <xdr:cNvSpPr>
          <a:spLocks noChangeArrowheads="1"/>
        </xdr:cNvSpPr>
      </xdr:nvSpPr>
      <xdr:spPr bwMode="auto">
        <a:xfrm>
          <a:off x="0" y="8873680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2179</xdr:row>
      <xdr:rowOff>0</xdr:rowOff>
    </xdr:from>
    <xdr:to>
      <xdr:col>0</xdr:col>
      <xdr:colOff>0</xdr:colOff>
      <xdr:row>2179</xdr:row>
      <xdr:rowOff>0</xdr:rowOff>
    </xdr:to>
    <xdr:sp macro="" textlink="">
      <xdr:nvSpPr>
        <xdr:cNvPr id="1080895" name="Rectangle 1857">
          <a:extLst>
            <a:ext uri="{FF2B5EF4-FFF2-40B4-BE49-F238E27FC236}">
              <a16:creationId xmlns:a16="http://schemas.microsoft.com/office/drawing/2014/main" xmlns="" id="{00000000-0008-0000-0B00-00003F7E1000}"/>
            </a:ext>
          </a:extLst>
        </xdr:cNvPr>
        <xdr:cNvSpPr>
          <a:spLocks noChangeArrowheads="1"/>
        </xdr:cNvSpPr>
      </xdr:nvSpPr>
      <xdr:spPr bwMode="auto">
        <a:xfrm>
          <a:off x="0" y="8873680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2179</xdr:row>
      <xdr:rowOff>0</xdr:rowOff>
    </xdr:from>
    <xdr:to>
      <xdr:col>0</xdr:col>
      <xdr:colOff>0</xdr:colOff>
      <xdr:row>2179</xdr:row>
      <xdr:rowOff>0</xdr:rowOff>
    </xdr:to>
    <xdr:sp macro="" textlink="">
      <xdr:nvSpPr>
        <xdr:cNvPr id="1080898" name="Rectangle 1860">
          <a:extLst>
            <a:ext uri="{FF2B5EF4-FFF2-40B4-BE49-F238E27FC236}">
              <a16:creationId xmlns:a16="http://schemas.microsoft.com/office/drawing/2014/main" xmlns="" id="{00000000-0008-0000-0B00-0000427E1000}"/>
            </a:ext>
          </a:extLst>
        </xdr:cNvPr>
        <xdr:cNvSpPr>
          <a:spLocks noChangeArrowheads="1"/>
        </xdr:cNvSpPr>
      </xdr:nvSpPr>
      <xdr:spPr bwMode="auto">
        <a:xfrm>
          <a:off x="0" y="8873680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2179</xdr:row>
      <xdr:rowOff>0</xdr:rowOff>
    </xdr:from>
    <xdr:to>
      <xdr:col>0</xdr:col>
      <xdr:colOff>0</xdr:colOff>
      <xdr:row>2179</xdr:row>
      <xdr:rowOff>0</xdr:rowOff>
    </xdr:to>
    <xdr:sp macro="" textlink="">
      <xdr:nvSpPr>
        <xdr:cNvPr id="1080899" name="Rectangle 1861">
          <a:extLst>
            <a:ext uri="{FF2B5EF4-FFF2-40B4-BE49-F238E27FC236}">
              <a16:creationId xmlns:a16="http://schemas.microsoft.com/office/drawing/2014/main" xmlns="" id="{00000000-0008-0000-0B00-0000437E1000}"/>
            </a:ext>
          </a:extLst>
        </xdr:cNvPr>
        <xdr:cNvSpPr>
          <a:spLocks noChangeArrowheads="1"/>
        </xdr:cNvSpPr>
      </xdr:nvSpPr>
      <xdr:spPr bwMode="auto">
        <a:xfrm>
          <a:off x="0" y="8873680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655</xdr:row>
      <xdr:rowOff>0</xdr:rowOff>
    </xdr:from>
    <xdr:to>
      <xdr:col>9</xdr:col>
      <xdr:colOff>752475</xdr:colOff>
      <xdr:row>655</xdr:row>
      <xdr:rowOff>0</xdr:rowOff>
    </xdr:to>
    <xdr:sp macro="" textlink="">
      <xdr:nvSpPr>
        <xdr:cNvPr id="1080900" name="Rectangle 1862">
          <a:extLst>
            <a:ext uri="{FF2B5EF4-FFF2-40B4-BE49-F238E27FC236}">
              <a16:creationId xmlns:a16="http://schemas.microsoft.com/office/drawing/2014/main" xmlns="" id="{00000000-0008-0000-0B00-0000447E1000}"/>
            </a:ext>
          </a:extLst>
        </xdr:cNvPr>
        <xdr:cNvSpPr>
          <a:spLocks noChangeArrowheads="1"/>
        </xdr:cNvSpPr>
      </xdr:nvSpPr>
      <xdr:spPr bwMode="auto">
        <a:xfrm>
          <a:off x="0" y="12131992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655</xdr:row>
      <xdr:rowOff>0</xdr:rowOff>
    </xdr:from>
    <xdr:to>
      <xdr:col>9</xdr:col>
      <xdr:colOff>752475</xdr:colOff>
      <xdr:row>655</xdr:row>
      <xdr:rowOff>0</xdr:rowOff>
    </xdr:to>
    <xdr:sp macro="" textlink="">
      <xdr:nvSpPr>
        <xdr:cNvPr id="1080901" name="Rectangle 1863">
          <a:extLst>
            <a:ext uri="{FF2B5EF4-FFF2-40B4-BE49-F238E27FC236}">
              <a16:creationId xmlns:a16="http://schemas.microsoft.com/office/drawing/2014/main" xmlns="" id="{00000000-0008-0000-0B00-0000457E1000}"/>
            </a:ext>
          </a:extLst>
        </xdr:cNvPr>
        <xdr:cNvSpPr>
          <a:spLocks noChangeArrowheads="1"/>
        </xdr:cNvSpPr>
      </xdr:nvSpPr>
      <xdr:spPr bwMode="auto">
        <a:xfrm>
          <a:off x="0" y="12131992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688</xdr:row>
      <xdr:rowOff>0</xdr:rowOff>
    </xdr:from>
    <xdr:to>
      <xdr:col>0</xdr:col>
      <xdr:colOff>0</xdr:colOff>
      <xdr:row>688</xdr:row>
      <xdr:rowOff>0</xdr:rowOff>
    </xdr:to>
    <xdr:sp macro="" textlink="">
      <xdr:nvSpPr>
        <xdr:cNvPr id="1080902" name="Rectangle 1864">
          <a:extLst>
            <a:ext uri="{FF2B5EF4-FFF2-40B4-BE49-F238E27FC236}">
              <a16:creationId xmlns:a16="http://schemas.microsoft.com/office/drawing/2014/main" xmlns="" id="{00000000-0008-0000-0B00-0000467E1000}"/>
            </a:ext>
          </a:extLst>
        </xdr:cNvPr>
        <xdr:cNvSpPr>
          <a:spLocks noChangeArrowheads="1"/>
        </xdr:cNvSpPr>
      </xdr:nvSpPr>
      <xdr:spPr bwMode="auto">
        <a:xfrm>
          <a:off x="0" y="1295209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688</xdr:row>
      <xdr:rowOff>0</xdr:rowOff>
    </xdr:from>
    <xdr:to>
      <xdr:col>0</xdr:col>
      <xdr:colOff>0</xdr:colOff>
      <xdr:row>688</xdr:row>
      <xdr:rowOff>0</xdr:rowOff>
    </xdr:to>
    <xdr:sp macro="" textlink="">
      <xdr:nvSpPr>
        <xdr:cNvPr id="1080903" name="Rectangle 1865">
          <a:extLst>
            <a:ext uri="{FF2B5EF4-FFF2-40B4-BE49-F238E27FC236}">
              <a16:creationId xmlns:a16="http://schemas.microsoft.com/office/drawing/2014/main" xmlns="" id="{00000000-0008-0000-0B00-0000477E1000}"/>
            </a:ext>
          </a:extLst>
        </xdr:cNvPr>
        <xdr:cNvSpPr>
          <a:spLocks noChangeArrowheads="1"/>
        </xdr:cNvSpPr>
      </xdr:nvSpPr>
      <xdr:spPr bwMode="auto">
        <a:xfrm>
          <a:off x="0" y="1295209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2190</xdr:row>
      <xdr:rowOff>0</xdr:rowOff>
    </xdr:from>
    <xdr:to>
      <xdr:col>0</xdr:col>
      <xdr:colOff>0</xdr:colOff>
      <xdr:row>2190</xdr:row>
      <xdr:rowOff>0</xdr:rowOff>
    </xdr:to>
    <xdr:sp macro="" textlink="">
      <xdr:nvSpPr>
        <xdr:cNvPr id="1080906" name="Rectangle 1868">
          <a:extLst>
            <a:ext uri="{FF2B5EF4-FFF2-40B4-BE49-F238E27FC236}">
              <a16:creationId xmlns:a16="http://schemas.microsoft.com/office/drawing/2014/main" xmlns="" id="{00000000-0008-0000-0B00-00004A7E1000}"/>
            </a:ext>
          </a:extLst>
        </xdr:cNvPr>
        <xdr:cNvSpPr>
          <a:spLocks noChangeArrowheads="1"/>
        </xdr:cNvSpPr>
      </xdr:nvSpPr>
      <xdr:spPr bwMode="auto">
        <a:xfrm>
          <a:off x="0" y="8909685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2190</xdr:row>
      <xdr:rowOff>0</xdr:rowOff>
    </xdr:from>
    <xdr:to>
      <xdr:col>0</xdr:col>
      <xdr:colOff>0</xdr:colOff>
      <xdr:row>2190</xdr:row>
      <xdr:rowOff>0</xdr:rowOff>
    </xdr:to>
    <xdr:sp macro="" textlink="">
      <xdr:nvSpPr>
        <xdr:cNvPr id="1080907" name="Rectangle 1869">
          <a:extLst>
            <a:ext uri="{FF2B5EF4-FFF2-40B4-BE49-F238E27FC236}">
              <a16:creationId xmlns:a16="http://schemas.microsoft.com/office/drawing/2014/main" xmlns="" id="{00000000-0008-0000-0B00-00004B7E1000}"/>
            </a:ext>
          </a:extLst>
        </xdr:cNvPr>
        <xdr:cNvSpPr>
          <a:spLocks noChangeArrowheads="1"/>
        </xdr:cNvSpPr>
      </xdr:nvSpPr>
      <xdr:spPr bwMode="auto">
        <a:xfrm>
          <a:off x="0" y="8909685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2190</xdr:row>
      <xdr:rowOff>0</xdr:rowOff>
    </xdr:from>
    <xdr:to>
      <xdr:col>0</xdr:col>
      <xdr:colOff>0</xdr:colOff>
      <xdr:row>2190</xdr:row>
      <xdr:rowOff>0</xdr:rowOff>
    </xdr:to>
    <xdr:sp macro="" textlink="">
      <xdr:nvSpPr>
        <xdr:cNvPr id="1080910" name="Rectangle 1872">
          <a:extLst>
            <a:ext uri="{FF2B5EF4-FFF2-40B4-BE49-F238E27FC236}">
              <a16:creationId xmlns:a16="http://schemas.microsoft.com/office/drawing/2014/main" xmlns="" id="{00000000-0008-0000-0B00-00004E7E1000}"/>
            </a:ext>
          </a:extLst>
        </xdr:cNvPr>
        <xdr:cNvSpPr>
          <a:spLocks noChangeArrowheads="1"/>
        </xdr:cNvSpPr>
      </xdr:nvSpPr>
      <xdr:spPr bwMode="auto">
        <a:xfrm>
          <a:off x="0" y="8909685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2190</xdr:row>
      <xdr:rowOff>0</xdr:rowOff>
    </xdr:from>
    <xdr:to>
      <xdr:col>0</xdr:col>
      <xdr:colOff>0</xdr:colOff>
      <xdr:row>2190</xdr:row>
      <xdr:rowOff>0</xdr:rowOff>
    </xdr:to>
    <xdr:sp macro="" textlink="">
      <xdr:nvSpPr>
        <xdr:cNvPr id="1080911" name="Rectangle 1873">
          <a:extLst>
            <a:ext uri="{FF2B5EF4-FFF2-40B4-BE49-F238E27FC236}">
              <a16:creationId xmlns:a16="http://schemas.microsoft.com/office/drawing/2014/main" xmlns="" id="{00000000-0008-0000-0B00-00004F7E1000}"/>
            </a:ext>
          </a:extLst>
        </xdr:cNvPr>
        <xdr:cNvSpPr>
          <a:spLocks noChangeArrowheads="1"/>
        </xdr:cNvSpPr>
      </xdr:nvSpPr>
      <xdr:spPr bwMode="auto">
        <a:xfrm>
          <a:off x="0" y="8909685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711</xdr:row>
      <xdr:rowOff>0</xdr:rowOff>
    </xdr:from>
    <xdr:to>
      <xdr:col>9</xdr:col>
      <xdr:colOff>752475</xdr:colOff>
      <xdr:row>711</xdr:row>
      <xdr:rowOff>0</xdr:rowOff>
    </xdr:to>
    <xdr:sp macro="" textlink="">
      <xdr:nvSpPr>
        <xdr:cNvPr id="1080912" name="Rectangle 1874">
          <a:extLst>
            <a:ext uri="{FF2B5EF4-FFF2-40B4-BE49-F238E27FC236}">
              <a16:creationId xmlns:a16="http://schemas.microsoft.com/office/drawing/2014/main" xmlns="" id="{00000000-0008-0000-0B00-0000507E1000}"/>
            </a:ext>
          </a:extLst>
        </xdr:cNvPr>
        <xdr:cNvSpPr>
          <a:spLocks noChangeArrowheads="1"/>
        </xdr:cNvSpPr>
      </xdr:nvSpPr>
      <xdr:spPr bwMode="auto">
        <a:xfrm>
          <a:off x="0" y="13591222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711</xdr:row>
      <xdr:rowOff>0</xdr:rowOff>
    </xdr:from>
    <xdr:to>
      <xdr:col>9</xdr:col>
      <xdr:colOff>752475</xdr:colOff>
      <xdr:row>711</xdr:row>
      <xdr:rowOff>0</xdr:rowOff>
    </xdr:to>
    <xdr:sp macro="" textlink="">
      <xdr:nvSpPr>
        <xdr:cNvPr id="1080913" name="Rectangle 1875">
          <a:extLst>
            <a:ext uri="{FF2B5EF4-FFF2-40B4-BE49-F238E27FC236}">
              <a16:creationId xmlns:a16="http://schemas.microsoft.com/office/drawing/2014/main" xmlns="" id="{00000000-0008-0000-0B00-0000517E1000}"/>
            </a:ext>
          </a:extLst>
        </xdr:cNvPr>
        <xdr:cNvSpPr>
          <a:spLocks noChangeArrowheads="1"/>
        </xdr:cNvSpPr>
      </xdr:nvSpPr>
      <xdr:spPr bwMode="auto">
        <a:xfrm>
          <a:off x="0" y="13591222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80914" name="Rectangle 1876">
          <a:extLst>
            <a:ext uri="{FF2B5EF4-FFF2-40B4-BE49-F238E27FC236}">
              <a16:creationId xmlns:a16="http://schemas.microsoft.com/office/drawing/2014/main" xmlns="" id="{00000000-0008-0000-0B00-0000527E1000}"/>
            </a:ext>
          </a:extLst>
        </xdr:cNvPr>
        <xdr:cNvSpPr>
          <a:spLocks noChangeArrowheads="1"/>
        </xdr:cNvSpPr>
      </xdr:nvSpPr>
      <xdr:spPr bwMode="auto">
        <a:xfrm>
          <a:off x="0" y="391972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80915" name="Rectangle 1877">
          <a:extLst>
            <a:ext uri="{FF2B5EF4-FFF2-40B4-BE49-F238E27FC236}">
              <a16:creationId xmlns:a16="http://schemas.microsoft.com/office/drawing/2014/main" xmlns="" id="{00000000-0008-0000-0B00-0000537E1000}"/>
            </a:ext>
          </a:extLst>
        </xdr:cNvPr>
        <xdr:cNvSpPr>
          <a:spLocks noChangeArrowheads="1"/>
        </xdr:cNvSpPr>
      </xdr:nvSpPr>
      <xdr:spPr bwMode="auto">
        <a:xfrm>
          <a:off x="0" y="391972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80918" name="Rectangle 1880">
          <a:extLst>
            <a:ext uri="{FF2B5EF4-FFF2-40B4-BE49-F238E27FC236}">
              <a16:creationId xmlns:a16="http://schemas.microsoft.com/office/drawing/2014/main" xmlns="" id="{00000000-0008-0000-0B00-0000567E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80919" name="Rectangle 1881">
          <a:extLst>
            <a:ext uri="{FF2B5EF4-FFF2-40B4-BE49-F238E27FC236}">
              <a16:creationId xmlns:a16="http://schemas.microsoft.com/office/drawing/2014/main" xmlns="" id="{00000000-0008-0000-0B00-0000577E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80922" name="Rectangle 1884">
          <a:extLst>
            <a:ext uri="{FF2B5EF4-FFF2-40B4-BE49-F238E27FC236}">
              <a16:creationId xmlns:a16="http://schemas.microsoft.com/office/drawing/2014/main" xmlns="" id="{00000000-0008-0000-0B00-00005A7E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80923" name="Rectangle 1885">
          <a:extLst>
            <a:ext uri="{FF2B5EF4-FFF2-40B4-BE49-F238E27FC236}">
              <a16:creationId xmlns:a16="http://schemas.microsoft.com/office/drawing/2014/main" xmlns="" id="{00000000-0008-0000-0B00-00005B7E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2190</xdr:row>
      <xdr:rowOff>0</xdr:rowOff>
    </xdr:from>
    <xdr:to>
      <xdr:col>0</xdr:col>
      <xdr:colOff>0</xdr:colOff>
      <xdr:row>2190</xdr:row>
      <xdr:rowOff>0</xdr:rowOff>
    </xdr:to>
    <xdr:sp macro="" textlink="">
      <xdr:nvSpPr>
        <xdr:cNvPr id="1080926" name="Rectangle 1888">
          <a:extLst>
            <a:ext uri="{FF2B5EF4-FFF2-40B4-BE49-F238E27FC236}">
              <a16:creationId xmlns:a16="http://schemas.microsoft.com/office/drawing/2014/main" xmlns="" id="{00000000-0008-0000-0B00-00005E7E1000}"/>
            </a:ext>
          </a:extLst>
        </xdr:cNvPr>
        <xdr:cNvSpPr>
          <a:spLocks noChangeArrowheads="1"/>
        </xdr:cNvSpPr>
      </xdr:nvSpPr>
      <xdr:spPr bwMode="auto">
        <a:xfrm>
          <a:off x="0" y="8909685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2190</xdr:row>
      <xdr:rowOff>0</xdr:rowOff>
    </xdr:from>
    <xdr:to>
      <xdr:col>0</xdr:col>
      <xdr:colOff>0</xdr:colOff>
      <xdr:row>2190</xdr:row>
      <xdr:rowOff>0</xdr:rowOff>
    </xdr:to>
    <xdr:sp macro="" textlink="">
      <xdr:nvSpPr>
        <xdr:cNvPr id="1080927" name="Rectangle 1889">
          <a:extLst>
            <a:ext uri="{FF2B5EF4-FFF2-40B4-BE49-F238E27FC236}">
              <a16:creationId xmlns:a16="http://schemas.microsoft.com/office/drawing/2014/main" xmlns="" id="{00000000-0008-0000-0B00-00005F7E1000}"/>
            </a:ext>
          </a:extLst>
        </xdr:cNvPr>
        <xdr:cNvSpPr>
          <a:spLocks noChangeArrowheads="1"/>
        </xdr:cNvSpPr>
      </xdr:nvSpPr>
      <xdr:spPr bwMode="auto">
        <a:xfrm>
          <a:off x="0" y="8909685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588</xdr:row>
      <xdr:rowOff>0</xdr:rowOff>
    </xdr:from>
    <xdr:to>
      <xdr:col>9</xdr:col>
      <xdr:colOff>752475</xdr:colOff>
      <xdr:row>588</xdr:row>
      <xdr:rowOff>0</xdr:rowOff>
    </xdr:to>
    <xdr:sp macro="" textlink="">
      <xdr:nvSpPr>
        <xdr:cNvPr id="1080928" name="Rectangle 1890">
          <a:extLst>
            <a:ext uri="{FF2B5EF4-FFF2-40B4-BE49-F238E27FC236}">
              <a16:creationId xmlns:a16="http://schemas.microsoft.com/office/drawing/2014/main" xmlns="" id="{00000000-0008-0000-0B00-0000607E1000}"/>
            </a:ext>
          </a:extLst>
        </xdr:cNvPr>
        <xdr:cNvSpPr>
          <a:spLocks noChangeArrowheads="1"/>
        </xdr:cNvSpPr>
      </xdr:nvSpPr>
      <xdr:spPr bwMode="auto">
        <a:xfrm>
          <a:off x="0" y="11251882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588</xdr:row>
      <xdr:rowOff>0</xdr:rowOff>
    </xdr:from>
    <xdr:to>
      <xdr:col>9</xdr:col>
      <xdr:colOff>752475</xdr:colOff>
      <xdr:row>588</xdr:row>
      <xdr:rowOff>0</xdr:rowOff>
    </xdr:to>
    <xdr:sp macro="" textlink="">
      <xdr:nvSpPr>
        <xdr:cNvPr id="1080929" name="Rectangle 1891">
          <a:extLst>
            <a:ext uri="{FF2B5EF4-FFF2-40B4-BE49-F238E27FC236}">
              <a16:creationId xmlns:a16="http://schemas.microsoft.com/office/drawing/2014/main" xmlns="" id="{00000000-0008-0000-0B00-0000617E1000}"/>
            </a:ext>
          </a:extLst>
        </xdr:cNvPr>
        <xdr:cNvSpPr>
          <a:spLocks noChangeArrowheads="1"/>
        </xdr:cNvSpPr>
      </xdr:nvSpPr>
      <xdr:spPr bwMode="auto">
        <a:xfrm>
          <a:off x="0" y="11251882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588</xdr:row>
      <xdr:rowOff>0</xdr:rowOff>
    </xdr:from>
    <xdr:to>
      <xdr:col>0</xdr:col>
      <xdr:colOff>0</xdr:colOff>
      <xdr:row>588</xdr:row>
      <xdr:rowOff>0</xdr:rowOff>
    </xdr:to>
    <xdr:sp macro="" textlink="">
      <xdr:nvSpPr>
        <xdr:cNvPr id="1080930" name="Rectangle 1892">
          <a:extLst>
            <a:ext uri="{FF2B5EF4-FFF2-40B4-BE49-F238E27FC236}">
              <a16:creationId xmlns:a16="http://schemas.microsoft.com/office/drawing/2014/main" xmlns="" id="{00000000-0008-0000-0B00-0000627E1000}"/>
            </a:ext>
          </a:extLst>
        </xdr:cNvPr>
        <xdr:cNvSpPr>
          <a:spLocks noChangeArrowheads="1"/>
        </xdr:cNvSpPr>
      </xdr:nvSpPr>
      <xdr:spPr bwMode="auto">
        <a:xfrm>
          <a:off x="0" y="1125188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588</xdr:row>
      <xdr:rowOff>0</xdr:rowOff>
    </xdr:from>
    <xdr:to>
      <xdr:col>0</xdr:col>
      <xdr:colOff>0</xdr:colOff>
      <xdr:row>588</xdr:row>
      <xdr:rowOff>0</xdr:rowOff>
    </xdr:to>
    <xdr:sp macro="" textlink="">
      <xdr:nvSpPr>
        <xdr:cNvPr id="1080931" name="Rectangle 1893">
          <a:extLst>
            <a:ext uri="{FF2B5EF4-FFF2-40B4-BE49-F238E27FC236}">
              <a16:creationId xmlns:a16="http://schemas.microsoft.com/office/drawing/2014/main" xmlns="" id="{00000000-0008-0000-0B00-0000637E1000}"/>
            </a:ext>
          </a:extLst>
        </xdr:cNvPr>
        <xdr:cNvSpPr>
          <a:spLocks noChangeArrowheads="1"/>
        </xdr:cNvSpPr>
      </xdr:nvSpPr>
      <xdr:spPr bwMode="auto">
        <a:xfrm>
          <a:off x="0" y="1125188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588</xdr:row>
      <xdr:rowOff>0</xdr:rowOff>
    </xdr:from>
    <xdr:to>
      <xdr:col>9</xdr:col>
      <xdr:colOff>752475</xdr:colOff>
      <xdr:row>588</xdr:row>
      <xdr:rowOff>0</xdr:rowOff>
    </xdr:to>
    <xdr:sp macro="" textlink="">
      <xdr:nvSpPr>
        <xdr:cNvPr id="1080932" name="Rectangle 1894">
          <a:extLst>
            <a:ext uri="{FF2B5EF4-FFF2-40B4-BE49-F238E27FC236}">
              <a16:creationId xmlns:a16="http://schemas.microsoft.com/office/drawing/2014/main" xmlns="" id="{00000000-0008-0000-0B00-0000647E1000}"/>
            </a:ext>
          </a:extLst>
        </xdr:cNvPr>
        <xdr:cNvSpPr>
          <a:spLocks noChangeArrowheads="1"/>
        </xdr:cNvSpPr>
      </xdr:nvSpPr>
      <xdr:spPr bwMode="auto">
        <a:xfrm>
          <a:off x="0" y="11251882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588</xdr:row>
      <xdr:rowOff>0</xdr:rowOff>
    </xdr:from>
    <xdr:to>
      <xdr:col>9</xdr:col>
      <xdr:colOff>752475</xdr:colOff>
      <xdr:row>588</xdr:row>
      <xdr:rowOff>0</xdr:rowOff>
    </xdr:to>
    <xdr:sp macro="" textlink="">
      <xdr:nvSpPr>
        <xdr:cNvPr id="1080933" name="Rectangle 1895">
          <a:extLst>
            <a:ext uri="{FF2B5EF4-FFF2-40B4-BE49-F238E27FC236}">
              <a16:creationId xmlns:a16="http://schemas.microsoft.com/office/drawing/2014/main" xmlns="" id="{00000000-0008-0000-0B00-0000657E1000}"/>
            </a:ext>
          </a:extLst>
        </xdr:cNvPr>
        <xdr:cNvSpPr>
          <a:spLocks noChangeArrowheads="1"/>
        </xdr:cNvSpPr>
      </xdr:nvSpPr>
      <xdr:spPr bwMode="auto">
        <a:xfrm>
          <a:off x="0" y="11251882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588</xdr:row>
      <xdr:rowOff>0</xdr:rowOff>
    </xdr:from>
    <xdr:to>
      <xdr:col>0</xdr:col>
      <xdr:colOff>0</xdr:colOff>
      <xdr:row>588</xdr:row>
      <xdr:rowOff>0</xdr:rowOff>
    </xdr:to>
    <xdr:sp macro="" textlink="">
      <xdr:nvSpPr>
        <xdr:cNvPr id="1080934" name="Rectangle 1896">
          <a:extLst>
            <a:ext uri="{FF2B5EF4-FFF2-40B4-BE49-F238E27FC236}">
              <a16:creationId xmlns:a16="http://schemas.microsoft.com/office/drawing/2014/main" xmlns="" id="{00000000-0008-0000-0B00-0000667E1000}"/>
            </a:ext>
          </a:extLst>
        </xdr:cNvPr>
        <xdr:cNvSpPr>
          <a:spLocks noChangeArrowheads="1"/>
        </xdr:cNvSpPr>
      </xdr:nvSpPr>
      <xdr:spPr bwMode="auto">
        <a:xfrm>
          <a:off x="0" y="1125188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588</xdr:row>
      <xdr:rowOff>0</xdr:rowOff>
    </xdr:from>
    <xdr:to>
      <xdr:col>0</xdr:col>
      <xdr:colOff>0</xdr:colOff>
      <xdr:row>588</xdr:row>
      <xdr:rowOff>0</xdr:rowOff>
    </xdr:to>
    <xdr:sp macro="" textlink="">
      <xdr:nvSpPr>
        <xdr:cNvPr id="1080935" name="Rectangle 1897">
          <a:extLst>
            <a:ext uri="{FF2B5EF4-FFF2-40B4-BE49-F238E27FC236}">
              <a16:creationId xmlns:a16="http://schemas.microsoft.com/office/drawing/2014/main" xmlns="" id="{00000000-0008-0000-0B00-0000677E1000}"/>
            </a:ext>
          </a:extLst>
        </xdr:cNvPr>
        <xdr:cNvSpPr>
          <a:spLocks noChangeArrowheads="1"/>
        </xdr:cNvSpPr>
      </xdr:nvSpPr>
      <xdr:spPr bwMode="auto">
        <a:xfrm>
          <a:off x="0" y="1125188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588</xdr:row>
      <xdr:rowOff>0</xdr:rowOff>
    </xdr:from>
    <xdr:to>
      <xdr:col>9</xdr:col>
      <xdr:colOff>752475</xdr:colOff>
      <xdr:row>588</xdr:row>
      <xdr:rowOff>0</xdr:rowOff>
    </xdr:to>
    <xdr:sp macro="" textlink="">
      <xdr:nvSpPr>
        <xdr:cNvPr id="1080936" name="Rectangle 1898">
          <a:extLst>
            <a:ext uri="{FF2B5EF4-FFF2-40B4-BE49-F238E27FC236}">
              <a16:creationId xmlns:a16="http://schemas.microsoft.com/office/drawing/2014/main" xmlns="" id="{00000000-0008-0000-0B00-0000687E1000}"/>
            </a:ext>
          </a:extLst>
        </xdr:cNvPr>
        <xdr:cNvSpPr>
          <a:spLocks noChangeArrowheads="1"/>
        </xdr:cNvSpPr>
      </xdr:nvSpPr>
      <xdr:spPr bwMode="auto">
        <a:xfrm>
          <a:off x="0" y="11251882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588</xdr:row>
      <xdr:rowOff>0</xdr:rowOff>
    </xdr:from>
    <xdr:to>
      <xdr:col>9</xdr:col>
      <xdr:colOff>752475</xdr:colOff>
      <xdr:row>588</xdr:row>
      <xdr:rowOff>0</xdr:rowOff>
    </xdr:to>
    <xdr:sp macro="" textlink="">
      <xdr:nvSpPr>
        <xdr:cNvPr id="1080937" name="Rectangle 1899">
          <a:extLst>
            <a:ext uri="{FF2B5EF4-FFF2-40B4-BE49-F238E27FC236}">
              <a16:creationId xmlns:a16="http://schemas.microsoft.com/office/drawing/2014/main" xmlns="" id="{00000000-0008-0000-0B00-0000697E1000}"/>
            </a:ext>
          </a:extLst>
        </xdr:cNvPr>
        <xdr:cNvSpPr>
          <a:spLocks noChangeArrowheads="1"/>
        </xdr:cNvSpPr>
      </xdr:nvSpPr>
      <xdr:spPr bwMode="auto">
        <a:xfrm>
          <a:off x="0" y="11251882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588</xdr:row>
      <xdr:rowOff>0</xdr:rowOff>
    </xdr:from>
    <xdr:to>
      <xdr:col>0</xdr:col>
      <xdr:colOff>0</xdr:colOff>
      <xdr:row>588</xdr:row>
      <xdr:rowOff>0</xdr:rowOff>
    </xdr:to>
    <xdr:sp macro="" textlink="">
      <xdr:nvSpPr>
        <xdr:cNvPr id="1080938" name="Rectangle 1900">
          <a:extLst>
            <a:ext uri="{FF2B5EF4-FFF2-40B4-BE49-F238E27FC236}">
              <a16:creationId xmlns:a16="http://schemas.microsoft.com/office/drawing/2014/main" xmlns="" id="{00000000-0008-0000-0B00-00006A7E1000}"/>
            </a:ext>
          </a:extLst>
        </xdr:cNvPr>
        <xdr:cNvSpPr>
          <a:spLocks noChangeArrowheads="1"/>
        </xdr:cNvSpPr>
      </xdr:nvSpPr>
      <xdr:spPr bwMode="auto">
        <a:xfrm>
          <a:off x="0" y="1125188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588</xdr:row>
      <xdr:rowOff>0</xdr:rowOff>
    </xdr:from>
    <xdr:to>
      <xdr:col>0</xdr:col>
      <xdr:colOff>0</xdr:colOff>
      <xdr:row>588</xdr:row>
      <xdr:rowOff>0</xdr:rowOff>
    </xdr:to>
    <xdr:sp macro="" textlink="">
      <xdr:nvSpPr>
        <xdr:cNvPr id="1080939" name="Rectangle 1901">
          <a:extLst>
            <a:ext uri="{FF2B5EF4-FFF2-40B4-BE49-F238E27FC236}">
              <a16:creationId xmlns:a16="http://schemas.microsoft.com/office/drawing/2014/main" xmlns="" id="{00000000-0008-0000-0B00-00006B7E1000}"/>
            </a:ext>
          </a:extLst>
        </xdr:cNvPr>
        <xdr:cNvSpPr>
          <a:spLocks noChangeArrowheads="1"/>
        </xdr:cNvSpPr>
      </xdr:nvSpPr>
      <xdr:spPr bwMode="auto">
        <a:xfrm>
          <a:off x="0" y="1125188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80942" name="Rectangle 1904">
          <a:extLst>
            <a:ext uri="{FF2B5EF4-FFF2-40B4-BE49-F238E27FC236}">
              <a16:creationId xmlns:a16="http://schemas.microsoft.com/office/drawing/2014/main" xmlns="" id="{00000000-0008-0000-0B00-00006E7E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80943" name="Rectangle 1905">
          <a:extLst>
            <a:ext uri="{FF2B5EF4-FFF2-40B4-BE49-F238E27FC236}">
              <a16:creationId xmlns:a16="http://schemas.microsoft.com/office/drawing/2014/main" xmlns="" id="{00000000-0008-0000-0B00-00006F7E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946" name="Rectangle 1908">
          <a:extLst>
            <a:ext uri="{FF2B5EF4-FFF2-40B4-BE49-F238E27FC236}">
              <a16:creationId xmlns:a16="http://schemas.microsoft.com/office/drawing/2014/main" xmlns="" id="{00000000-0008-0000-0B00-0000727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947" name="Rectangle 1909">
          <a:extLst>
            <a:ext uri="{FF2B5EF4-FFF2-40B4-BE49-F238E27FC236}">
              <a16:creationId xmlns:a16="http://schemas.microsoft.com/office/drawing/2014/main" xmlns="" id="{00000000-0008-0000-0B00-0000737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950" name="Rectangle 1912">
          <a:extLst>
            <a:ext uri="{FF2B5EF4-FFF2-40B4-BE49-F238E27FC236}">
              <a16:creationId xmlns:a16="http://schemas.microsoft.com/office/drawing/2014/main" xmlns="" id="{00000000-0008-0000-0B00-0000767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951" name="Rectangle 1913">
          <a:extLst>
            <a:ext uri="{FF2B5EF4-FFF2-40B4-BE49-F238E27FC236}">
              <a16:creationId xmlns:a16="http://schemas.microsoft.com/office/drawing/2014/main" xmlns="" id="{00000000-0008-0000-0B00-0000777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1975</xdr:row>
      <xdr:rowOff>0</xdr:rowOff>
    </xdr:from>
    <xdr:to>
      <xdr:col>9</xdr:col>
      <xdr:colOff>752475</xdr:colOff>
      <xdr:row>1975</xdr:row>
      <xdr:rowOff>0</xdr:rowOff>
    </xdr:to>
    <xdr:sp macro="" textlink="">
      <xdr:nvSpPr>
        <xdr:cNvPr id="1080952" name="Rectangle 1914">
          <a:extLst>
            <a:ext uri="{FF2B5EF4-FFF2-40B4-BE49-F238E27FC236}">
              <a16:creationId xmlns:a16="http://schemas.microsoft.com/office/drawing/2014/main" xmlns="" id="{00000000-0008-0000-0B00-0000787E1000}"/>
            </a:ext>
          </a:extLst>
        </xdr:cNvPr>
        <xdr:cNvSpPr>
          <a:spLocks noChangeArrowheads="1"/>
        </xdr:cNvSpPr>
      </xdr:nvSpPr>
      <xdr:spPr bwMode="auto">
        <a:xfrm>
          <a:off x="0" y="80403382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1975</xdr:row>
      <xdr:rowOff>0</xdr:rowOff>
    </xdr:from>
    <xdr:to>
      <xdr:col>9</xdr:col>
      <xdr:colOff>752475</xdr:colOff>
      <xdr:row>1975</xdr:row>
      <xdr:rowOff>0</xdr:rowOff>
    </xdr:to>
    <xdr:sp macro="" textlink="">
      <xdr:nvSpPr>
        <xdr:cNvPr id="1080953" name="Rectangle 1915">
          <a:extLst>
            <a:ext uri="{FF2B5EF4-FFF2-40B4-BE49-F238E27FC236}">
              <a16:creationId xmlns:a16="http://schemas.microsoft.com/office/drawing/2014/main" xmlns="" id="{00000000-0008-0000-0B00-0000797E1000}"/>
            </a:ext>
          </a:extLst>
        </xdr:cNvPr>
        <xdr:cNvSpPr>
          <a:spLocks noChangeArrowheads="1"/>
        </xdr:cNvSpPr>
      </xdr:nvSpPr>
      <xdr:spPr bwMode="auto">
        <a:xfrm>
          <a:off x="0" y="80403382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1982</xdr:row>
      <xdr:rowOff>0</xdr:rowOff>
    </xdr:from>
    <xdr:to>
      <xdr:col>0</xdr:col>
      <xdr:colOff>0</xdr:colOff>
      <xdr:row>1982</xdr:row>
      <xdr:rowOff>0</xdr:rowOff>
    </xdr:to>
    <xdr:sp macro="" textlink="">
      <xdr:nvSpPr>
        <xdr:cNvPr id="1080954" name="Rectangle 1916">
          <a:extLst>
            <a:ext uri="{FF2B5EF4-FFF2-40B4-BE49-F238E27FC236}">
              <a16:creationId xmlns:a16="http://schemas.microsoft.com/office/drawing/2014/main" xmlns="" id="{00000000-0008-0000-0B00-00007A7E1000}"/>
            </a:ext>
          </a:extLst>
        </xdr:cNvPr>
        <xdr:cNvSpPr>
          <a:spLocks noChangeArrowheads="1"/>
        </xdr:cNvSpPr>
      </xdr:nvSpPr>
      <xdr:spPr bwMode="auto">
        <a:xfrm>
          <a:off x="0" y="8146256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1982</xdr:row>
      <xdr:rowOff>0</xdr:rowOff>
    </xdr:from>
    <xdr:to>
      <xdr:col>0</xdr:col>
      <xdr:colOff>0</xdr:colOff>
      <xdr:row>1982</xdr:row>
      <xdr:rowOff>0</xdr:rowOff>
    </xdr:to>
    <xdr:sp macro="" textlink="">
      <xdr:nvSpPr>
        <xdr:cNvPr id="1080955" name="Rectangle 1917">
          <a:extLst>
            <a:ext uri="{FF2B5EF4-FFF2-40B4-BE49-F238E27FC236}">
              <a16:creationId xmlns:a16="http://schemas.microsoft.com/office/drawing/2014/main" xmlns="" id="{00000000-0008-0000-0B00-00007B7E1000}"/>
            </a:ext>
          </a:extLst>
        </xdr:cNvPr>
        <xdr:cNvSpPr>
          <a:spLocks noChangeArrowheads="1"/>
        </xdr:cNvSpPr>
      </xdr:nvSpPr>
      <xdr:spPr bwMode="auto">
        <a:xfrm>
          <a:off x="0" y="8146256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1914</xdr:row>
      <xdr:rowOff>0</xdr:rowOff>
    </xdr:from>
    <xdr:to>
      <xdr:col>0</xdr:col>
      <xdr:colOff>0</xdr:colOff>
      <xdr:row>1914</xdr:row>
      <xdr:rowOff>0</xdr:rowOff>
    </xdr:to>
    <xdr:sp macro="" textlink="">
      <xdr:nvSpPr>
        <xdr:cNvPr id="1080958" name="Rectangle 1920">
          <a:extLst>
            <a:ext uri="{FF2B5EF4-FFF2-40B4-BE49-F238E27FC236}">
              <a16:creationId xmlns:a16="http://schemas.microsoft.com/office/drawing/2014/main" xmlns="" id="{00000000-0008-0000-0B00-00007E7E1000}"/>
            </a:ext>
          </a:extLst>
        </xdr:cNvPr>
        <xdr:cNvSpPr>
          <a:spLocks noChangeArrowheads="1"/>
        </xdr:cNvSpPr>
      </xdr:nvSpPr>
      <xdr:spPr bwMode="auto">
        <a:xfrm>
          <a:off x="0" y="7900225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1914</xdr:row>
      <xdr:rowOff>0</xdr:rowOff>
    </xdr:from>
    <xdr:to>
      <xdr:col>0</xdr:col>
      <xdr:colOff>0</xdr:colOff>
      <xdr:row>1914</xdr:row>
      <xdr:rowOff>0</xdr:rowOff>
    </xdr:to>
    <xdr:sp macro="" textlink="">
      <xdr:nvSpPr>
        <xdr:cNvPr id="1080959" name="Rectangle 1921">
          <a:extLst>
            <a:ext uri="{FF2B5EF4-FFF2-40B4-BE49-F238E27FC236}">
              <a16:creationId xmlns:a16="http://schemas.microsoft.com/office/drawing/2014/main" xmlns="" id="{00000000-0008-0000-0B00-00007F7E1000}"/>
            </a:ext>
          </a:extLst>
        </xdr:cNvPr>
        <xdr:cNvSpPr>
          <a:spLocks noChangeArrowheads="1"/>
        </xdr:cNvSpPr>
      </xdr:nvSpPr>
      <xdr:spPr bwMode="auto">
        <a:xfrm>
          <a:off x="0" y="7900225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962" name="Rectangle 1924">
          <a:extLst>
            <a:ext uri="{FF2B5EF4-FFF2-40B4-BE49-F238E27FC236}">
              <a16:creationId xmlns:a16="http://schemas.microsoft.com/office/drawing/2014/main" xmlns="" id="{00000000-0008-0000-0B00-0000827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963" name="Rectangle 1925">
          <a:extLst>
            <a:ext uri="{FF2B5EF4-FFF2-40B4-BE49-F238E27FC236}">
              <a16:creationId xmlns:a16="http://schemas.microsoft.com/office/drawing/2014/main" xmlns="" id="{00000000-0008-0000-0B00-0000837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966" name="Rectangle 1928">
          <a:extLst>
            <a:ext uri="{FF2B5EF4-FFF2-40B4-BE49-F238E27FC236}">
              <a16:creationId xmlns:a16="http://schemas.microsoft.com/office/drawing/2014/main" xmlns="" id="{00000000-0008-0000-0B00-0000867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967" name="Rectangle 1929">
          <a:extLst>
            <a:ext uri="{FF2B5EF4-FFF2-40B4-BE49-F238E27FC236}">
              <a16:creationId xmlns:a16="http://schemas.microsoft.com/office/drawing/2014/main" xmlns="" id="{00000000-0008-0000-0B00-0000877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970" name="Rectangle 1932">
          <a:extLst>
            <a:ext uri="{FF2B5EF4-FFF2-40B4-BE49-F238E27FC236}">
              <a16:creationId xmlns:a16="http://schemas.microsoft.com/office/drawing/2014/main" xmlns="" id="{00000000-0008-0000-0B00-00008A7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971" name="Rectangle 1933">
          <a:extLst>
            <a:ext uri="{FF2B5EF4-FFF2-40B4-BE49-F238E27FC236}">
              <a16:creationId xmlns:a16="http://schemas.microsoft.com/office/drawing/2014/main" xmlns="" id="{00000000-0008-0000-0B00-00008B7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974" name="Rectangle 1936">
          <a:extLst>
            <a:ext uri="{FF2B5EF4-FFF2-40B4-BE49-F238E27FC236}">
              <a16:creationId xmlns:a16="http://schemas.microsoft.com/office/drawing/2014/main" xmlns="" id="{00000000-0008-0000-0B00-00008E7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975" name="Rectangle 1937">
          <a:extLst>
            <a:ext uri="{FF2B5EF4-FFF2-40B4-BE49-F238E27FC236}">
              <a16:creationId xmlns:a16="http://schemas.microsoft.com/office/drawing/2014/main" xmlns="" id="{00000000-0008-0000-0B00-00008F7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978" name="Rectangle 1940">
          <a:extLst>
            <a:ext uri="{FF2B5EF4-FFF2-40B4-BE49-F238E27FC236}">
              <a16:creationId xmlns:a16="http://schemas.microsoft.com/office/drawing/2014/main" xmlns="" id="{00000000-0008-0000-0B00-0000927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979" name="Rectangle 1941">
          <a:extLst>
            <a:ext uri="{FF2B5EF4-FFF2-40B4-BE49-F238E27FC236}">
              <a16:creationId xmlns:a16="http://schemas.microsoft.com/office/drawing/2014/main" xmlns="" id="{00000000-0008-0000-0B00-0000937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982" name="Rectangle 1944">
          <a:extLst>
            <a:ext uri="{FF2B5EF4-FFF2-40B4-BE49-F238E27FC236}">
              <a16:creationId xmlns:a16="http://schemas.microsoft.com/office/drawing/2014/main" xmlns="" id="{00000000-0008-0000-0B00-0000967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983" name="Rectangle 1945">
          <a:extLst>
            <a:ext uri="{FF2B5EF4-FFF2-40B4-BE49-F238E27FC236}">
              <a16:creationId xmlns:a16="http://schemas.microsoft.com/office/drawing/2014/main" xmlns="" id="{00000000-0008-0000-0B00-0000977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986" name="Rectangle 1948">
          <a:extLst>
            <a:ext uri="{FF2B5EF4-FFF2-40B4-BE49-F238E27FC236}">
              <a16:creationId xmlns:a16="http://schemas.microsoft.com/office/drawing/2014/main" xmlns="" id="{00000000-0008-0000-0B00-00009A7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987" name="Rectangle 1949">
          <a:extLst>
            <a:ext uri="{FF2B5EF4-FFF2-40B4-BE49-F238E27FC236}">
              <a16:creationId xmlns:a16="http://schemas.microsoft.com/office/drawing/2014/main" xmlns="" id="{00000000-0008-0000-0B00-00009B7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990" name="Rectangle 1952">
          <a:extLst>
            <a:ext uri="{FF2B5EF4-FFF2-40B4-BE49-F238E27FC236}">
              <a16:creationId xmlns:a16="http://schemas.microsoft.com/office/drawing/2014/main" xmlns="" id="{00000000-0008-0000-0B00-00009E7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991" name="Rectangle 1953">
          <a:extLst>
            <a:ext uri="{FF2B5EF4-FFF2-40B4-BE49-F238E27FC236}">
              <a16:creationId xmlns:a16="http://schemas.microsoft.com/office/drawing/2014/main" xmlns="" id="{00000000-0008-0000-0B00-00009F7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1986</xdr:row>
      <xdr:rowOff>0</xdr:rowOff>
    </xdr:from>
    <xdr:to>
      <xdr:col>9</xdr:col>
      <xdr:colOff>752475</xdr:colOff>
      <xdr:row>1986</xdr:row>
      <xdr:rowOff>0</xdr:rowOff>
    </xdr:to>
    <xdr:sp macro="" textlink="">
      <xdr:nvSpPr>
        <xdr:cNvPr id="1080992" name="Rectangle 1954">
          <a:extLst>
            <a:ext uri="{FF2B5EF4-FFF2-40B4-BE49-F238E27FC236}">
              <a16:creationId xmlns:a16="http://schemas.microsoft.com/office/drawing/2014/main" xmlns="" id="{00000000-0008-0000-0B00-0000A07E1000}"/>
            </a:ext>
          </a:extLst>
        </xdr:cNvPr>
        <xdr:cNvSpPr>
          <a:spLocks noChangeArrowheads="1"/>
        </xdr:cNvSpPr>
      </xdr:nvSpPr>
      <xdr:spPr bwMode="auto">
        <a:xfrm>
          <a:off x="0" y="81602580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1986</xdr:row>
      <xdr:rowOff>0</xdr:rowOff>
    </xdr:from>
    <xdr:to>
      <xdr:col>9</xdr:col>
      <xdr:colOff>752475</xdr:colOff>
      <xdr:row>1986</xdr:row>
      <xdr:rowOff>0</xdr:rowOff>
    </xdr:to>
    <xdr:sp macro="" textlink="">
      <xdr:nvSpPr>
        <xdr:cNvPr id="1080993" name="Rectangle 1955">
          <a:extLst>
            <a:ext uri="{FF2B5EF4-FFF2-40B4-BE49-F238E27FC236}">
              <a16:creationId xmlns:a16="http://schemas.microsoft.com/office/drawing/2014/main" xmlns="" id="{00000000-0008-0000-0B00-0000A17E1000}"/>
            </a:ext>
          </a:extLst>
        </xdr:cNvPr>
        <xdr:cNvSpPr>
          <a:spLocks noChangeArrowheads="1"/>
        </xdr:cNvSpPr>
      </xdr:nvSpPr>
      <xdr:spPr bwMode="auto">
        <a:xfrm>
          <a:off x="0" y="81602580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1985</xdr:row>
      <xdr:rowOff>0</xdr:rowOff>
    </xdr:from>
    <xdr:to>
      <xdr:col>0</xdr:col>
      <xdr:colOff>0</xdr:colOff>
      <xdr:row>1985</xdr:row>
      <xdr:rowOff>0</xdr:rowOff>
    </xdr:to>
    <xdr:sp macro="" textlink="">
      <xdr:nvSpPr>
        <xdr:cNvPr id="1080994" name="Rectangle 1956">
          <a:extLst>
            <a:ext uri="{FF2B5EF4-FFF2-40B4-BE49-F238E27FC236}">
              <a16:creationId xmlns:a16="http://schemas.microsoft.com/office/drawing/2014/main" xmlns="" id="{00000000-0008-0000-0B00-0000A27E1000}"/>
            </a:ext>
          </a:extLst>
        </xdr:cNvPr>
        <xdr:cNvSpPr>
          <a:spLocks noChangeArrowheads="1"/>
        </xdr:cNvSpPr>
      </xdr:nvSpPr>
      <xdr:spPr bwMode="auto">
        <a:xfrm>
          <a:off x="0" y="8158257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1985</xdr:row>
      <xdr:rowOff>0</xdr:rowOff>
    </xdr:from>
    <xdr:to>
      <xdr:col>0</xdr:col>
      <xdr:colOff>0</xdr:colOff>
      <xdr:row>1985</xdr:row>
      <xdr:rowOff>0</xdr:rowOff>
    </xdr:to>
    <xdr:sp macro="" textlink="">
      <xdr:nvSpPr>
        <xdr:cNvPr id="1080995" name="Rectangle 1957">
          <a:extLst>
            <a:ext uri="{FF2B5EF4-FFF2-40B4-BE49-F238E27FC236}">
              <a16:creationId xmlns:a16="http://schemas.microsoft.com/office/drawing/2014/main" xmlns="" id="{00000000-0008-0000-0B00-0000A37E1000}"/>
            </a:ext>
          </a:extLst>
        </xdr:cNvPr>
        <xdr:cNvSpPr>
          <a:spLocks noChangeArrowheads="1"/>
        </xdr:cNvSpPr>
      </xdr:nvSpPr>
      <xdr:spPr bwMode="auto">
        <a:xfrm>
          <a:off x="0" y="8158257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998" name="Rectangle 1960">
          <a:extLst>
            <a:ext uri="{FF2B5EF4-FFF2-40B4-BE49-F238E27FC236}">
              <a16:creationId xmlns:a16="http://schemas.microsoft.com/office/drawing/2014/main" xmlns="" id="{00000000-0008-0000-0B00-0000A67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0999" name="Rectangle 1961">
          <a:extLst>
            <a:ext uri="{FF2B5EF4-FFF2-40B4-BE49-F238E27FC236}">
              <a16:creationId xmlns:a16="http://schemas.microsoft.com/office/drawing/2014/main" xmlns="" id="{00000000-0008-0000-0B00-0000A77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002" name="Rectangle 1964">
          <a:extLst>
            <a:ext uri="{FF2B5EF4-FFF2-40B4-BE49-F238E27FC236}">
              <a16:creationId xmlns:a16="http://schemas.microsoft.com/office/drawing/2014/main" xmlns="" id="{00000000-0008-0000-0B00-0000AA7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003" name="Rectangle 1965">
          <a:extLst>
            <a:ext uri="{FF2B5EF4-FFF2-40B4-BE49-F238E27FC236}">
              <a16:creationId xmlns:a16="http://schemas.microsoft.com/office/drawing/2014/main" xmlns="" id="{00000000-0008-0000-0B00-0000AB7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006" name="Rectangle 1968">
          <a:extLst>
            <a:ext uri="{FF2B5EF4-FFF2-40B4-BE49-F238E27FC236}">
              <a16:creationId xmlns:a16="http://schemas.microsoft.com/office/drawing/2014/main" xmlns="" id="{00000000-0008-0000-0B00-0000AE7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007" name="Rectangle 1969">
          <a:extLst>
            <a:ext uri="{FF2B5EF4-FFF2-40B4-BE49-F238E27FC236}">
              <a16:creationId xmlns:a16="http://schemas.microsoft.com/office/drawing/2014/main" xmlns="" id="{00000000-0008-0000-0B00-0000AF7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010" name="Rectangle 1972">
          <a:extLst>
            <a:ext uri="{FF2B5EF4-FFF2-40B4-BE49-F238E27FC236}">
              <a16:creationId xmlns:a16="http://schemas.microsoft.com/office/drawing/2014/main" xmlns="" id="{00000000-0008-0000-0B00-0000B27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011" name="Rectangle 1973">
          <a:extLst>
            <a:ext uri="{FF2B5EF4-FFF2-40B4-BE49-F238E27FC236}">
              <a16:creationId xmlns:a16="http://schemas.microsoft.com/office/drawing/2014/main" xmlns="" id="{00000000-0008-0000-0B00-0000B37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014" name="Rectangle 1976">
          <a:extLst>
            <a:ext uri="{FF2B5EF4-FFF2-40B4-BE49-F238E27FC236}">
              <a16:creationId xmlns:a16="http://schemas.microsoft.com/office/drawing/2014/main" xmlns="" id="{00000000-0008-0000-0B00-0000B67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015" name="Rectangle 1977">
          <a:extLst>
            <a:ext uri="{FF2B5EF4-FFF2-40B4-BE49-F238E27FC236}">
              <a16:creationId xmlns:a16="http://schemas.microsoft.com/office/drawing/2014/main" xmlns="" id="{00000000-0008-0000-0B00-0000B77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018" name="Rectangle 1980">
          <a:extLst>
            <a:ext uri="{FF2B5EF4-FFF2-40B4-BE49-F238E27FC236}">
              <a16:creationId xmlns:a16="http://schemas.microsoft.com/office/drawing/2014/main" xmlns="" id="{00000000-0008-0000-0B00-0000BA7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019" name="Rectangle 1981">
          <a:extLst>
            <a:ext uri="{FF2B5EF4-FFF2-40B4-BE49-F238E27FC236}">
              <a16:creationId xmlns:a16="http://schemas.microsoft.com/office/drawing/2014/main" xmlns="" id="{00000000-0008-0000-0B00-0000BB7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022" name="Rectangle 1984">
          <a:extLst>
            <a:ext uri="{FF2B5EF4-FFF2-40B4-BE49-F238E27FC236}">
              <a16:creationId xmlns:a16="http://schemas.microsoft.com/office/drawing/2014/main" xmlns="" id="{00000000-0008-0000-0B00-0000BE7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023" name="Rectangle 1985">
          <a:extLst>
            <a:ext uri="{FF2B5EF4-FFF2-40B4-BE49-F238E27FC236}">
              <a16:creationId xmlns:a16="http://schemas.microsoft.com/office/drawing/2014/main" xmlns="" id="{00000000-0008-0000-0B00-0000BF7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026" name="Rectangle 1988">
          <a:extLst>
            <a:ext uri="{FF2B5EF4-FFF2-40B4-BE49-F238E27FC236}">
              <a16:creationId xmlns:a16="http://schemas.microsoft.com/office/drawing/2014/main" xmlns="" id="{00000000-0008-0000-0B00-0000C27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027" name="Rectangle 1989">
          <a:extLst>
            <a:ext uri="{FF2B5EF4-FFF2-40B4-BE49-F238E27FC236}">
              <a16:creationId xmlns:a16="http://schemas.microsoft.com/office/drawing/2014/main" xmlns="" id="{00000000-0008-0000-0B00-0000C37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030" name="Rectangle 1992">
          <a:extLst>
            <a:ext uri="{FF2B5EF4-FFF2-40B4-BE49-F238E27FC236}">
              <a16:creationId xmlns:a16="http://schemas.microsoft.com/office/drawing/2014/main" xmlns="" id="{00000000-0008-0000-0B00-0000C67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031" name="Rectangle 1993">
          <a:extLst>
            <a:ext uri="{FF2B5EF4-FFF2-40B4-BE49-F238E27FC236}">
              <a16:creationId xmlns:a16="http://schemas.microsoft.com/office/drawing/2014/main" xmlns="" id="{00000000-0008-0000-0B00-0000C77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034" name="Rectangle 1996">
          <a:extLst>
            <a:ext uri="{FF2B5EF4-FFF2-40B4-BE49-F238E27FC236}">
              <a16:creationId xmlns:a16="http://schemas.microsoft.com/office/drawing/2014/main" xmlns="" id="{00000000-0008-0000-0B00-0000CA7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035" name="Rectangle 1997">
          <a:extLst>
            <a:ext uri="{FF2B5EF4-FFF2-40B4-BE49-F238E27FC236}">
              <a16:creationId xmlns:a16="http://schemas.microsoft.com/office/drawing/2014/main" xmlns="" id="{00000000-0008-0000-0B00-0000CB7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037" name="Rectangle 1999">
          <a:extLst>
            <a:ext uri="{FF2B5EF4-FFF2-40B4-BE49-F238E27FC236}">
              <a16:creationId xmlns:a16="http://schemas.microsoft.com/office/drawing/2014/main" xmlns="" id="{00000000-0008-0000-0B00-0000CD7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040" name="Rectangle 2002">
          <a:extLst>
            <a:ext uri="{FF2B5EF4-FFF2-40B4-BE49-F238E27FC236}">
              <a16:creationId xmlns:a16="http://schemas.microsoft.com/office/drawing/2014/main" xmlns="" id="{00000000-0008-0000-0B00-0000D07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041" name="Rectangle 2003">
          <a:extLst>
            <a:ext uri="{FF2B5EF4-FFF2-40B4-BE49-F238E27FC236}">
              <a16:creationId xmlns:a16="http://schemas.microsoft.com/office/drawing/2014/main" xmlns="" id="{00000000-0008-0000-0B00-0000D17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044" name="Rectangle 2006">
          <a:extLst>
            <a:ext uri="{FF2B5EF4-FFF2-40B4-BE49-F238E27FC236}">
              <a16:creationId xmlns:a16="http://schemas.microsoft.com/office/drawing/2014/main" xmlns="" id="{00000000-0008-0000-0B00-0000D47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045" name="Rectangle 2007">
          <a:extLst>
            <a:ext uri="{FF2B5EF4-FFF2-40B4-BE49-F238E27FC236}">
              <a16:creationId xmlns:a16="http://schemas.microsoft.com/office/drawing/2014/main" xmlns="" id="{00000000-0008-0000-0B00-0000D57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048" name="Rectangle 2010">
          <a:extLst>
            <a:ext uri="{FF2B5EF4-FFF2-40B4-BE49-F238E27FC236}">
              <a16:creationId xmlns:a16="http://schemas.microsoft.com/office/drawing/2014/main" xmlns="" id="{00000000-0008-0000-0B00-0000D87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049" name="Rectangle 2011">
          <a:extLst>
            <a:ext uri="{FF2B5EF4-FFF2-40B4-BE49-F238E27FC236}">
              <a16:creationId xmlns:a16="http://schemas.microsoft.com/office/drawing/2014/main" xmlns="" id="{00000000-0008-0000-0B00-0000D97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052" name="Rectangle 2014">
          <a:extLst>
            <a:ext uri="{FF2B5EF4-FFF2-40B4-BE49-F238E27FC236}">
              <a16:creationId xmlns:a16="http://schemas.microsoft.com/office/drawing/2014/main" xmlns="" id="{00000000-0008-0000-0B00-0000DC7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053" name="Rectangle 2015">
          <a:extLst>
            <a:ext uri="{FF2B5EF4-FFF2-40B4-BE49-F238E27FC236}">
              <a16:creationId xmlns:a16="http://schemas.microsoft.com/office/drawing/2014/main" xmlns="" id="{00000000-0008-0000-0B00-0000DD7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563</xdr:row>
      <xdr:rowOff>0</xdr:rowOff>
    </xdr:from>
    <xdr:to>
      <xdr:col>0</xdr:col>
      <xdr:colOff>0</xdr:colOff>
      <xdr:row>563</xdr:row>
      <xdr:rowOff>0</xdr:rowOff>
    </xdr:to>
    <xdr:sp macro="" textlink="">
      <xdr:nvSpPr>
        <xdr:cNvPr id="1081054" name="Rectangle 2016">
          <a:extLst>
            <a:ext uri="{FF2B5EF4-FFF2-40B4-BE49-F238E27FC236}">
              <a16:creationId xmlns:a16="http://schemas.microsoft.com/office/drawing/2014/main" xmlns="" id="{00000000-0008-0000-0B00-0000DE7E1000}"/>
            </a:ext>
          </a:extLst>
        </xdr:cNvPr>
        <xdr:cNvSpPr>
          <a:spLocks noChangeArrowheads="1"/>
        </xdr:cNvSpPr>
      </xdr:nvSpPr>
      <xdr:spPr bwMode="auto">
        <a:xfrm>
          <a:off x="0" y="1068990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569</xdr:row>
      <xdr:rowOff>0</xdr:rowOff>
    </xdr:from>
    <xdr:to>
      <xdr:col>9</xdr:col>
      <xdr:colOff>752475</xdr:colOff>
      <xdr:row>569</xdr:row>
      <xdr:rowOff>0</xdr:rowOff>
    </xdr:to>
    <xdr:sp macro="" textlink="">
      <xdr:nvSpPr>
        <xdr:cNvPr id="1081055" name="Rectangle 2017">
          <a:extLst>
            <a:ext uri="{FF2B5EF4-FFF2-40B4-BE49-F238E27FC236}">
              <a16:creationId xmlns:a16="http://schemas.microsoft.com/office/drawing/2014/main" xmlns="" id="{00000000-0008-0000-0B00-0000DF7E1000}"/>
            </a:ext>
          </a:extLst>
        </xdr:cNvPr>
        <xdr:cNvSpPr>
          <a:spLocks noChangeArrowheads="1"/>
        </xdr:cNvSpPr>
      </xdr:nvSpPr>
      <xdr:spPr bwMode="auto">
        <a:xfrm>
          <a:off x="0" y="10831830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569</xdr:row>
      <xdr:rowOff>0</xdr:rowOff>
    </xdr:from>
    <xdr:to>
      <xdr:col>9</xdr:col>
      <xdr:colOff>752475</xdr:colOff>
      <xdr:row>569</xdr:row>
      <xdr:rowOff>0</xdr:rowOff>
    </xdr:to>
    <xdr:sp macro="" textlink="">
      <xdr:nvSpPr>
        <xdr:cNvPr id="1081056" name="Rectangle 2018">
          <a:extLst>
            <a:ext uri="{FF2B5EF4-FFF2-40B4-BE49-F238E27FC236}">
              <a16:creationId xmlns:a16="http://schemas.microsoft.com/office/drawing/2014/main" xmlns="" id="{00000000-0008-0000-0B00-0000E07E1000}"/>
            </a:ext>
          </a:extLst>
        </xdr:cNvPr>
        <xdr:cNvSpPr>
          <a:spLocks noChangeArrowheads="1"/>
        </xdr:cNvSpPr>
      </xdr:nvSpPr>
      <xdr:spPr bwMode="auto">
        <a:xfrm>
          <a:off x="0" y="10831830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563</xdr:row>
      <xdr:rowOff>0</xdr:rowOff>
    </xdr:from>
    <xdr:to>
      <xdr:col>0</xdr:col>
      <xdr:colOff>0</xdr:colOff>
      <xdr:row>563</xdr:row>
      <xdr:rowOff>0</xdr:rowOff>
    </xdr:to>
    <xdr:sp macro="" textlink="">
      <xdr:nvSpPr>
        <xdr:cNvPr id="1081057" name="Rectangle 2019">
          <a:extLst>
            <a:ext uri="{FF2B5EF4-FFF2-40B4-BE49-F238E27FC236}">
              <a16:creationId xmlns:a16="http://schemas.microsoft.com/office/drawing/2014/main" xmlns="" id="{00000000-0008-0000-0B00-0000E17E1000}"/>
            </a:ext>
          </a:extLst>
        </xdr:cNvPr>
        <xdr:cNvSpPr>
          <a:spLocks noChangeArrowheads="1"/>
        </xdr:cNvSpPr>
      </xdr:nvSpPr>
      <xdr:spPr bwMode="auto">
        <a:xfrm>
          <a:off x="0" y="1068990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563</xdr:row>
      <xdr:rowOff>0</xdr:rowOff>
    </xdr:from>
    <xdr:to>
      <xdr:col>0</xdr:col>
      <xdr:colOff>0</xdr:colOff>
      <xdr:row>563</xdr:row>
      <xdr:rowOff>0</xdr:rowOff>
    </xdr:to>
    <xdr:sp macro="" textlink="">
      <xdr:nvSpPr>
        <xdr:cNvPr id="1081058" name="Rectangle 2020">
          <a:extLst>
            <a:ext uri="{FF2B5EF4-FFF2-40B4-BE49-F238E27FC236}">
              <a16:creationId xmlns:a16="http://schemas.microsoft.com/office/drawing/2014/main" xmlns="" id="{00000000-0008-0000-0B00-0000E27E1000}"/>
            </a:ext>
          </a:extLst>
        </xdr:cNvPr>
        <xdr:cNvSpPr>
          <a:spLocks noChangeArrowheads="1"/>
        </xdr:cNvSpPr>
      </xdr:nvSpPr>
      <xdr:spPr bwMode="auto">
        <a:xfrm>
          <a:off x="0" y="1068990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563</xdr:row>
      <xdr:rowOff>0</xdr:rowOff>
    </xdr:from>
    <xdr:to>
      <xdr:col>0</xdr:col>
      <xdr:colOff>0</xdr:colOff>
      <xdr:row>563</xdr:row>
      <xdr:rowOff>0</xdr:rowOff>
    </xdr:to>
    <xdr:sp macro="" textlink="">
      <xdr:nvSpPr>
        <xdr:cNvPr id="1081059" name="Rectangle 2021">
          <a:extLst>
            <a:ext uri="{FF2B5EF4-FFF2-40B4-BE49-F238E27FC236}">
              <a16:creationId xmlns:a16="http://schemas.microsoft.com/office/drawing/2014/main" xmlns="" id="{00000000-0008-0000-0B00-0000E37E1000}"/>
            </a:ext>
          </a:extLst>
        </xdr:cNvPr>
        <xdr:cNvSpPr>
          <a:spLocks noChangeArrowheads="1"/>
        </xdr:cNvSpPr>
      </xdr:nvSpPr>
      <xdr:spPr bwMode="auto">
        <a:xfrm>
          <a:off x="0" y="1068990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569</xdr:row>
      <xdr:rowOff>0</xdr:rowOff>
    </xdr:from>
    <xdr:to>
      <xdr:col>9</xdr:col>
      <xdr:colOff>752475</xdr:colOff>
      <xdr:row>569</xdr:row>
      <xdr:rowOff>0</xdr:rowOff>
    </xdr:to>
    <xdr:sp macro="" textlink="">
      <xdr:nvSpPr>
        <xdr:cNvPr id="1081060" name="Rectangle 2022">
          <a:extLst>
            <a:ext uri="{FF2B5EF4-FFF2-40B4-BE49-F238E27FC236}">
              <a16:creationId xmlns:a16="http://schemas.microsoft.com/office/drawing/2014/main" xmlns="" id="{00000000-0008-0000-0B00-0000E47E1000}"/>
            </a:ext>
          </a:extLst>
        </xdr:cNvPr>
        <xdr:cNvSpPr>
          <a:spLocks noChangeArrowheads="1"/>
        </xdr:cNvSpPr>
      </xdr:nvSpPr>
      <xdr:spPr bwMode="auto">
        <a:xfrm>
          <a:off x="0" y="10831830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569</xdr:row>
      <xdr:rowOff>0</xdr:rowOff>
    </xdr:from>
    <xdr:to>
      <xdr:col>9</xdr:col>
      <xdr:colOff>752475</xdr:colOff>
      <xdr:row>569</xdr:row>
      <xdr:rowOff>0</xdr:rowOff>
    </xdr:to>
    <xdr:sp macro="" textlink="">
      <xdr:nvSpPr>
        <xdr:cNvPr id="1081061" name="Rectangle 2023">
          <a:extLst>
            <a:ext uri="{FF2B5EF4-FFF2-40B4-BE49-F238E27FC236}">
              <a16:creationId xmlns:a16="http://schemas.microsoft.com/office/drawing/2014/main" xmlns="" id="{00000000-0008-0000-0B00-0000E57E1000}"/>
            </a:ext>
          </a:extLst>
        </xdr:cNvPr>
        <xdr:cNvSpPr>
          <a:spLocks noChangeArrowheads="1"/>
        </xdr:cNvSpPr>
      </xdr:nvSpPr>
      <xdr:spPr bwMode="auto">
        <a:xfrm>
          <a:off x="0" y="10831830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563</xdr:row>
      <xdr:rowOff>0</xdr:rowOff>
    </xdr:from>
    <xdr:to>
      <xdr:col>0</xdr:col>
      <xdr:colOff>0</xdr:colOff>
      <xdr:row>563</xdr:row>
      <xdr:rowOff>0</xdr:rowOff>
    </xdr:to>
    <xdr:sp macro="" textlink="">
      <xdr:nvSpPr>
        <xdr:cNvPr id="1081062" name="Rectangle 2024">
          <a:extLst>
            <a:ext uri="{FF2B5EF4-FFF2-40B4-BE49-F238E27FC236}">
              <a16:creationId xmlns:a16="http://schemas.microsoft.com/office/drawing/2014/main" xmlns="" id="{00000000-0008-0000-0B00-0000E67E1000}"/>
            </a:ext>
          </a:extLst>
        </xdr:cNvPr>
        <xdr:cNvSpPr>
          <a:spLocks noChangeArrowheads="1"/>
        </xdr:cNvSpPr>
      </xdr:nvSpPr>
      <xdr:spPr bwMode="auto">
        <a:xfrm>
          <a:off x="0" y="1068990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563</xdr:row>
      <xdr:rowOff>0</xdr:rowOff>
    </xdr:from>
    <xdr:to>
      <xdr:col>0</xdr:col>
      <xdr:colOff>0</xdr:colOff>
      <xdr:row>563</xdr:row>
      <xdr:rowOff>0</xdr:rowOff>
    </xdr:to>
    <xdr:sp macro="" textlink="">
      <xdr:nvSpPr>
        <xdr:cNvPr id="1081063" name="Rectangle 2025">
          <a:extLst>
            <a:ext uri="{FF2B5EF4-FFF2-40B4-BE49-F238E27FC236}">
              <a16:creationId xmlns:a16="http://schemas.microsoft.com/office/drawing/2014/main" xmlns="" id="{00000000-0008-0000-0B00-0000E77E1000}"/>
            </a:ext>
          </a:extLst>
        </xdr:cNvPr>
        <xdr:cNvSpPr>
          <a:spLocks noChangeArrowheads="1"/>
        </xdr:cNvSpPr>
      </xdr:nvSpPr>
      <xdr:spPr bwMode="auto">
        <a:xfrm>
          <a:off x="0" y="1068990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569</xdr:row>
      <xdr:rowOff>0</xdr:rowOff>
    </xdr:from>
    <xdr:to>
      <xdr:col>9</xdr:col>
      <xdr:colOff>752475</xdr:colOff>
      <xdr:row>569</xdr:row>
      <xdr:rowOff>0</xdr:rowOff>
    </xdr:to>
    <xdr:sp macro="" textlink="">
      <xdr:nvSpPr>
        <xdr:cNvPr id="1081064" name="Rectangle 2026">
          <a:extLst>
            <a:ext uri="{FF2B5EF4-FFF2-40B4-BE49-F238E27FC236}">
              <a16:creationId xmlns:a16="http://schemas.microsoft.com/office/drawing/2014/main" xmlns="" id="{00000000-0008-0000-0B00-0000E87E1000}"/>
            </a:ext>
          </a:extLst>
        </xdr:cNvPr>
        <xdr:cNvSpPr>
          <a:spLocks noChangeArrowheads="1"/>
        </xdr:cNvSpPr>
      </xdr:nvSpPr>
      <xdr:spPr bwMode="auto">
        <a:xfrm>
          <a:off x="0" y="10831830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569</xdr:row>
      <xdr:rowOff>0</xdr:rowOff>
    </xdr:from>
    <xdr:to>
      <xdr:col>9</xdr:col>
      <xdr:colOff>752475</xdr:colOff>
      <xdr:row>569</xdr:row>
      <xdr:rowOff>0</xdr:rowOff>
    </xdr:to>
    <xdr:sp macro="" textlink="">
      <xdr:nvSpPr>
        <xdr:cNvPr id="1081065" name="Rectangle 2027">
          <a:extLst>
            <a:ext uri="{FF2B5EF4-FFF2-40B4-BE49-F238E27FC236}">
              <a16:creationId xmlns:a16="http://schemas.microsoft.com/office/drawing/2014/main" xmlns="" id="{00000000-0008-0000-0B00-0000E97E1000}"/>
            </a:ext>
          </a:extLst>
        </xdr:cNvPr>
        <xdr:cNvSpPr>
          <a:spLocks noChangeArrowheads="1"/>
        </xdr:cNvSpPr>
      </xdr:nvSpPr>
      <xdr:spPr bwMode="auto">
        <a:xfrm>
          <a:off x="0" y="10831830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563</xdr:row>
      <xdr:rowOff>0</xdr:rowOff>
    </xdr:from>
    <xdr:to>
      <xdr:col>0</xdr:col>
      <xdr:colOff>0</xdr:colOff>
      <xdr:row>563</xdr:row>
      <xdr:rowOff>0</xdr:rowOff>
    </xdr:to>
    <xdr:sp macro="" textlink="">
      <xdr:nvSpPr>
        <xdr:cNvPr id="1081066" name="Rectangle 2028">
          <a:extLst>
            <a:ext uri="{FF2B5EF4-FFF2-40B4-BE49-F238E27FC236}">
              <a16:creationId xmlns:a16="http://schemas.microsoft.com/office/drawing/2014/main" xmlns="" id="{00000000-0008-0000-0B00-0000EA7E1000}"/>
            </a:ext>
          </a:extLst>
        </xdr:cNvPr>
        <xdr:cNvSpPr>
          <a:spLocks noChangeArrowheads="1"/>
        </xdr:cNvSpPr>
      </xdr:nvSpPr>
      <xdr:spPr bwMode="auto">
        <a:xfrm>
          <a:off x="0" y="1068990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563</xdr:row>
      <xdr:rowOff>0</xdr:rowOff>
    </xdr:from>
    <xdr:to>
      <xdr:col>0</xdr:col>
      <xdr:colOff>0</xdr:colOff>
      <xdr:row>563</xdr:row>
      <xdr:rowOff>0</xdr:rowOff>
    </xdr:to>
    <xdr:sp macro="" textlink="">
      <xdr:nvSpPr>
        <xdr:cNvPr id="1081067" name="Rectangle 2029">
          <a:extLst>
            <a:ext uri="{FF2B5EF4-FFF2-40B4-BE49-F238E27FC236}">
              <a16:creationId xmlns:a16="http://schemas.microsoft.com/office/drawing/2014/main" xmlns="" id="{00000000-0008-0000-0B00-0000EB7E1000}"/>
            </a:ext>
          </a:extLst>
        </xdr:cNvPr>
        <xdr:cNvSpPr>
          <a:spLocks noChangeArrowheads="1"/>
        </xdr:cNvSpPr>
      </xdr:nvSpPr>
      <xdr:spPr bwMode="auto">
        <a:xfrm>
          <a:off x="0" y="1068990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444</xdr:row>
      <xdr:rowOff>0</xdr:rowOff>
    </xdr:from>
    <xdr:to>
      <xdr:col>9</xdr:col>
      <xdr:colOff>752475</xdr:colOff>
      <xdr:row>444</xdr:row>
      <xdr:rowOff>0</xdr:rowOff>
    </xdr:to>
    <xdr:sp macro="" textlink="">
      <xdr:nvSpPr>
        <xdr:cNvPr id="1081068" name="Rectangle 2030">
          <a:extLst>
            <a:ext uri="{FF2B5EF4-FFF2-40B4-BE49-F238E27FC236}">
              <a16:creationId xmlns:a16="http://schemas.microsoft.com/office/drawing/2014/main" xmlns="" id="{00000000-0008-0000-0B00-0000EC7E1000}"/>
            </a:ext>
          </a:extLst>
        </xdr:cNvPr>
        <xdr:cNvSpPr>
          <a:spLocks noChangeArrowheads="1"/>
        </xdr:cNvSpPr>
      </xdr:nvSpPr>
      <xdr:spPr bwMode="auto">
        <a:xfrm>
          <a:off x="0" y="8070532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444</xdr:row>
      <xdr:rowOff>0</xdr:rowOff>
    </xdr:from>
    <xdr:to>
      <xdr:col>9</xdr:col>
      <xdr:colOff>752475</xdr:colOff>
      <xdr:row>444</xdr:row>
      <xdr:rowOff>0</xdr:rowOff>
    </xdr:to>
    <xdr:sp macro="" textlink="">
      <xdr:nvSpPr>
        <xdr:cNvPr id="1081069" name="Rectangle 2031">
          <a:extLst>
            <a:ext uri="{FF2B5EF4-FFF2-40B4-BE49-F238E27FC236}">
              <a16:creationId xmlns:a16="http://schemas.microsoft.com/office/drawing/2014/main" xmlns="" id="{00000000-0008-0000-0B00-0000ED7E1000}"/>
            </a:ext>
          </a:extLst>
        </xdr:cNvPr>
        <xdr:cNvSpPr>
          <a:spLocks noChangeArrowheads="1"/>
        </xdr:cNvSpPr>
      </xdr:nvSpPr>
      <xdr:spPr bwMode="auto">
        <a:xfrm>
          <a:off x="0" y="8070532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404</xdr:row>
      <xdr:rowOff>0</xdr:rowOff>
    </xdr:from>
    <xdr:to>
      <xdr:col>0</xdr:col>
      <xdr:colOff>0</xdr:colOff>
      <xdr:row>404</xdr:row>
      <xdr:rowOff>0</xdr:rowOff>
    </xdr:to>
    <xdr:sp macro="" textlink="">
      <xdr:nvSpPr>
        <xdr:cNvPr id="1081070" name="Rectangle 2032">
          <a:extLst>
            <a:ext uri="{FF2B5EF4-FFF2-40B4-BE49-F238E27FC236}">
              <a16:creationId xmlns:a16="http://schemas.microsoft.com/office/drawing/2014/main" xmlns="" id="{00000000-0008-0000-0B00-0000EE7E1000}"/>
            </a:ext>
          </a:extLst>
        </xdr:cNvPr>
        <xdr:cNvSpPr>
          <a:spLocks noChangeArrowheads="1"/>
        </xdr:cNvSpPr>
      </xdr:nvSpPr>
      <xdr:spPr bwMode="auto">
        <a:xfrm>
          <a:off x="0" y="727043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404</xdr:row>
      <xdr:rowOff>0</xdr:rowOff>
    </xdr:from>
    <xdr:to>
      <xdr:col>0</xdr:col>
      <xdr:colOff>0</xdr:colOff>
      <xdr:row>404</xdr:row>
      <xdr:rowOff>0</xdr:rowOff>
    </xdr:to>
    <xdr:sp macro="" textlink="">
      <xdr:nvSpPr>
        <xdr:cNvPr id="1081071" name="Rectangle 2033">
          <a:extLst>
            <a:ext uri="{FF2B5EF4-FFF2-40B4-BE49-F238E27FC236}">
              <a16:creationId xmlns:a16="http://schemas.microsoft.com/office/drawing/2014/main" xmlns="" id="{00000000-0008-0000-0B00-0000EF7E1000}"/>
            </a:ext>
          </a:extLst>
        </xdr:cNvPr>
        <xdr:cNvSpPr>
          <a:spLocks noChangeArrowheads="1"/>
        </xdr:cNvSpPr>
      </xdr:nvSpPr>
      <xdr:spPr bwMode="auto">
        <a:xfrm>
          <a:off x="0" y="727043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074" name="Rectangle 2036">
          <a:extLst>
            <a:ext uri="{FF2B5EF4-FFF2-40B4-BE49-F238E27FC236}">
              <a16:creationId xmlns:a16="http://schemas.microsoft.com/office/drawing/2014/main" xmlns="" id="{00000000-0008-0000-0B00-0000F27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075" name="Rectangle 2037">
          <a:extLst>
            <a:ext uri="{FF2B5EF4-FFF2-40B4-BE49-F238E27FC236}">
              <a16:creationId xmlns:a16="http://schemas.microsoft.com/office/drawing/2014/main" xmlns="" id="{00000000-0008-0000-0B00-0000F37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078" name="Rectangle 2040">
          <a:extLst>
            <a:ext uri="{FF2B5EF4-FFF2-40B4-BE49-F238E27FC236}">
              <a16:creationId xmlns:a16="http://schemas.microsoft.com/office/drawing/2014/main" xmlns="" id="{00000000-0008-0000-0B00-0000F67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079" name="Rectangle 2041">
          <a:extLst>
            <a:ext uri="{FF2B5EF4-FFF2-40B4-BE49-F238E27FC236}">
              <a16:creationId xmlns:a16="http://schemas.microsoft.com/office/drawing/2014/main" xmlns="" id="{00000000-0008-0000-0B00-0000F77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080" name="Rectangle 2042">
          <a:extLst>
            <a:ext uri="{FF2B5EF4-FFF2-40B4-BE49-F238E27FC236}">
              <a16:creationId xmlns:a16="http://schemas.microsoft.com/office/drawing/2014/main" xmlns="" id="{00000000-0008-0000-0B00-0000F87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081" name="Rectangle 2043">
          <a:extLst>
            <a:ext uri="{FF2B5EF4-FFF2-40B4-BE49-F238E27FC236}">
              <a16:creationId xmlns:a16="http://schemas.microsoft.com/office/drawing/2014/main" xmlns="" id="{00000000-0008-0000-0B00-0000F97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084" name="Rectangle 2046">
          <a:extLst>
            <a:ext uri="{FF2B5EF4-FFF2-40B4-BE49-F238E27FC236}">
              <a16:creationId xmlns:a16="http://schemas.microsoft.com/office/drawing/2014/main" xmlns="" id="{00000000-0008-0000-0B00-0000FC7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085" name="Rectangle 2047">
          <a:extLst>
            <a:ext uri="{FF2B5EF4-FFF2-40B4-BE49-F238E27FC236}">
              <a16:creationId xmlns:a16="http://schemas.microsoft.com/office/drawing/2014/main" xmlns="" id="{00000000-0008-0000-0B00-0000FD7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088" name="Rectangle 2050">
          <a:extLst>
            <a:ext uri="{FF2B5EF4-FFF2-40B4-BE49-F238E27FC236}">
              <a16:creationId xmlns:a16="http://schemas.microsoft.com/office/drawing/2014/main" xmlns="" id="{00000000-0008-0000-0B00-0000007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089" name="Rectangle 2051">
          <a:extLst>
            <a:ext uri="{FF2B5EF4-FFF2-40B4-BE49-F238E27FC236}">
              <a16:creationId xmlns:a16="http://schemas.microsoft.com/office/drawing/2014/main" xmlns="" id="{00000000-0008-0000-0B00-0000017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092" name="Rectangle 2054">
          <a:extLst>
            <a:ext uri="{FF2B5EF4-FFF2-40B4-BE49-F238E27FC236}">
              <a16:creationId xmlns:a16="http://schemas.microsoft.com/office/drawing/2014/main" xmlns="" id="{00000000-0008-0000-0B00-0000047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093" name="Rectangle 2055">
          <a:extLst>
            <a:ext uri="{FF2B5EF4-FFF2-40B4-BE49-F238E27FC236}">
              <a16:creationId xmlns:a16="http://schemas.microsoft.com/office/drawing/2014/main" xmlns="" id="{00000000-0008-0000-0B00-0000057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096" name="Rectangle 2058">
          <a:extLst>
            <a:ext uri="{FF2B5EF4-FFF2-40B4-BE49-F238E27FC236}">
              <a16:creationId xmlns:a16="http://schemas.microsoft.com/office/drawing/2014/main" xmlns="" id="{00000000-0008-0000-0B00-0000087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097" name="Rectangle 2059">
          <a:extLst>
            <a:ext uri="{FF2B5EF4-FFF2-40B4-BE49-F238E27FC236}">
              <a16:creationId xmlns:a16="http://schemas.microsoft.com/office/drawing/2014/main" xmlns="" id="{00000000-0008-0000-0B00-0000097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1212</xdr:row>
      <xdr:rowOff>0</xdr:rowOff>
    </xdr:from>
    <xdr:to>
      <xdr:col>9</xdr:col>
      <xdr:colOff>752475</xdr:colOff>
      <xdr:row>1212</xdr:row>
      <xdr:rowOff>0</xdr:rowOff>
    </xdr:to>
    <xdr:sp macro="" textlink="">
      <xdr:nvSpPr>
        <xdr:cNvPr id="1081098" name="Rectangle 2060">
          <a:extLst>
            <a:ext uri="{FF2B5EF4-FFF2-40B4-BE49-F238E27FC236}">
              <a16:creationId xmlns:a16="http://schemas.microsoft.com/office/drawing/2014/main" xmlns="" id="{00000000-0008-0000-0B00-00000A7F1000}"/>
            </a:ext>
          </a:extLst>
        </xdr:cNvPr>
        <xdr:cNvSpPr>
          <a:spLocks noChangeArrowheads="1"/>
        </xdr:cNvSpPr>
      </xdr:nvSpPr>
      <xdr:spPr bwMode="auto">
        <a:xfrm>
          <a:off x="0" y="43098720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1212</xdr:row>
      <xdr:rowOff>0</xdr:rowOff>
    </xdr:from>
    <xdr:to>
      <xdr:col>9</xdr:col>
      <xdr:colOff>752475</xdr:colOff>
      <xdr:row>1212</xdr:row>
      <xdr:rowOff>0</xdr:rowOff>
    </xdr:to>
    <xdr:sp macro="" textlink="">
      <xdr:nvSpPr>
        <xdr:cNvPr id="1081099" name="Rectangle 2061">
          <a:extLst>
            <a:ext uri="{FF2B5EF4-FFF2-40B4-BE49-F238E27FC236}">
              <a16:creationId xmlns:a16="http://schemas.microsoft.com/office/drawing/2014/main" xmlns="" id="{00000000-0008-0000-0B00-00000B7F1000}"/>
            </a:ext>
          </a:extLst>
        </xdr:cNvPr>
        <xdr:cNvSpPr>
          <a:spLocks noChangeArrowheads="1"/>
        </xdr:cNvSpPr>
      </xdr:nvSpPr>
      <xdr:spPr bwMode="auto">
        <a:xfrm>
          <a:off x="0" y="43098720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1374</xdr:row>
      <xdr:rowOff>0</xdr:rowOff>
    </xdr:from>
    <xdr:to>
      <xdr:col>0</xdr:col>
      <xdr:colOff>0</xdr:colOff>
      <xdr:row>1374</xdr:row>
      <xdr:rowOff>0</xdr:rowOff>
    </xdr:to>
    <xdr:sp macro="" textlink="">
      <xdr:nvSpPr>
        <xdr:cNvPr id="1081100" name="Rectangle 2062">
          <a:extLst>
            <a:ext uri="{FF2B5EF4-FFF2-40B4-BE49-F238E27FC236}">
              <a16:creationId xmlns:a16="http://schemas.microsoft.com/office/drawing/2014/main" xmlns="" id="{00000000-0008-0000-0B00-00000C7F1000}"/>
            </a:ext>
          </a:extLst>
        </xdr:cNvPr>
        <xdr:cNvSpPr>
          <a:spLocks noChangeArrowheads="1"/>
        </xdr:cNvSpPr>
      </xdr:nvSpPr>
      <xdr:spPr bwMode="auto">
        <a:xfrm>
          <a:off x="0" y="4613624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1374</xdr:row>
      <xdr:rowOff>0</xdr:rowOff>
    </xdr:from>
    <xdr:to>
      <xdr:col>0</xdr:col>
      <xdr:colOff>0</xdr:colOff>
      <xdr:row>1374</xdr:row>
      <xdr:rowOff>0</xdr:rowOff>
    </xdr:to>
    <xdr:sp macro="" textlink="">
      <xdr:nvSpPr>
        <xdr:cNvPr id="1081101" name="Rectangle 2063">
          <a:extLst>
            <a:ext uri="{FF2B5EF4-FFF2-40B4-BE49-F238E27FC236}">
              <a16:creationId xmlns:a16="http://schemas.microsoft.com/office/drawing/2014/main" xmlns="" id="{00000000-0008-0000-0B00-00000D7F1000}"/>
            </a:ext>
          </a:extLst>
        </xdr:cNvPr>
        <xdr:cNvSpPr>
          <a:spLocks noChangeArrowheads="1"/>
        </xdr:cNvSpPr>
      </xdr:nvSpPr>
      <xdr:spPr bwMode="auto">
        <a:xfrm>
          <a:off x="0" y="4613624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1212</xdr:row>
      <xdr:rowOff>0</xdr:rowOff>
    </xdr:from>
    <xdr:to>
      <xdr:col>9</xdr:col>
      <xdr:colOff>752475</xdr:colOff>
      <xdr:row>1212</xdr:row>
      <xdr:rowOff>0</xdr:rowOff>
    </xdr:to>
    <xdr:sp macro="" textlink="">
      <xdr:nvSpPr>
        <xdr:cNvPr id="1081102" name="Rectangle 2064">
          <a:extLst>
            <a:ext uri="{FF2B5EF4-FFF2-40B4-BE49-F238E27FC236}">
              <a16:creationId xmlns:a16="http://schemas.microsoft.com/office/drawing/2014/main" xmlns="" id="{00000000-0008-0000-0B00-00000E7F1000}"/>
            </a:ext>
          </a:extLst>
        </xdr:cNvPr>
        <xdr:cNvSpPr>
          <a:spLocks noChangeArrowheads="1"/>
        </xdr:cNvSpPr>
      </xdr:nvSpPr>
      <xdr:spPr bwMode="auto">
        <a:xfrm>
          <a:off x="0" y="43098720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1212</xdr:row>
      <xdr:rowOff>0</xdr:rowOff>
    </xdr:from>
    <xdr:to>
      <xdr:col>9</xdr:col>
      <xdr:colOff>752475</xdr:colOff>
      <xdr:row>1212</xdr:row>
      <xdr:rowOff>0</xdr:rowOff>
    </xdr:to>
    <xdr:sp macro="" textlink="">
      <xdr:nvSpPr>
        <xdr:cNvPr id="1081103" name="Rectangle 2065">
          <a:extLst>
            <a:ext uri="{FF2B5EF4-FFF2-40B4-BE49-F238E27FC236}">
              <a16:creationId xmlns:a16="http://schemas.microsoft.com/office/drawing/2014/main" xmlns="" id="{00000000-0008-0000-0B00-00000F7F1000}"/>
            </a:ext>
          </a:extLst>
        </xdr:cNvPr>
        <xdr:cNvSpPr>
          <a:spLocks noChangeArrowheads="1"/>
        </xdr:cNvSpPr>
      </xdr:nvSpPr>
      <xdr:spPr bwMode="auto">
        <a:xfrm>
          <a:off x="0" y="43098720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1374</xdr:row>
      <xdr:rowOff>0</xdr:rowOff>
    </xdr:from>
    <xdr:to>
      <xdr:col>0</xdr:col>
      <xdr:colOff>0</xdr:colOff>
      <xdr:row>1374</xdr:row>
      <xdr:rowOff>0</xdr:rowOff>
    </xdr:to>
    <xdr:sp macro="" textlink="">
      <xdr:nvSpPr>
        <xdr:cNvPr id="1081104" name="Rectangle 2066">
          <a:extLst>
            <a:ext uri="{FF2B5EF4-FFF2-40B4-BE49-F238E27FC236}">
              <a16:creationId xmlns:a16="http://schemas.microsoft.com/office/drawing/2014/main" xmlns="" id="{00000000-0008-0000-0B00-0000107F1000}"/>
            </a:ext>
          </a:extLst>
        </xdr:cNvPr>
        <xdr:cNvSpPr>
          <a:spLocks noChangeArrowheads="1"/>
        </xdr:cNvSpPr>
      </xdr:nvSpPr>
      <xdr:spPr bwMode="auto">
        <a:xfrm>
          <a:off x="0" y="4613624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1374</xdr:row>
      <xdr:rowOff>0</xdr:rowOff>
    </xdr:from>
    <xdr:to>
      <xdr:col>0</xdr:col>
      <xdr:colOff>0</xdr:colOff>
      <xdr:row>1374</xdr:row>
      <xdr:rowOff>0</xdr:rowOff>
    </xdr:to>
    <xdr:sp macro="" textlink="">
      <xdr:nvSpPr>
        <xdr:cNvPr id="1081105" name="Rectangle 2067">
          <a:extLst>
            <a:ext uri="{FF2B5EF4-FFF2-40B4-BE49-F238E27FC236}">
              <a16:creationId xmlns:a16="http://schemas.microsoft.com/office/drawing/2014/main" xmlns="" id="{00000000-0008-0000-0B00-0000117F1000}"/>
            </a:ext>
          </a:extLst>
        </xdr:cNvPr>
        <xdr:cNvSpPr>
          <a:spLocks noChangeArrowheads="1"/>
        </xdr:cNvSpPr>
      </xdr:nvSpPr>
      <xdr:spPr bwMode="auto">
        <a:xfrm>
          <a:off x="0" y="4613624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1212</xdr:row>
      <xdr:rowOff>0</xdr:rowOff>
    </xdr:from>
    <xdr:to>
      <xdr:col>9</xdr:col>
      <xdr:colOff>752475</xdr:colOff>
      <xdr:row>1212</xdr:row>
      <xdr:rowOff>0</xdr:rowOff>
    </xdr:to>
    <xdr:sp macro="" textlink="">
      <xdr:nvSpPr>
        <xdr:cNvPr id="1081106" name="Rectangle 2068">
          <a:extLst>
            <a:ext uri="{FF2B5EF4-FFF2-40B4-BE49-F238E27FC236}">
              <a16:creationId xmlns:a16="http://schemas.microsoft.com/office/drawing/2014/main" xmlns="" id="{00000000-0008-0000-0B00-0000127F1000}"/>
            </a:ext>
          </a:extLst>
        </xdr:cNvPr>
        <xdr:cNvSpPr>
          <a:spLocks noChangeArrowheads="1"/>
        </xdr:cNvSpPr>
      </xdr:nvSpPr>
      <xdr:spPr bwMode="auto">
        <a:xfrm>
          <a:off x="0" y="43098720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1212</xdr:row>
      <xdr:rowOff>0</xdr:rowOff>
    </xdr:from>
    <xdr:to>
      <xdr:col>9</xdr:col>
      <xdr:colOff>752475</xdr:colOff>
      <xdr:row>1212</xdr:row>
      <xdr:rowOff>0</xdr:rowOff>
    </xdr:to>
    <xdr:sp macro="" textlink="">
      <xdr:nvSpPr>
        <xdr:cNvPr id="1081107" name="Rectangle 2069">
          <a:extLst>
            <a:ext uri="{FF2B5EF4-FFF2-40B4-BE49-F238E27FC236}">
              <a16:creationId xmlns:a16="http://schemas.microsoft.com/office/drawing/2014/main" xmlns="" id="{00000000-0008-0000-0B00-0000137F1000}"/>
            </a:ext>
          </a:extLst>
        </xdr:cNvPr>
        <xdr:cNvSpPr>
          <a:spLocks noChangeArrowheads="1"/>
        </xdr:cNvSpPr>
      </xdr:nvSpPr>
      <xdr:spPr bwMode="auto">
        <a:xfrm>
          <a:off x="0" y="43098720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1374</xdr:row>
      <xdr:rowOff>0</xdr:rowOff>
    </xdr:from>
    <xdr:to>
      <xdr:col>0</xdr:col>
      <xdr:colOff>0</xdr:colOff>
      <xdr:row>1374</xdr:row>
      <xdr:rowOff>0</xdr:rowOff>
    </xdr:to>
    <xdr:sp macro="" textlink="">
      <xdr:nvSpPr>
        <xdr:cNvPr id="1081108" name="Rectangle 2070">
          <a:extLst>
            <a:ext uri="{FF2B5EF4-FFF2-40B4-BE49-F238E27FC236}">
              <a16:creationId xmlns:a16="http://schemas.microsoft.com/office/drawing/2014/main" xmlns="" id="{00000000-0008-0000-0B00-0000147F1000}"/>
            </a:ext>
          </a:extLst>
        </xdr:cNvPr>
        <xdr:cNvSpPr>
          <a:spLocks noChangeArrowheads="1"/>
        </xdr:cNvSpPr>
      </xdr:nvSpPr>
      <xdr:spPr bwMode="auto">
        <a:xfrm>
          <a:off x="0" y="4613624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1374</xdr:row>
      <xdr:rowOff>0</xdr:rowOff>
    </xdr:from>
    <xdr:to>
      <xdr:col>0</xdr:col>
      <xdr:colOff>0</xdr:colOff>
      <xdr:row>1374</xdr:row>
      <xdr:rowOff>0</xdr:rowOff>
    </xdr:to>
    <xdr:sp macro="" textlink="">
      <xdr:nvSpPr>
        <xdr:cNvPr id="1081109" name="Rectangle 2071">
          <a:extLst>
            <a:ext uri="{FF2B5EF4-FFF2-40B4-BE49-F238E27FC236}">
              <a16:creationId xmlns:a16="http://schemas.microsoft.com/office/drawing/2014/main" xmlns="" id="{00000000-0008-0000-0B00-0000157F1000}"/>
            </a:ext>
          </a:extLst>
        </xdr:cNvPr>
        <xdr:cNvSpPr>
          <a:spLocks noChangeArrowheads="1"/>
        </xdr:cNvSpPr>
      </xdr:nvSpPr>
      <xdr:spPr bwMode="auto">
        <a:xfrm>
          <a:off x="0" y="4613624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1212</xdr:row>
      <xdr:rowOff>0</xdr:rowOff>
    </xdr:from>
    <xdr:to>
      <xdr:col>9</xdr:col>
      <xdr:colOff>752475</xdr:colOff>
      <xdr:row>1212</xdr:row>
      <xdr:rowOff>0</xdr:rowOff>
    </xdr:to>
    <xdr:sp macro="" textlink="">
      <xdr:nvSpPr>
        <xdr:cNvPr id="1081110" name="Rectangle 2072">
          <a:extLst>
            <a:ext uri="{FF2B5EF4-FFF2-40B4-BE49-F238E27FC236}">
              <a16:creationId xmlns:a16="http://schemas.microsoft.com/office/drawing/2014/main" xmlns="" id="{00000000-0008-0000-0B00-0000167F1000}"/>
            </a:ext>
          </a:extLst>
        </xdr:cNvPr>
        <xdr:cNvSpPr>
          <a:spLocks noChangeArrowheads="1"/>
        </xdr:cNvSpPr>
      </xdr:nvSpPr>
      <xdr:spPr bwMode="auto">
        <a:xfrm>
          <a:off x="0" y="43098720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1212</xdr:row>
      <xdr:rowOff>0</xdr:rowOff>
    </xdr:from>
    <xdr:to>
      <xdr:col>9</xdr:col>
      <xdr:colOff>752475</xdr:colOff>
      <xdr:row>1212</xdr:row>
      <xdr:rowOff>0</xdr:rowOff>
    </xdr:to>
    <xdr:sp macro="" textlink="">
      <xdr:nvSpPr>
        <xdr:cNvPr id="1081111" name="Rectangle 2073">
          <a:extLst>
            <a:ext uri="{FF2B5EF4-FFF2-40B4-BE49-F238E27FC236}">
              <a16:creationId xmlns:a16="http://schemas.microsoft.com/office/drawing/2014/main" xmlns="" id="{00000000-0008-0000-0B00-0000177F1000}"/>
            </a:ext>
          </a:extLst>
        </xdr:cNvPr>
        <xdr:cNvSpPr>
          <a:spLocks noChangeArrowheads="1"/>
        </xdr:cNvSpPr>
      </xdr:nvSpPr>
      <xdr:spPr bwMode="auto">
        <a:xfrm>
          <a:off x="0" y="43098720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1374</xdr:row>
      <xdr:rowOff>0</xdr:rowOff>
    </xdr:from>
    <xdr:to>
      <xdr:col>0</xdr:col>
      <xdr:colOff>0</xdr:colOff>
      <xdr:row>1374</xdr:row>
      <xdr:rowOff>0</xdr:rowOff>
    </xdr:to>
    <xdr:sp macro="" textlink="">
      <xdr:nvSpPr>
        <xdr:cNvPr id="1081112" name="Rectangle 2074">
          <a:extLst>
            <a:ext uri="{FF2B5EF4-FFF2-40B4-BE49-F238E27FC236}">
              <a16:creationId xmlns:a16="http://schemas.microsoft.com/office/drawing/2014/main" xmlns="" id="{00000000-0008-0000-0B00-0000187F1000}"/>
            </a:ext>
          </a:extLst>
        </xdr:cNvPr>
        <xdr:cNvSpPr>
          <a:spLocks noChangeArrowheads="1"/>
        </xdr:cNvSpPr>
      </xdr:nvSpPr>
      <xdr:spPr bwMode="auto">
        <a:xfrm>
          <a:off x="0" y="4613624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1374</xdr:row>
      <xdr:rowOff>0</xdr:rowOff>
    </xdr:from>
    <xdr:to>
      <xdr:col>0</xdr:col>
      <xdr:colOff>0</xdr:colOff>
      <xdr:row>1374</xdr:row>
      <xdr:rowOff>0</xdr:rowOff>
    </xdr:to>
    <xdr:sp macro="" textlink="">
      <xdr:nvSpPr>
        <xdr:cNvPr id="1081113" name="Rectangle 2075">
          <a:extLst>
            <a:ext uri="{FF2B5EF4-FFF2-40B4-BE49-F238E27FC236}">
              <a16:creationId xmlns:a16="http://schemas.microsoft.com/office/drawing/2014/main" xmlns="" id="{00000000-0008-0000-0B00-0000197F1000}"/>
            </a:ext>
          </a:extLst>
        </xdr:cNvPr>
        <xdr:cNvSpPr>
          <a:spLocks noChangeArrowheads="1"/>
        </xdr:cNvSpPr>
      </xdr:nvSpPr>
      <xdr:spPr bwMode="auto">
        <a:xfrm>
          <a:off x="0" y="4613624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1212</xdr:row>
      <xdr:rowOff>0</xdr:rowOff>
    </xdr:from>
    <xdr:to>
      <xdr:col>9</xdr:col>
      <xdr:colOff>752475</xdr:colOff>
      <xdr:row>1212</xdr:row>
      <xdr:rowOff>0</xdr:rowOff>
    </xdr:to>
    <xdr:sp macro="" textlink="">
      <xdr:nvSpPr>
        <xdr:cNvPr id="1081114" name="Rectangle 2076">
          <a:extLst>
            <a:ext uri="{FF2B5EF4-FFF2-40B4-BE49-F238E27FC236}">
              <a16:creationId xmlns:a16="http://schemas.microsoft.com/office/drawing/2014/main" xmlns="" id="{00000000-0008-0000-0B00-00001A7F1000}"/>
            </a:ext>
          </a:extLst>
        </xdr:cNvPr>
        <xdr:cNvSpPr>
          <a:spLocks noChangeArrowheads="1"/>
        </xdr:cNvSpPr>
      </xdr:nvSpPr>
      <xdr:spPr bwMode="auto">
        <a:xfrm>
          <a:off x="0" y="43098720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1212</xdr:row>
      <xdr:rowOff>0</xdr:rowOff>
    </xdr:from>
    <xdr:to>
      <xdr:col>9</xdr:col>
      <xdr:colOff>752475</xdr:colOff>
      <xdr:row>1212</xdr:row>
      <xdr:rowOff>0</xdr:rowOff>
    </xdr:to>
    <xdr:sp macro="" textlink="">
      <xdr:nvSpPr>
        <xdr:cNvPr id="1081115" name="Rectangle 2077">
          <a:extLst>
            <a:ext uri="{FF2B5EF4-FFF2-40B4-BE49-F238E27FC236}">
              <a16:creationId xmlns:a16="http://schemas.microsoft.com/office/drawing/2014/main" xmlns="" id="{00000000-0008-0000-0B00-00001B7F1000}"/>
            </a:ext>
          </a:extLst>
        </xdr:cNvPr>
        <xdr:cNvSpPr>
          <a:spLocks noChangeArrowheads="1"/>
        </xdr:cNvSpPr>
      </xdr:nvSpPr>
      <xdr:spPr bwMode="auto">
        <a:xfrm>
          <a:off x="0" y="43098720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1374</xdr:row>
      <xdr:rowOff>0</xdr:rowOff>
    </xdr:from>
    <xdr:to>
      <xdr:col>0</xdr:col>
      <xdr:colOff>0</xdr:colOff>
      <xdr:row>1374</xdr:row>
      <xdr:rowOff>0</xdr:rowOff>
    </xdr:to>
    <xdr:sp macro="" textlink="">
      <xdr:nvSpPr>
        <xdr:cNvPr id="1081116" name="Rectangle 2078">
          <a:extLst>
            <a:ext uri="{FF2B5EF4-FFF2-40B4-BE49-F238E27FC236}">
              <a16:creationId xmlns:a16="http://schemas.microsoft.com/office/drawing/2014/main" xmlns="" id="{00000000-0008-0000-0B00-00001C7F1000}"/>
            </a:ext>
          </a:extLst>
        </xdr:cNvPr>
        <xdr:cNvSpPr>
          <a:spLocks noChangeArrowheads="1"/>
        </xdr:cNvSpPr>
      </xdr:nvSpPr>
      <xdr:spPr bwMode="auto">
        <a:xfrm>
          <a:off x="0" y="4613624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1374</xdr:row>
      <xdr:rowOff>0</xdr:rowOff>
    </xdr:from>
    <xdr:to>
      <xdr:col>0</xdr:col>
      <xdr:colOff>0</xdr:colOff>
      <xdr:row>1374</xdr:row>
      <xdr:rowOff>0</xdr:rowOff>
    </xdr:to>
    <xdr:sp macro="" textlink="">
      <xdr:nvSpPr>
        <xdr:cNvPr id="1081117" name="Rectangle 2079">
          <a:extLst>
            <a:ext uri="{FF2B5EF4-FFF2-40B4-BE49-F238E27FC236}">
              <a16:creationId xmlns:a16="http://schemas.microsoft.com/office/drawing/2014/main" xmlns="" id="{00000000-0008-0000-0B00-00001D7F1000}"/>
            </a:ext>
          </a:extLst>
        </xdr:cNvPr>
        <xdr:cNvSpPr>
          <a:spLocks noChangeArrowheads="1"/>
        </xdr:cNvSpPr>
      </xdr:nvSpPr>
      <xdr:spPr bwMode="auto">
        <a:xfrm>
          <a:off x="0" y="4613624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1212</xdr:row>
      <xdr:rowOff>0</xdr:rowOff>
    </xdr:from>
    <xdr:to>
      <xdr:col>9</xdr:col>
      <xdr:colOff>752475</xdr:colOff>
      <xdr:row>1212</xdr:row>
      <xdr:rowOff>0</xdr:rowOff>
    </xdr:to>
    <xdr:sp macro="" textlink="">
      <xdr:nvSpPr>
        <xdr:cNvPr id="1081118" name="Rectangle 2080">
          <a:extLst>
            <a:ext uri="{FF2B5EF4-FFF2-40B4-BE49-F238E27FC236}">
              <a16:creationId xmlns:a16="http://schemas.microsoft.com/office/drawing/2014/main" xmlns="" id="{00000000-0008-0000-0B00-00001E7F1000}"/>
            </a:ext>
          </a:extLst>
        </xdr:cNvPr>
        <xdr:cNvSpPr>
          <a:spLocks noChangeArrowheads="1"/>
        </xdr:cNvSpPr>
      </xdr:nvSpPr>
      <xdr:spPr bwMode="auto">
        <a:xfrm>
          <a:off x="0" y="43098720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1212</xdr:row>
      <xdr:rowOff>0</xdr:rowOff>
    </xdr:from>
    <xdr:to>
      <xdr:col>9</xdr:col>
      <xdr:colOff>752475</xdr:colOff>
      <xdr:row>1212</xdr:row>
      <xdr:rowOff>0</xdr:rowOff>
    </xdr:to>
    <xdr:sp macro="" textlink="">
      <xdr:nvSpPr>
        <xdr:cNvPr id="1081119" name="Rectangle 2081">
          <a:extLst>
            <a:ext uri="{FF2B5EF4-FFF2-40B4-BE49-F238E27FC236}">
              <a16:creationId xmlns:a16="http://schemas.microsoft.com/office/drawing/2014/main" xmlns="" id="{00000000-0008-0000-0B00-00001F7F1000}"/>
            </a:ext>
          </a:extLst>
        </xdr:cNvPr>
        <xdr:cNvSpPr>
          <a:spLocks noChangeArrowheads="1"/>
        </xdr:cNvSpPr>
      </xdr:nvSpPr>
      <xdr:spPr bwMode="auto">
        <a:xfrm>
          <a:off x="0" y="43098720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1374</xdr:row>
      <xdr:rowOff>0</xdr:rowOff>
    </xdr:from>
    <xdr:to>
      <xdr:col>0</xdr:col>
      <xdr:colOff>0</xdr:colOff>
      <xdr:row>1374</xdr:row>
      <xdr:rowOff>0</xdr:rowOff>
    </xdr:to>
    <xdr:sp macro="" textlink="">
      <xdr:nvSpPr>
        <xdr:cNvPr id="1081120" name="Rectangle 2082">
          <a:extLst>
            <a:ext uri="{FF2B5EF4-FFF2-40B4-BE49-F238E27FC236}">
              <a16:creationId xmlns:a16="http://schemas.microsoft.com/office/drawing/2014/main" xmlns="" id="{00000000-0008-0000-0B00-0000207F1000}"/>
            </a:ext>
          </a:extLst>
        </xdr:cNvPr>
        <xdr:cNvSpPr>
          <a:spLocks noChangeArrowheads="1"/>
        </xdr:cNvSpPr>
      </xdr:nvSpPr>
      <xdr:spPr bwMode="auto">
        <a:xfrm>
          <a:off x="0" y="4613624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1374</xdr:row>
      <xdr:rowOff>0</xdr:rowOff>
    </xdr:from>
    <xdr:to>
      <xdr:col>0</xdr:col>
      <xdr:colOff>0</xdr:colOff>
      <xdr:row>1374</xdr:row>
      <xdr:rowOff>0</xdr:rowOff>
    </xdr:to>
    <xdr:sp macro="" textlink="">
      <xdr:nvSpPr>
        <xdr:cNvPr id="1081121" name="Rectangle 2083">
          <a:extLst>
            <a:ext uri="{FF2B5EF4-FFF2-40B4-BE49-F238E27FC236}">
              <a16:creationId xmlns:a16="http://schemas.microsoft.com/office/drawing/2014/main" xmlns="" id="{00000000-0008-0000-0B00-0000217F1000}"/>
            </a:ext>
          </a:extLst>
        </xdr:cNvPr>
        <xdr:cNvSpPr>
          <a:spLocks noChangeArrowheads="1"/>
        </xdr:cNvSpPr>
      </xdr:nvSpPr>
      <xdr:spPr bwMode="auto">
        <a:xfrm>
          <a:off x="0" y="4613624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1212</xdr:row>
      <xdr:rowOff>0</xdr:rowOff>
    </xdr:from>
    <xdr:to>
      <xdr:col>9</xdr:col>
      <xdr:colOff>752475</xdr:colOff>
      <xdr:row>1212</xdr:row>
      <xdr:rowOff>0</xdr:rowOff>
    </xdr:to>
    <xdr:sp macro="" textlink="">
      <xdr:nvSpPr>
        <xdr:cNvPr id="1081122" name="Rectangle 2084">
          <a:extLst>
            <a:ext uri="{FF2B5EF4-FFF2-40B4-BE49-F238E27FC236}">
              <a16:creationId xmlns:a16="http://schemas.microsoft.com/office/drawing/2014/main" xmlns="" id="{00000000-0008-0000-0B00-0000227F1000}"/>
            </a:ext>
          </a:extLst>
        </xdr:cNvPr>
        <xdr:cNvSpPr>
          <a:spLocks noChangeArrowheads="1"/>
        </xdr:cNvSpPr>
      </xdr:nvSpPr>
      <xdr:spPr bwMode="auto">
        <a:xfrm>
          <a:off x="0" y="43098720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1212</xdr:row>
      <xdr:rowOff>0</xdr:rowOff>
    </xdr:from>
    <xdr:to>
      <xdr:col>9</xdr:col>
      <xdr:colOff>752475</xdr:colOff>
      <xdr:row>1212</xdr:row>
      <xdr:rowOff>0</xdr:rowOff>
    </xdr:to>
    <xdr:sp macro="" textlink="">
      <xdr:nvSpPr>
        <xdr:cNvPr id="1081123" name="Rectangle 2085">
          <a:extLst>
            <a:ext uri="{FF2B5EF4-FFF2-40B4-BE49-F238E27FC236}">
              <a16:creationId xmlns:a16="http://schemas.microsoft.com/office/drawing/2014/main" xmlns="" id="{00000000-0008-0000-0B00-0000237F1000}"/>
            </a:ext>
          </a:extLst>
        </xdr:cNvPr>
        <xdr:cNvSpPr>
          <a:spLocks noChangeArrowheads="1"/>
        </xdr:cNvSpPr>
      </xdr:nvSpPr>
      <xdr:spPr bwMode="auto">
        <a:xfrm>
          <a:off x="0" y="43098720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1374</xdr:row>
      <xdr:rowOff>0</xdr:rowOff>
    </xdr:from>
    <xdr:to>
      <xdr:col>0</xdr:col>
      <xdr:colOff>0</xdr:colOff>
      <xdr:row>1374</xdr:row>
      <xdr:rowOff>0</xdr:rowOff>
    </xdr:to>
    <xdr:sp macro="" textlink="">
      <xdr:nvSpPr>
        <xdr:cNvPr id="1081124" name="Rectangle 2086">
          <a:extLst>
            <a:ext uri="{FF2B5EF4-FFF2-40B4-BE49-F238E27FC236}">
              <a16:creationId xmlns:a16="http://schemas.microsoft.com/office/drawing/2014/main" xmlns="" id="{00000000-0008-0000-0B00-0000247F1000}"/>
            </a:ext>
          </a:extLst>
        </xdr:cNvPr>
        <xdr:cNvSpPr>
          <a:spLocks noChangeArrowheads="1"/>
        </xdr:cNvSpPr>
      </xdr:nvSpPr>
      <xdr:spPr bwMode="auto">
        <a:xfrm>
          <a:off x="0" y="4613624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1374</xdr:row>
      <xdr:rowOff>0</xdr:rowOff>
    </xdr:from>
    <xdr:to>
      <xdr:col>0</xdr:col>
      <xdr:colOff>0</xdr:colOff>
      <xdr:row>1374</xdr:row>
      <xdr:rowOff>0</xdr:rowOff>
    </xdr:to>
    <xdr:sp macro="" textlink="">
      <xdr:nvSpPr>
        <xdr:cNvPr id="1081125" name="Rectangle 2087">
          <a:extLst>
            <a:ext uri="{FF2B5EF4-FFF2-40B4-BE49-F238E27FC236}">
              <a16:creationId xmlns:a16="http://schemas.microsoft.com/office/drawing/2014/main" xmlns="" id="{00000000-0008-0000-0B00-0000257F1000}"/>
            </a:ext>
          </a:extLst>
        </xdr:cNvPr>
        <xdr:cNvSpPr>
          <a:spLocks noChangeArrowheads="1"/>
        </xdr:cNvSpPr>
      </xdr:nvSpPr>
      <xdr:spPr bwMode="auto">
        <a:xfrm>
          <a:off x="0" y="4613624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1212</xdr:row>
      <xdr:rowOff>0</xdr:rowOff>
    </xdr:from>
    <xdr:to>
      <xdr:col>9</xdr:col>
      <xdr:colOff>752475</xdr:colOff>
      <xdr:row>1212</xdr:row>
      <xdr:rowOff>0</xdr:rowOff>
    </xdr:to>
    <xdr:sp macro="" textlink="">
      <xdr:nvSpPr>
        <xdr:cNvPr id="1081126" name="Rectangle 2088">
          <a:extLst>
            <a:ext uri="{FF2B5EF4-FFF2-40B4-BE49-F238E27FC236}">
              <a16:creationId xmlns:a16="http://schemas.microsoft.com/office/drawing/2014/main" xmlns="" id="{00000000-0008-0000-0B00-0000267F1000}"/>
            </a:ext>
          </a:extLst>
        </xdr:cNvPr>
        <xdr:cNvSpPr>
          <a:spLocks noChangeArrowheads="1"/>
        </xdr:cNvSpPr>
      </xdr:nvSpPr>
      <xdr:spPr bwMode="auto">
        <a:xfrm>
          <a:off x="0" y="43098720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1212</xdr:row>
      <xdr:rowOff>0</xdr:rowOff>
    </xdr:from>
    <xdr:to>
      <xdr:col>9</xdr:col>
      <xdr:colOff>752475</xdr:colOff>
      <xdr:row>1212</xdr:row>
      <xdr:rowOff>0</xdr:rowOff>
    </xdr:to>
    <xdr:sp macro="" textlink="">
      <xdr:nvSpPr>
        <xdr:cNvPr id="1081127" name="Rectangle 2089">
          <a:extLst>
            <a:ext uri="{FF2B5EF4-FFF2-40B4-BE49-F238E27FC236}">
              <a16:creationId xmlns:a16="http://schemas.microsoft.com/office/drawing/2014/main" xmlns="" id="{00000000-0008-0000-0B00-0000277F1000}"/>
            </a:ext>
          </a:extLst>
        </xdr:cNvPr>
        <xdr:cNvSpPr>
          <a:spLocks noChangeArrowheads="1"/>
        </xdr:cNvSpPr>
      </xdr:nvSpPr>
      <xdr:spPr bwMode="auto">
        <a:xfrm>
          <a:off x="0" y="43098720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1374</xdr:row>
      <xdr:rowOff>0</xdr:rowOff>
    </xdr:from>
    <xdr:to>
      <xdr:col>0</xdr:col>
      <xdr:colOff>0</xdr:colOff>
      <xdr:row>1374</xdr:row>
      <xdr:rowOff>0</xdr:rowOff>
    </xdr:to>
    <xdr:sp macro="" textlink="">
      <xdr:nvSpPr>
        <xdr:cNvPr id="1081128" name="Rectangle 2090">
          <a:extLst>
            <a:ext uri="{FF2B5EF4-FFF2-40B4-BE49-F238E27FC236}">
              <a16:creationId xmlns:a16="http://schemas.microsoft.com/office/drawing/2014/main" xmlns="" id="{00000000-0008-0000-0B00-0000287F1000}"/>
            </a:ext>
          </a:extLst>
        </xdr:cNvPr>
        <xdr:cNvSpPr>
          <a:spLocks noChangeArrowheads="1"/>
        </xdr:cNvSpPr>
      </xdr:nvSpPr>
      <xdr:spPr bwMode="auto">
        <a:xfrm>
          <a:off x="0" y="4613624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1374</xdr:row>
      <xdr:rowOff>0</xdr:rowOff>
    </xdr:from>
    <xdr:to>
      <xdr:col>0</xdr:col>
      <xdr:colOff>0</xdr:colOff>
      <xdr:row>1374</xdr:row>
      <xdr:rowOff>0</xdr:rowOff>
    </xdr:to>
    <xdr:sp macro="" textlink="">
      <xdr:nvSpPr>
        <xdr:cNvPr id="1081129" name="Rectangle 2091">
          <a:extLst>
            <a:ext uri="{FF2B5EF4-FFF2-40B4-BE49-F238E27FC236}">
              <a16:creationId xmlns:a16="http://schemas.microsoft.com/office/drawing/2014/main" xmlns="" id="{00000000-0008-0000-0B00-0000297F1000}"/>
            </a:ext>
          </a:extLst>
        </xdr:cNvPr>
        <xdr:cNvSpPr>
          <a:spLocks noChangeArrowheads="1"/>
        </xdr:cNvSpPr>
      </xdr:nvSpPr>
      <xdr:spPr bwMode="auto">
        <a:xfrm>
          <a:off x="0" y="4613624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132" name="Rectangle 2094">
          <a:extLst>
            <a:ext uri="{FF2B5EF4-FFF2-40B4-BE49-F238E27FC236}">
              <a16:creationId xmlns:a16="http://schemas.microsoft.com/office/drawing/2014/main" xmlns="" id="{00000000-0008-0000-0B00-00002C7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133" name="Rectangle 2095">
          <a:extLst>
            <a:ext uri="{FF2B5EF4-FFF2-40B4-BE49-F238E27FC236}">
              <a16:creationId xmlns:a16="http://schemas.microsoft.com/office/drawing/2014/main" xmlns="" id="{00000000-0008-0000-0B00-00002D7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136" name="Rectangle 2098">
          <a:extLst>
            <a:ext uri="{FF2B5EF4-FFF2-40B4-BE49-F238E27FC236}">
              <a16:creationId xmlns:a16="http://schemas.microsoft.com/office/drawing/2014/main" xmlns="" id="{00000000-0008-0000-0B00-0000307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137" name="Rectangle 2099">
          <a:extLst>
            <a:ext uri="{FF2B5EF4-FFF2-40B4-BE49-F238E27FC236}">
              <a16:creationId xmlns:a16="http://schemas.microsoft.com/office/drawing/2014/main" xmlns="" id="{00000000-0008-0000-0B00-0000317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140" name="Rectangle 2102">
          <a:extLst>
            <a:ext uri="{FF2B5EF4-FFF2-40B4-BE49-F238E27FC236}">
              <a16:creationId xmlns:a16="http://schemas.microsoft.com/office/drawing/2014/main" xmlns="" id="{00000000-0008-0000-0B00-0000347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141" name="Rectangle 2103">
          <a:extLst>
            <a:ext uri="{FF2B5EF4-FFF2-40B4-BE49-F238E27FC236}">
              <a16:creationId xmlns:a16="http://schemas.microsoft.com/office/drawing/2014/main" xmlns="" id="{00000000-0008-0000-0B00-0000357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144" name="Rectangle 2106">
          <a:extLst>
            <a:ext uri="{FF2B5EF4-FFF2-40B4-BE49-F238E27FC236}">
              <a16:creationId xmlns:a16="http://schemas.microsoft.com/office/drawing/2014/main" xmlns="" id="{00000000-0008-0000-0B00-0000387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145" name="Rectangle 2107">
          <a:extLst>
            <a:ext uri="{FF2B5EF4-FFF2-40B4-BE49-F238E27FC236}">
              <a16:creationId xmlns:a16="http://schemas.microsoft.com/office/drawing/2014/main" xmlns="" id="{00000000-0008-0000-0B00-0000397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148" name="Rectangle 2110">
          <a:extLst>
            <a:ext uri="{FF2B5EF4-FFF2-40B4-BE49-F238E27FC236}">
              <a16:creationId xmlns:a16="http://schemas.microsoft.com/office/drawing/2014/main" xmlns="" id="{00000000-0008-0000-0B00-00003C7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149" name="Rectangle 2111">
          <a:extLst>
            <a:ext uri="{FF2B5EF4-FFF2-40B4-BE49-F238E27FC236}">
              <a16:creationId xmlns:a16="http://schemas.microsoft.com/office/drawing/2014/main" xmlns="" id="{00000000-0008-0000-0B00-00003D7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152" name="Rectangle 2114">
          <a:extLst>
            <a:ext uri="{FF2B5EF4-FFF2-40B4-BE49-F238E27FC236}">
              <a16:creationId xmlns:a16="http://schemas.microsoft.com/office/drawing/2014/main" xmlns="" id="{00000000-0008-0000-0B00-0000407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153" name="Rectangle 2115">
          <a:extLst>
            <a:ext uri="{FF2B5EF4-FFF2-40B4-BE49-F238E27FC236}">
              <a16:creationId xmlns:a16="http://schemas.microsoft.com/office/drawing/2014/main" xmlns="" id="{00000000-0008-0000-0B00-0000417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156" name="Rectangle 2118">
          <a:extLst>
            <a:ext uri="{FF2B5EF4-FFF2-40B4-BE49-F238E27FC236}">
              <a16:creationId xmlns:a16="http://schemas.microsoft.com/office/drawing/2014/main" xmlns="" id="{00000000-0008-0000-0B00-0000447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157" name="Rectangle 2119">
          <a:extLst>
            <a:ext uri="{FF2B5EF4-FFF2-40B4-BE49-F238E27FC236}">
              <a16:creationId xmlns:a16="http://schemas.microsoft.com/office/drawing/2014/main" xmlns="" id="{00000000-0008-0000-0B00-0000457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160" name="Rectangle 2122">
          <a:extLst>
            <a:ext uri="{FF2B5EF4-FFF2-40B4-BE49-F238E27FC236}">
              <a16:creationId xmlns:a16="http://schemas.microsoft.com/office/drawing/2014/main" xmlns="" id="{00000000-0008-0000-0B00-0000487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161" name="Rectangle 2123">
          <a:extLst>
            <a:ext uri="{FF2B5EF4-FFF2-40B4-BE49-F238E27FC236}">
              <a16:creationId xmlns:a16="http://schemas.microsoft.com/office/drawing/2014/main" xmlns="" id="{00000000-0008-0000-0B00-0000497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164" name="Rectangle 2126">
          <a:extLst>
            <a:ext uri="{FF2B5EF4-FFF2-40B4-BE49-F238E27FC236}">
              <a16:creationId xmlns:a16="http://schemas.microsoft.com/office/drawing/2014/main" xmlns="" id="{00000000-0008-0000-0B00-00004C7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165" name="Rectangle 2127">
          <a:extLst>
            <a:ext uri="{FF2B5EF4-FFF2-40B4-BE49-F238E27FC236}">
              <a16:creationId xmlns:a16="http://schemas.microsoft.com/office/drawing/2014/main" xmlns="" id="{00000000-0008-0000-0B00-00004D7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168" name="Rectangle 2130">
          <a:extLst>
            <a:ext uri="{FF2B5EF4-FFF2-40B4-BE49-F238E27FC236}">
              <a16:creationId xmlns:a16="http://schemas.microsoft.com/office/drawing/2014/main" xmlns="" id="{00000000-0008-0000-0B00-0000507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169" name="Rectangle 2131">
          <a:extLst>
            <a:ext uri="{FF2B5EF4-FFF2-40B4-BE49-F238E27FC236}">
              <a16:creationId xmlns:a16="http://schemas.microsoft.com/office/drawing/2014/main" xmlns="" id="{00000000-0008-0000-0B00-0000517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172" name="Rectangle 2134">
          <a:extLst>
            <a:ext uri="{FF2B5EF4-FFF2-40B4-BE49-F238E27FC236}">
              <a16:creationId xmlns:a16="http://schemas.microsoft.com/office/drawing/2014/main" xmlns="" id="{00000000-0008-0000-0B00-0000547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173" name="Rectangle 2135">
          <a:extLst>
            <a:ext uri="{FF2B5EF4-FFF2-40B4-BE49-F238E27FC236}">
              <a16:creationId xmlns:a16="http://schemas.microsoft.com/office/drawing/2014/main" xmlns="" id="{00000000-0008-0000-0B00-0000557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176" name="Rectangle 2138">
          <a:extLst>
            <a:ext uri="{FF2B5EF4-FFF2-40B4-BE49-F238E27FC236}">
              <a16:creationId xmlns:a16="http://schemas.microsoft.com/office/drawing/2014/main" xmlns="" id="{00000000-0008-0000-0B00-0000587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177" name="Rectangle 2139">
          <a:extLst>
            <a:ext uri="{FF2B5EF4-FFF2-40B4-BE49-F238E27FC236}">
              <a16:creationId xmlns:a16="http://schemas.microsoft.com/office/drawing/2014/main" xmlns="" id="{00000000-0008-0000-0B00-0000597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180" name="Rectangle 2142">
          <a:extLst>
            <a:ext uri="{FF2B5EF4-FFF2-40B4-BE49-F238E27FC236}">
              <a16:creationId xmlns:a16="http://schemas.microsoft.com/office/drawing/2014/main" xmlns="" id="{00000000-0008-0000-0B00-00005C7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181" name="Rectangle 2143">
          <a:extLst>
            <a:ext uri="{FF2B5EF4-FFF2-40B4-BE49-F238E27FC236}">
              <a16:creationId xmlns:a16="http://schemas.microsoft.com/office/drawing/2014/main" xmlns="" id="{00000000-0008-0000-0B00-00005D7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184" name="Rectangle 2146">
          <a:extLst>
            <a:ext uri="{FF2B5EF4-FFF2-40B4-BE49-F238E27FC236}">
              <a16:creationId xmlns:a16="http://schemas.microsoft.com/office/drawing/2014/main" xmlns="" id="{00000000-0008-0000-0B00-0000607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185" name="Rectangle 2147">
          <a:extLst>
            <a:ext uri="{FF2B5EF4-FFF2-40B4-BE49-F238E27FC236}">
              <a16:creationId xmlns:a16="http://schemas.microsoft.com/office/drawing/2014/main" xmlns="" id="{00000000-0008-0000-0B00-0000617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188" name="Rectangle 2150">
          <a:extLst>
            <a:ext uri="{FF2B5EF4-FFF2-40B4-BE49-F238E27FC236}">
              <a16:creationId xmlns:a16="http://schemas.microsoft.com/office/drawing/2014/main" xmlns="" id="{00000000-0008-0000-0B00-0000647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189" name="Rectangle 2151">
          <a:extLst>
            <a:ext uri="{FF2B5EF4-FFF2-40B4-BE49-F238E27FC236}">
              <a16:creationId xmlns:a16="http://schemas.microsoft.com/office/drawing/2014/main" xmlns="" id="{00000000-0008-0000-0B00-0000657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192" name="Rectangle 2154">
          <a:extLst>
            <a:ext uri="{FF2B5EF4-FFF2-40B4-BE49-F238E27FC236}">
              <a16:creationId xmlns:a16="http://schemas.microsoft.com/office/drawing/2014/main" xmlns="" id="{00000000-0008-0000-0B00-0000687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193" name="Rectangle 2155">
          <a:extLst>
            <a:ext uri="{FF2B5EF4-FFF2-40B4-BE49-F238E27FC236}">
              <a16:creationId xmlns:a16="http://schemas.microsoft.com/office/drawing/2014/main" xmlns="" id="{00000000-0008-0000-0B00-0000697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196" name="Rectangle 2158">
          <a:extLst>
            <a:ext uri="{FF2B5EF4-FFF2-40B4-BE49-F238E27FC236}">
              <a16:creationId xmlns:a16="http://schemas.microsoft.com/office/drawing/2014/main" xmlns="" id="{00000000-0008-0000-0B00-00006C7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197" name="Rectangle 2159">
          <a:extLst>
            <a:ext uri="{FF2B5EF4-FFF2-40B4-BE49-F238E27FC236}">
              <a16:creationId xmlns:a16="http://schemas.microsoft.com/office/drawing/2014/main" xmlns="" id="{00000000-0008-0000-0B00-00006D7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200" name="Rectangle 2162">
          <a:extLst>
            <a:ext uri="{FF2B5EF4-FFF2-40B4-BE49-F238E27FC236}">
              <a16:creationId xmlns:a16="http://schemas.microsoft.com/office/drawing/2014/main" xmlns="" id="{00000000-0008-0000-0B00-0000707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201" name="Rectangle 2163">
          <a:extLst>
            <a:ext uri="{FF2B5EF4-FFF2-40B4-BE49-F238E27FC236}">
              <a16:creationId xmlns:a16="http://schemas.microsoft.com/office/drawing/2014/main" xmlns="" id="{00000000-0008-0000-0B00-0000717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204" name="Rectangle 2166">
          <a:extLst>
            <a:ext uri="{FF2B5EF4-FFF2-40B4-BE49-F238E27FC236}">
              <a16:creationId xmlns:a16="http://schemas.microsoft.com/office/drawing/2014/main" xmlns="" id="{00000000-0008-0000-0B00-0000747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205" name="Rectangle 2167">
          <a:extLst>
            <a:ext uri="{FF2B5EF4-FFF2-40B4-BE49-F238E27FC236}">
              <a16:creationId xmlns:a16="http://schemas.microsoft.com/office/drawing/2014/main" xmlns="" id="{00000000-0008-0000-0B00-0000757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208" name="Rectangle 2170">
          <a:extLst>
            <a:ext uri="{FF2B5EF4-FFF2-40B4-BE49-F238E27FC236}">
              <a16:creationId xmlns:a16="http://schemas.microsoft.com/office/drawing/2014/main" xmlns="" id="{00000000-0008-0000-0B00-0000787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209" name="Rectangle 2171">
          <a:extLst>
            <a:ext uri="{FF2B5EF4-FFF2-40B4-BE49-F238E27FC236}">
              <a16:creationId xmlns:a16="http://schemas.microsoft.com/office/drawing/2014/main" xmlns="" id="{00000000-0008-0000-0B00-0000797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212" name="Rectangle 2174">
          <a:extLst>
            <a:ext uri="{FF2B5EF4-FFF2-40B4-BE49-F238E27FC236}">
              <a16:creationId xmlns:a16="http://schemas.microsoft.com/office/drawing/2014/main" xmlns="" id="{00000000-0008-0000-0B00-00007C7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213" name="Rectangle 2175">
          <a:extLst>
            <a:ext uri="{FF2B5EF4-FFF2-40B4-BE49-F238E27FC236}">
              <a16:creationId xmlns:a16="http://schemas.microsoft.com/office/drawing/2014/main" xmlns="" id="{00000000-0008-0000-0B00-00007D7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216" name="Rectangle 2178">
          <a:extLst>
            <a:ext uri="{FF2B5EF4-FFF2-40B4-BE49-F238E27FC236}">
              <a16:creationId xmlns:a16="http://schemas.microsoft.com/office/drawing/2014/main" xmlns="" id="{00000000-0008-0000-0B00-0000807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217" name="Rectangle 2179">
          <a:extLst>
            <a:ext uri="{FF2B5EF4-FFF2-40B4-BE49-F238E27FC236}">
              <a16:creationId xmlns:a16="http://schemas.microsoft.com/office/drawing/2014/main" xmlns="" id="{00000000-0008-0000-0B00-0000817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220" name="Rectangle 2182">
          <a:extLst>
            <a:ext uri="{FF2B5EF4-FFF2-40B4-BE49-F238E27FC236}">
              <a16:creationId xmlns:a16="http://schemas.microsoft.com/office/drawing/2014/main" xmlns="" id="{00000000-0008-0000-0B00-0000847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221" name="Rectangle 2183">
          <a:extLst>
            <a:ext uri="{FF2B5EF4-FFF2-40B4-BE49-F238E27FC236}">
              <a16:creationId xmlns:a16="http://schemas.microsoft.com/office/drawing/2014/main" xmlns="" id="{00000000-0008-0000-0B00-0000857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224" name="Rectangle 2186">
          <a:extLst>
            <a:ext uri="{FF2B5EF4-FFF2-40B4-BE49-F238E27FC236}">
              <a16:creationId xmlns:a16="http://schemas.microsoft.com/office/drawing/2014/main" xmlns="" id="{00000000-0008-0000-0B00-0000887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225" name="Rectangle 2187">
          <a:extLst>
            <a:ext uri="{FF2B5EF4-FFF2-40B4-BE49-F238E27FC236}">
              <a16:creationId xmlns:a16="http://schemas.microsoft.com/office/drawing/2014/main" xmlns="" id="{00000000-0008-0000-0B00-0000897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228" name="Rectangle 2190">
          <a:extLst>
            <a:ext uri="{FF2B5EF4-FFF2-40B4-BE49-F238E27FC236}">
              <a16:creationId xmlns:a16="http://schemas.microsoft.com/office/drawing/2014/main" xmlns="" id="{00000000-0008-0000-0B00-00008C7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229" name="Rectangle 2191">
          <a:extLst>
            <a:ext uri="{FF2B5EF4-FFF2-40B4-BE49-F238E27FC236}">
              <a16:creationId xmlns:a16="http://schemas.microsoft.com/office/drawing/2014/main" xmlns="" id="{00000000-0008-0000-0B00-00008D7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232" name="Rectangle 2194">
          <a:extLst>
            <a:ext uri="{FF2B5EF4-FFF2-40B4-BE49-F238E27FC236}">
              <a16:creationId xmlns:a16="http://schemas.microsoft.com/office/drawing/2014/main" xmlns="" id="{00000000-0008-0000-0B00-0000907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233" name="Rectangle 2195">
          <a:extLst>
            <a:ext uri="{FF2B5EF4-FFF2-40B4-BE49-F238E27FC236}">
              <a16:creationId xmlns:a16="http://schemas.microsoft.com/office/drawing/2014/main" xmlns="" id="{00000000-0008-0000-0B00-0000917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236" name="Rectangle 2198">
          <a:extLst>
            <a:ext uri="{FF2B5EF4-FFF2-40B4-BE49-F238E27FC236}">
              <a16:creationId xmlns:a16="http://schemas.microsoft.com/office/drawing/2014/main" xmlns="" id="{00000000-0008-0000-0B00-0000947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237" name="Rectangle 2199">
          <a:extLst>
            <a:ext uri="{FF2B5EF4-FFF2-40B4-BE49-F238E27FC236}">
              <a16:creationId xmlns:a16="http://schemas.microsoft.com/office/drawing/2014/main" xmlns="" id="{00000000-0008-0000-0B00-0000957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240" name="Rectangle 2202">
          <a:extLst>
            <a:ext uri="{FF2B5EF4-FFF2-40B4-BE49-F238E27FC236}">
              <a16:creationId xmlns:a16="http://schemas.microsoft.com/office/drawing/2014/main" xmlns="" id="{00000000-0008-0000-0B00-0000987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241" name="Rectangle 2203">
          <a:extLst>
            <a:ext uri="{FF2B5EF4-FFF2-40B4-BE49-F238E27FC236}">
              <a16:creationId xmlns:a16="http://schemas.microsoft.com/office/drawing/2014/main" xmlns="" id="{00000000-0008-0000-0B00-0000997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244" name="Rectangle 2206">
          <a:extLst>
            <a:ext uri="{FF2B5EF4-FFF2-40B4-BE49-F238E27FC236}">
              <a16:creationId xmlns:a16="http://schemas.microsoft.com/office/drawing/2014/main" xmlns="" id="{00000000-0008-0000-0B00-00009C7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245" name="Rectangle 2207">
          <a:extLst>
            <a:ext uri="{FF2B5EF4-FFF2-40B4-BE49-F238E27FC236}">
              <a16:creationId xmlns:a16="http://schemas.microsoft.com/office/drawing/2014/main" xmlns="" id="{00000000-0008-0000-0B00-00009D7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248" name="Rectangle 2210">
          <a:extLst>
            <a:ext uri="{FF2B5EF4-FFF2-40B4-BE49-F238E27FC236}">
              <a16:creationId xmlns:a16="http://schemas.microsoft.com/office/drawing/2014/main" xmlns="" id="{00000000-0008-0000-0B00-0000A07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249" name="Rectangle 2211">
          <a:extLst>
            <a:ext uri="{FF2B5EF4-FFF2-40B4-BE49-F238E27FC236}">
              <a16:creationId xmlns:a16="http://schemas.microsoft.com/office/drawing/2014/main" xmlns="" id="{00000000-0008-0000-0B00-0000A17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252" name="Rectangle 2214">
          <a:extLst>
            <a:ext uri="{FF2B5EF4-FFF2-40B4-BE49-F238E27FC236}">
              <a16:creationId xmlns:a16="http://schemas.microsoft.com/office/drawing/2014/main" xmlns="" id="{00000000-0008-0000-0B00-0000A47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253" name="Rectangle 2215">
          <a:extLst>
            <a:ext uri="{FF2B5EF4-FFF2-40B4-BE49-F238E27FC236}">
              <a16:creationId xmlns:a16="http://schemas.microsoft.com/office/drawing/2014/main" xmlns="" id="{00000000-0008-0000-0B00-0000A57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256" name="Rectangle 2218">
          <a:extLst>
            <a:ext uri="{FF2B5EF4-FFF2-40B4-BE49-F238E27FC236}">
              <a16:creationId xmlns:a16="http://schemas.microsoft.com/office/drawing/2014/main" xmlns="" id="{00000000-0008-0000-0B00-0000A87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257" name="Rectangle 2219">
          <a:extLst>
            <a:ext uri="{FF2B5EF4-FFF2-40B4-BE49-F238E27FC236}">
              <a16:creationId xmlns:a16="http://schemas.microsoft.com/office/drawing/2014/main" xmlns="" id="{00000000-0008-0000-0B00-0000A97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260" name="Rectangle 2222">
          <a:extLst>
            <a:ext uri="{FF2B5EF4-FFF2-40B4-BE49-F238E27FC236}">
              <a16:creationId xmlns:a16="http://schemas.microsoft.com/office/drawing/2014/main" xmlns="" id="{00000000-0008-0000-0B00-0000AC7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261" name="Rectangle 2223">
          <a:extLst>
            <a:ext uri="{FF2B5EF4-FFF2-40B4-BE49-F238E27FC236}">
              <a16:creationId xmlns:a16="http://schemas.microsoft.com/office/drawing/2014/main" xmlns="" id="{00000000-0008-0000-0B00-0000AD7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264" name="Rectangle 2226">
          <a:extLst>
            <a:ext uri="{FF2B5EF4-FFF2-40B4-BE49-F238E27FC236}">
              <a16:creationId xmlns:a16="http://schemas.microsoft.com/office/drawing/2014/main" xmlns="" id="{00000000-0008-0000-0B00-0000B07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265" name="Rectangle 2227">
          <a:extLst>
            <a:ext uri="{FF2B5EF4-FFF2-40B4-BE49-F238E27FC236}">
              <a16:creationId xmlns:a16="http://schemas.microsoft.com/office/drawing/2014/main" xmlns="" id="{00000000-0008-0000-0B00-0000B17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268" name="Rectangle 2230">
          <a:extLst>
            <a:ext uri="{FF2B5EF4-FFF2-40B4-BE49-F238E27FC236}">
              <a16:creationId xmlns:a16="http://schemas.microsoft.com/office/drawing/2014/main" xmlns="" id="{00000000-0008-0000-0B00-0000B47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269" name="Rectangle 2231">
          <a:extLst>
            <a:ext uri="{FF2B5EF4-FFF2-40B4-BE49-F238E27FC236}">
              <a16:creationId xmlns:a16="http://schemas.microsoft.com/office/drawing/2014/main" xmlns="" id="{00000000-0008-0000-0B00-0000B57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272" name="Rectangle 2234">
          <a:extLst>
            <a:ext uri="{FF2B5EF4-FFF2-40B4-BE49-F238E27FC236}">
              <a16:creationId xmlns:a16="http://schemas.microsoft.com/office/drawing/2014/main" xmlns="" id="{00000000-0008-0000-0B00-0000B87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273" name="Rectangle 2235">
          <a:extLst>
            <a:ext uri="{FF2B5EF4-FFF2-40B4-BE49-F238E27FC236}">
              <a16:creationId xmlns:a16="http://schemas.microsoft.com/office/drawing/2014/main" xmlns="" id="{00000000-0008-0000-0B00-0000B97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276" name="Rectangle 2238">
          <a:extLst>
            <a:ext uri="{FF2B5EF4-FFF2-40B4-BE49-F238E27FC236}">
              <a16:creationId xmlns:a16="http://schemas.microsoft.com/office/drawing/2014/main" xmlns="" id="{00000000-0008-0000-0B00-0000BC7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277" name="Rectangle 2239">
          <a:extLst>
            <a:ext uri="{FF2B5EF4-FFF2-40B4-BE49-F238E27FC236}">
              <a16:creationId xmlns:a16="http://schemas.microsoft.com/office/drawing/2014/main" xmlns="" id="{00000000-0008-0000-0B00-0000BD7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280" name="Rectangle 2242">
          <a:extLst>
            <a:ext uri="{FF2B5EF4-FFF2-40B4-BE49-F238E27FC236}">
              <a16:creationId xmlns:a16="http://schemas.microsoft.com/office/drawing/2014/main" xmlns="" id="{00000000-0008-0000-0B00-0000C07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281" name="Rectangle 2243">
          <a:extLst>
            <a:ext uri="{FF2B5EF4-FFF2-40B4-BE49-F238E27FC236}">
              <a16:creationId xmlns:a16="http://schemas.microsoft.com/office/drawing/2014/main" xmlns="" id="{00000000-0008-0000-0B00-0000C17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284" name="Rectangle 2246">
          <a:extLst>
            <a:ext uri="{FF2B5EF4-FFF2-40B4-BE49-F238E27FC236}">
              <a16:creationId xmlns:a16="http://schemas.microsoft.com/office/drawing/2014/main" xmlns="" id="{00000000-0008-0000-0B00-0000C47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285" name="Rectangle 2247">
          <a:extLst>
            <a:ext uri="{FF2B5EF4-FFF2-40B4-BE49-F238E27FC236}">
              <a16:creationId xmlns:a16="http://schemas.microsoft.com/office/drawing/2014/main" xmlns="" id="{00000000-0008-0000-0B00-0000C57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288" name="Rectangle 2250">
          <a:extLst>
            <a:ext uri="{FF2B5EF4-FFF2-40B4-BE49-F238E27FC236}">
              <a16:creationId xmlns:a16="http://schemas.microsoft.com/office/drawing/2014/main" xmlns="" id="{00000000-0008-0000-0B00-0000C87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289" name="Rectangle 2251">
          <a:extLst>
            <a:ext uri="{FF2B5EF4-FFF2-40B4-BE49-F238E27FC236}">
              <a16:creationId xmlns:a16="http://schemas.microsoft.com/office/drawing/2014/main" xmlns="" id="{00000000-0008-0000-0B00-0000C97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292" name="Rectangle 2254">
          <a:extLst>
            <a:ext uri="{FF2B5EF4-FFF2-40B4-BE49-F238E27FC236}">
              <a16:creationId xmlns:a16="http://schemas.microsoft.com/office/drawing/2014/main" xmlns="" id="{00000000-0008-0000-0B00-0000CC7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293" name="Rectangle 2255">
          <a:extLst>
            <a:ext uri="{FF2B5EF4-FFF2-40B4-BE49-F238E27FC236}">
              <a16:creationId xmlns:a16="http://schemas.microsoft.com/office/drawing/2014/main" xmlns="" id="{00000000-0008-0000-0B00-0000CD7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296" name="Rectangle 2258">
          <a:extLst>
            <a:ext uri="{FF2B5EF4-FFF2-40B4-BE49-F238E27FC236}">
              <a16:creationId xmlns:a16="http://schemas.microsoft.com/office/drawing/2014/main" xmlns="" id="{00000000-0008-0000-0B00-0000D07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297" name="Rectangle 2259">
          <a:extLst>
            <a:ext uri="{FF2B5EF4-FFF2-40B4-BE49-F238E27FC236}">
              <a16:creationId xmlns:a16="http://schemas.microsoft.com/office/drawing/2014/main" xmlns="" id="{00000000-0008-0000-0B00-0000D17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300" name="Rectangle 2262">
          <a:extLst>
            <a:ext uri="{FF2B5EF4-FFF2-40B4-BE49-F238E27FC236}">
              <a16:creationId xmlns:a16="http://schemas.microsoft.com/office/drawing/2014/main" xmlns="" id="{00000000-0008-0000-0B00-0000D47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301" name="Rectangle 2263">
          <a:extLst>
            <a:ext uri="{FF2B5EF4-FFF2-40B4-BE49-F238E27FC236}">
              <a16:creationId xmlns:a16="http://schemas.microsoft.com/office/drawing/2014/main" xmlns="" id="{00000000-0008-0000-0B00-0000D57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304" name="Rectangle 2266">
          <a:extLst>
            <a:ext uri="{FF2B5EF4-FFF2-40B4-BE49-F238E27FC236}">
              <a16:creationId xmlns:a16="http://schemas.microsoft.com/office/drawing/2014/main" xmlns="" id="{00000000-0008-0000-0B00-0000D87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305" name="Rectangle 2267">
          <a:extLst>
            <a:ext uri="{FF2B5EF4-FFF2-40B4-BE49-F238E27FC236}">
              <a16:creationId xmlns:a16="http://schemas.microsoft.com/office/drawing/2014/main" xmlns="" id="{00000000-0008-0000-0B00-0000D97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308" name="Rectangle 2270">
          <a:extLst>
            <a:ext uri="{FF2B5EF4-FFF2-40B4-BE49-F238E27FC236}">
              <a16:creationId xmlns:a16="http://schemas.microsoft.com/office/drawing/2014/main" xmlns="" id="{00000000-0008-0000-0B00-0000DC7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309" name="Rectangle 2271">
          <a:extLst>
            <a:ext uri="{FF2B5EF4-FFF2-40B4-BE49-F238E27FC236}">
              <a16:creationId xmlns:a16="http://schemas.microsoft.com/office/drawing/2014/main" xmlns="" id="{00000000-0008-0000-0B00-0000DD7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312" name="Rectangle 2274">
          <a:extLst>
            <a:ext uri="{FF2B5EF4-FFF2-40B4-BE49-F238E27FC236}">
              <a16:creationId xmlns:a16="http://schemas.microsoft.com/office/drawing/2014/main" xmlns="" id="{00000000-0008-0000-0B00-0000E07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313" name="Rectangle 2275">
          <a:extLst>
            <a:ext uri="{FF2B5EF4-FFF2-40B4-BE49-F238E27FC236}">
              <a16:creationId xmlns:a16="http://schemas.microsoft.com/office/drawing/2014/main" xmlns="" id="{00000000-0008-0000-0B00-0000E17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316" name="Rectangle 2278">
          <a:extLst>
            <a:ext uri="{FF2B5EF4-FFF2-40B4-BE49-F238E27FC236}">
              <a16:creationId xmlns:a16="http://schemas.microsoft.com/office/drawing/2014/main" xmlns="" id="{00000000-0008-0000-0B00-0000E47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317" name="Rectangle 2279">
          <a:extLst>
            <a:ext uri="{FF2B5EF4-FFF2-40B4-BE49-F238E27FC236}">
              <a16:creationId xmlns:a16="http://schemas.microsoft.com/office/drawing/2014/main" xmlns="" id="{00000000-0008-0000-0B00-0000E57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320" name="Rectangle 2282">
          <a:extLst>
            <a:ext uri="{FF2B5EF4-FFF2-40B4-BE49-F238E27FC236}">
              <a16:creationId xmlns:a16="http://schemas.microsoft.com/office/drawing/2014/main" xmlns="" id="{00000000-0008-0000-0B00-0000E87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321" name="Rectangle 2283">
          <a:extLst>
            <a:ext uri="{FF2B5EF4-FFF2-40B4-BE49-F238E27FC236}">
              <a16:creationId xmlns:a16="http://schemas.microsoft.com/office/drawing/2014/main" xmlns="" id="{00000000-0008-0000-0B00-0000E97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324" name="Rectangle 2286">
          <a:extLst>
            <a:ext uri="{FF2B5EF4-FFF2-40B4-BE49-F238E27FC236}">
              <a16:creationId xmlns:a16="http://schemas.microsoft.com/office/drawing/2014/main" xmlns="" id="{00000000-0008-0000-0B00-0000EC7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325" name="Rectangle 2287">
          <a:extLst>
            <a:ext uri="{FF2B5EF4-FFF2-40B4-BE49-F238E27FC236}">
              <a16:creationId xmlns:a16="http://schemas.microsoft.com/office/drawing/2014/main" xmlns="" id="{00000000-0008-0000-0B00-0000ED7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328" name="Rectangle 2290">
          <a:extLst>
            <a:ext uri="{FF2B5EF4-FFF2-40B4-BE49-F238E27FC236}">
              <a16:creationId xmlns:a16="http://schemas.microsoft.com/office/drawing/2014/main" xmlns="" id="{00000000-0008-0000-0B00-0000F07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329" name="Rectangle 2291">
          <a:extLst>
            <a:ext uri="{FF2B5EF4-FFF2-40B4-BE49-F238E27FC236}">
              <a16:creationId xmlns:a16="http://schemas.microsoft.com/office/drawing/2014/main" xmlns="" id="{00000000-0008-0000-0B00-0000F17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332" name="Rectangle 2294">
          <a:extLst>
            <a:ext uri="{FF2B5EF4-FFF2-40B4-BE49-F238E27FC236}">
              <a16:creationId xmlns:a16="http://schemas.microsoft.com/office/drawing/2014/main" xmlns="" id="{00000000-0008-0000-0B00-0000F47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333" name="Rectangle 2295">
          <a:extLst>
            <a:ext uri="{FF2B5EF4-FFF2-40B4-BE49-F238E27FC236}">
              <a16:creationId xmlns:a16="http://schemas.microsoft.com/office/drawing/2014/main" xmlns="" id="{00000000-0008-0000-0B00-0000F57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336" name="Rectangle 2298">
          <a:extLst>
            <a:ext uri="{FF2B5EF4-FFF2-40B4-BE49-F238E27FC236}">
              <a16:creationId xmlns:a16="http://schemas.microsoft.com/office/drawing/2014/main" xmlns="" id="{00000000-0008-0000-0B00-0000F87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337" name="Rectangle 2299">
          <a:extLst>
            <a:ext uri="{FF2B5EF4-FFF2-40B4-BE49-F238E27FC236}">
              <a16:creationId xmlns:a16="http://schemas.microsoft.com/office/drawing/2014/main" xmlns="" id="{00000000-0008-0000-0B00-0000F97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340" name="Rectangle 2302">
          <a:extLst>
            <a:ext uri="{FF2B5EF4-FFF2-40B4-BE49-F238E27FC236}">
              <a16:creationId xmlns:a16="http://schemas.microsoft.com/office/drawing/2014/main" xmlns="" id="{00000000-0008-0000-0B00-0000FC7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341" name="Rectangle 2303">
          <a:extLst>
            <a:ext uri="{FF2B5EF4-FFF2-40B4-BE49-F238E27FC236}">
              <a16:creationId xmlns:a16="http://schemas.microsoft.com/office/drawing/2014/main" xmlns="" id="{00000000-0008-0000-0B00-0000FD7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344" name="Rectangle 2306">
          <a:extLst>
            <a:ext uri="{FF2B5EF4-FFF2-40B4-BE49-F238E27FC236}">
              <a16:creationId xmlns:a16="http://schemas.microsoft.com/office/drawing/2014/main" xmlns="" id="{00000000-0008-0000-0B00-0000008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345" name="Rectangle 2307">
          <a:extLst>
            <a:ext uri="{FF2B5EF4-FFF2-40B4-BE49-F238E27FC236}">
              <a16:creationId xmlns:a16="http://schemas.microsoft.com/office/drawing/2014/main" xmlns="" id="{00000000-0008-0000-0B00-0000018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348" name="Rectangle 2310">
          <a:extLst>
            <a:ext uri="{FF2B5EF4-FFF2-40B4-BE49-F238E27FC236}">
              <a16:creationId xmlns:a16="http://schemas.microsoft.com/office/drawing/2014/main" xmlns="" id="{00000000-0008-0000-0B00-0000048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349" name="Rectangle 2311">
          <a:extLst>
            <a:ext uri="{FF2B5EF4-FFF2-40B4-BE49-F238E27FC236}">
              <a16:creationId xmlns:a16="http://schemas.microsoft.com/office/drawing/2014/main" xmlns="" id="{00000000-0008-0000-0B00-0000058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352" name="Rectangle 2314">
          <a:extLst>
            <a:ext uri="{FF2B5EF4-FFF2-40B4-BE49-F238E27FC236}">
              <a16:creationId xmlns:a16="http://schemas.microsoft.com/office/drawing/2014/main" xmlns="" id="{00000000-0008-0000-0B00-0000088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353" name="Rectangle 2315">
          <a:extLst>
            <a:ext uri="{FF2B5EF4-FFF2-40B4-BE49-F238E27FC236}">
              <a16:creationId xmlns:a16="http://schemas.microsoft.com/office/drawing/2014/main" xmlns="" id="{00000000-0008-0000-0B00-0000098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356" name="Rectangle 2318">
          <a:extLst>
            <a:ext uri="{FF2B5EF4-FFF2-40B4-BE49-F238E27FC236}">
              <a16:creationId xmlns:a16="http://schemas.microsoft.com/office/drawing/2014/main" xmlns="" id="{00000000-0008-0000-0B00-00000C8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357" name="Rectangle 2319">
          <a:extLst>
            <a:ext uri="{FF2B5EF4-FFF2-40B4-BE49-F238E27FC236}">
              <a16:creationId xmlns:a16="http://schemas.microsoft.com/office/drawing/2014/main" xmlns="" id="{00000000-0008-0000-0B00-00000D8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360" name="Rectangle 2322">
          <a:extLst>
            <a:ext uri="{FF2B5EF4-FFF2-40B4-BE49-F238E27FC236}">
              <a16:creationId xmlns:a16="http://schemas.microsoft.com/office/drawing/2014/main" xmlns="" id="{00000000-0008-0000-0B00-0000108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361" name="Rectangle 2323">
          <a:extLst>
            <a:ext uri="{FF2B5EF4-FFF2-40B4-BE49-F238E27FC236}">
              <a16:creationId xmlns:a16="http://schemas.microsoft.com/office/drawing/2014/main" xmlns="" id="{00000000-0008-0000-0B00-0000118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364" name="Rectangle 2326">
          <a:extLst>
            <a:ext uri="{FF2B5EF4-FFF2-40B4-BE49-F238E27FC236}">
              <a16:creationId xmlns:a16="http://schemas.microsoft.com/office/drawing/2014/main" xmlns="" id="{00000000-0008-0000-0B00-0000148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365" name="Rectangle 2327">
          <a:extLst>
            <a:ext uri="{FF2B5EF4-FFF2-40B4-BE49-F238E27FC236}">
              <a16:creationId xmlns:a16="http://schemas.microsoft.com/office/drawing/2014/main" xmlns="" id="{00000000-0008-0000-0B00-0000158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368" name="Rectangle 2330">
          <a:extLst>
            <a:ext uri="{FF2B5EF4-FFF2-40B4-BE49-F238E27FC236}">
              <a16:creationId xmlns:a16="http://schemas.microsoft.com/office/drawing/2014/main" xmlns="" id="{00000000-0008-0000-0B00-0000188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369" name="Rectangle 2331">
          <a:extLst>
            <a:ext uri="{FF2B5EF4-FFF2-40B4-BE49-F238E27FC236}">
              <a16:creationId xmlns:a16="http://schemas.microsoft.com/office/drawing/2014/main" xmlns="" id="{00000000-0008-0000-0B00-0000198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372" name="Rectangle 2334">
          <a:extLst>
            <a:ext uri="{FF2B5EF4-FFF2-40B4-BE49-F238E27FC236}">
              <a16:creationId xmlns:a16="http://schemas.microsoft.com/office/drawing/2014/main" xmlns="" id="{00000000-0008-0000-0B00-00001C8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373" name="Rectangle 2335">
          <a:extLst>
            <a:ext uri="{FF2B5EF4-FFF2-40B4-BE49-F238E27FC236}">
              <a16:creationId xmlns:a16="http://schemas.microsoft.com/office/drawing/2014/main" xmlns="" id="{00000000-0008-0000-0B00-00001D8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376" name="Rectangle 2338">
          <a:extLst>
            <a:ext uri="{FF2B5EF4-FFF2-40B4-BE49-F238E27FC236}">
              <a16:creationId xmlns:a16="http://schemas.microsoft.com/office/drawing/2014/main" xmlns="" id="{00000000-0008-0000-0B00-0000208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377" name="Rectangle 2339">
          <a:extLst>
            <a:ext uri="{FF2B5EF4-FFF2-40B4-BE49-F238E27FC236}">
              <a16:creationId xmlns:a16="http://schemas.microsoft.com/office/drawing/2014/main" xmlns="" id="{00000000-0008-0000-0B00-0000218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380" name="Rectangle 2342">
          <a:extLst>
            <a:ext uri="{FF2B5EF4-FFF2-40B4-BE49-F238E27FC236}">
              <a16:creationId xmlns:a16="http://schemas.microsoft.com/office/drawing/2014/main" xmlns="" id="{00000000-0008-0000-0B00-0000248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381" name="Rectangle 2343">
          <a:extLst>
            <a:ext uri="{FF2B5EF4-FFF2-40B4-BE49-F238E27FC236}">
              <a16:creationId xmlns:a16="http://schemas.microsoft.com/office/drawing/2014/main" xmlns="" id="{00000000-0008-0000-0B00-0000258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384" name="Rectangle 2346">
          <a:extLst>
            <a:ext uri="{FF2B5EF4-FFF2-40B4-BE49-F238E27FC236}">
              <a16:creationId xmlns:a16="http://schemas.microsoft.com/office/drawing/2014/main" xmlns="" id="{00000000-0008-0000-0B00-0000288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385" name="Rectangle 2347">
          <a:extLst>
            <a:ext uri="{FF2B5EF4-FFF2-40B4-BE49-F238E27FC236}">
              <a16:creationId xmlns:a16="http://schemas.microsoft.com/office/drawing/2014/main" xmlns="" id="{00000000-0008-0000-0B00-0000298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388" name="Rectangle 2350">
          <a:extLst>
            <a:ext uri="{FF2B5EF4-FFF2-40B4-BE49-F238E27FC236}">
              <a16:creationId xmlns:a16="http://schemas.microsoft.com/office/drawing/2014/main" xmlns="" id="{00000000-0008-0000-0B00-00002C8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389" name="Rectangle 2351">
          <a:extLst>
            <a:ext uri="{FF2B5EF4-FFF2-40B4-BE49-F238E27FC236}">
              <a16:creationId xmlns:a16="http://schemas.microsoft.com/office/drawing/2014/main" xmlns="" id="{00000000-0008-0000-0B00-00002D8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392" name="Rectangle 2354">
          <a:extLst>
            <a:ext uri="{FF2B5EF4-FFF2-40B4-BE49-F238E27FC236}">
              <a16:creationId xmlns:a16="http://schemas.microsoft.com/office/drawing/2014/main" xmlns="" id="{00000000-0008-0000-0B00-0000308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393" name="Rectangle 2355">
          <a:extLst>
            <a:ext uri="{FF2B5EF4-FFF2-40B4-BE49-F238E27FC236}">
              <a16:creationId xmlns:a16="http://schemas.microsoft.com/office/drawing/2014/main" xmlns="" id="{00000000-0008-0000-0B00-0000318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396" name="Rectangle 2358">
          <a:extLst>
            <a:ext uri="{FF2B5EF4-FFF2-40B4-BE49-F238E27FC236}">
              <a16:creationId xmlns:a16="http://schemas.microsoft.com/office/drawing/2014/main" xmlns="" id="{00000000-0008-0000-0B00-0000348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397" name="Rectangle 2359">
          <a:extLst>
            <a:ext uri="{FF2B5EF4-FFF2-40B4-BE49-F238E27FC236}">
              <a16:creationId xmlns:a16="http://schemas.microsoft.com/office/drawing/2014/main" xmlns="" id="{00000000-0008-0000-0B00-0000358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400" name="Rectangle 2362">
          <a:extLst>
            <a:ext uri="{FF2B5EF4-FFF2-40B4-BE49-F238E27FC236}">
              <a16:creationId xmlns:a16="http://schemas.microsoft.com/office/drawing/2014/main" xmlns="" id="{00000000-0008-0000-0B00-0000388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401" name="Rectangle 2363">
          <a:extLst>
            <a:ext uri="{FF2B5EF4-FFF2-40B4-BE49-F238E27FC236}">
              <a16:creationId xmlns:a16="http://schemas.microsoft.com/office/drawing/2014/main" xmlns="" id="{00000000-0008-0000-0B00-0000398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404" name="Rectangle 2366">
          <a:extLst>
            <a:ext uri="{FF2B5EF4-FFF2-40B4-BE49-F238E27FC236}">
              <a16:creationId xmlns:a16="http://schemas.microsoft.com/office/drawing/2014/main" xmlns="" id="{00000000-0008-0000-0B00-00003C8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405" name="Rectangle 2367">
          <a:extLst>
            <a:ext uri="{FF2B5EF4-FFF2-40B4-BE49-F238E27FC236}">
              <a16:creationId xmlns:a16="http://schemas.microsoft.com/office/drawing/2014/main" xmlns="" id="{00000000-0008-0000-0B00-00003D8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408" name="Rectangle 2370">
          <a:extLst>
            <a:ext uri="{FF2B5EF4-FFF2-40B4-BE49-F238E27FC236}">
              <a16:creationId xmlns:a16="http://schemas.microsoft.com/office/drawing/2014/main" xmlns="" id="{00000000-0008-0000-0B00-0000408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409" name="Rectangle 2371">
          <a:extLst>
            <a:ext uri="{FF2B5EF4-FFF2-40B4-BE49-F238E27FC236}">
              <a16:creationId xmlns:a16="http://schemas.microsoft.com/office/drawing/2014/main" xmlns="" id="{00000000-0008-0000-0B00-0000418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412" name="Rectangle 2374">
          <a:extLst>
            <a:ext uri="{FF2B5EF4-FFF2-40B4-BE49-F238E27FC236}">
              <a16:creationId xmlns:a16="http://schemas.microsoft.com/office/drawing/2014/main" xmlns="" id="{00000000-0008-0000-0B00-0000448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413" name="Rectangle 2375">
          <a:extLst>
            <a:ext uri="{FF2B5EF4-FFF2-40B4-BE49-F238E27FC236}">
              <a16:creationId xmlns:a16="http://schemas.microsoft.com/office/drawing/2014/main" xmlns="" id="{00000000-0008-0000-0B00-0000458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416" name="Rectangle 2378">
          <a:extLst>
            <a:ext uri="{FF2B5EF4-FFF2-40B4-BE49-F238E27FC236}">
              <a16:creationId xmlns:a16="http://schemas.microsoft.com/office/drawing/2014/main" xmlns="" id="{00000000-0008-0000-0B00-0000488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417" name="Rectangle 2379">
          <a:extLst>
            <a:ext uri="{FF2B5EF4-FFF2-40B4-BE49-F238E27FC236}">
              <a16:creationId xmlns:a16="http://schemas.microsoft.com/office/drawing/2014/main" xmlns="" id="{00000000-0008-0000-0B00-0000498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420" name="Rectangle 2382">
          <a:extLst>
            <a:ext uri="{FF2B5EF4-FFF2-40B4-BE49-F238E27FC236}">
              <a16:creationId xmlns:a16="http://schemas.microsoft.com/office/drawing/2014/main" xmlns="" id="{00000000-0008-0000-0B00-00004C8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421" name="Rectangle 2383">
          <a:extLst>
            <a:ext uri="{FF2B5EF4-FFF2-40B4-BE49-F238E27FC236}">
              <a16:creationId xmlns:a16="http://schemas.microsoft.com/office/drawing/2014/main" xmlns="" id="{00000000-0008-0000-0B00-00004D8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424" name="Rectangle 2386">
          <a:extLst>
            <a:ext uri="{FF2B5EF4-FFF2-40B4-BE49-F238E27FC236}">
              <a16:creationId xmlns:a16="http://schemas.microsoft.com/office/drawing/2014/main" xmlns="" id="{00000000-0008-0000-0B00-0000508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425" name="Rectangle 2387">
          <a:extLst>
            <a:ext uri="{FF2B5EF4-FFF2-40B4-BE49-F238E27FC236}">
              <a16:creationId xmlns:a16="http://schemas.microsoft.com/office/drawing/2014/main" xmlns="" id="{00000000-0008-0000-0B00-0000518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428" name="Rectangle 2390">
          <a:extLst>
            <a:ext uri="{FF2B5EF4-FFF2-40B4-BE49-F238E27FC236}">
              <a16:creationId xmlns:a16="http://schemas.microsoft.com/office/drawing/2014/main" xmlns="" id="{00000000-0008-0000-0B00-0000548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429" name="Rectangle 2391">
          <a:extLst>
            <a:ext uri="{FF2B5EF4-FFF2-40B4-BE49-F238E27FC236}">
              <a16:creationId xmlns:a16="http://schemas.microsoft.com/office/drawing/2014/main" xmlns="" id="{00000000-0008-0000-0B00-0000558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432" name="Rectangle 2394">
          <a:extLst>
            <a:ext uri="{FF2B5EF4-FFF2-40B4-BE49-F238E27FC236}">
              <a16:creationId xmlns:a16="http://schemas.microsoft.com/office/drawing/2014/main" xmlns="" id="{00000000-0008-0000-0B00-0000588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433" name="Rectangle 2395">
          <a:extLst>
            <a:ext uri="{FF2B5EF4-FFF2-40B4-BE49-F238E27FC236}">
              <a16:creationId xmlns:a16="http://schemas.microsoft.com/office/drawing/2014/main" xmlns="" id="{00000000-0008-0000-0B00-0000598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436" name="Rectangle 2398">
          <a:extLst>
            <a:ext uri="{FF2B5EF4-FFF2-40B4-BE49-F238E27FC236}">
              <a16:creationId xmlns:a16="http://schemas.microsoft.com/office/drawing/2014/main" xmlns="" id="{00000000-0008-0000-0B00-00005C8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437" name="Rectangle 2399">
          <a:extLst>
            <a:ext uri="{FF2B5EF4-FFF2-40B4-BE49-F238E27FC236}">
              <a16:creationId xmlns:a16="http://schemas.microsoft.com/office/drawing/2014/main" xmlns="" id="{00000000-0008-0000-0B00-00005D8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440" name="Rectangle 2402">
          <a:extLst>
            <a:ext uri="{FF2B5EF4-FFF2-40B4-BE49-F238E27FC236}">
              <a16:creationId xmlns:a16="http://schemas.microsoft.com/office/drawing/2014/main" xmlns="" id="{00000000-0008-0000-0B00-0000608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441" name="Rectangle 2403">
          <a:extLst>
            <a:ext uri="{FF2B5EF4-FFF2-40B4-BE49-F238E27FC236}">
              <a16:creationId xmlns:a16="http://schemas.microsoft.com/office/drawing/2014/main" xmlns="" id="{00000000-0008-0000-0B00-0000618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444" name="Rectangle 2406">
          <a:extLst>
            <a:ext uri="{FF2B5EF4-FFF2-40B4-BE49-F238E27FC236}">
              <a16:creationId xmlns:a16="http://schemas.microsoft.com/office/drawing/2014/main" xmlns="" id="{00000000-0008-0000-0B00-0000648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445" name="Rectangle 2407">
          <a:extLst>
            <a:ext uri="{FF2B5EF4-FFF2-40B4-BE49-F238E27FC236}">
              <a16:creationId xmlns:a16="http://schemas.microsoft.com/office/drawing/2014/main" xmlns="" id="{00000000-0008-0000-0B00-0000658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448" name="Rectangle 2410">
          <a:extLst>
            <a:ext uri="{FF2B5EF4-FFF2-40B4-BE49-F238E27FC236}">
              <a16:creationId xmlns:a16="http://schemas.microsoft.com/office/drawing/2014/main" xmlns="" id="{00000000-0008-0000-0B00-0000688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449" name="Rectangle 2411">
          <a:extLst>
            <a:ext uri="{FF2B5EF4-FFF2-40B4-BE49-F238E27FC236}">
              <a16:creationId xmlns:a16="http://schemas.microsoft.com/office/drawing/2014/main" xmlns="" id="{00000000-0008-0000-0B00-0000698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452" name="Rectangle 2414">
          <a:extLst>
            <a:ext uri="{FF2B5EF4-FFF2-40B4-BE49-F238E27FC236}">
              <a16:creationId xmlns:a16="http://schemas.microsoft.com/office/drawing/2014/main" xmlns="" id="{00000000-0008-0000-0B00-00006C8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453" name="Rectangle 2415">
          <a:extLst>
            <a:ext uri="{FF2B5EF4-FFF2-40B4-BE49-F238E27FC236}">
              <a16:creationId xmlns:a16="http://schemas.microsoft.com/office/drawing/2014/main" xmlns="" id="{00000000-0008-0000-0B00-00006D8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456" name="Rectangle 2418">
          <a:extLst>
            <a:ext uri="{FF2B5EF4-FFF2-40B4-BE49-F238E27FC236}">
              <a16:creationId xmlns:a16="http://schemas.microsoft.com/office/drawing/2014/main" xmlns="" id="{00000000-0008-0000-0B00-0000708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457" name="Rectangle 2419">
          <a:extLst>
            <a:ext uri="{FF2B5EF4-FFF2-40B4-BE49-F238E27FC236}">
              <a16:creationId xmlns:a16="http://schemas.microsoft.com/office/drawing/2014/main" xmlns="" id="{00000000-0008-0000-0B00-0000718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460" name="Rectangle 2422">
          <a:extLst>
            <a:ext uri="{FF2B5EF4-FFF2-40B4-BE49-F238E27FC236}">
              <a16:creationId xmlns:a16="http://schemas.microsoft.com/office/drawing/2014/main" xmlns="" id="{00000000-0008-0000-0B00-0000748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461" name="Rectangle 2423">
          <a:extLst>
            <a:ext uri="{FF2B5EF4-FFF2-40B4-BE49-F238E27FC236}">
              <a16:creationId xmlns:a16="http://schemas.microsoft.com/office/drawing/2014/main" xmlns="" id="{00000000-0008-0000-0B00-0000758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464" name="Rectangle 2426">
          <a:extLst>
            <a:ext uri="{FF2B5EF4-FFF2-40B4-BE49-F238E27FC236}">
              <a16:creationId xmlns:a16="http://schemas.microsoft.com/office/drawing/2014/main" xmlns="" id="{00000000-0008-0000-0B00-0000788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465" name="Rectangle 2427">
          <a:extLst>
            <a:ext uri="{FF2B5EF4-FFF2-40B4-BE49-F238E27FC236}">
              <a16:creationId xmlns:a16="http://schemas.microsoft.com/office/drawing/2014/main" xmlns="" id="{00000000-0008-0000-0B00-0000798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468" name="Rectangle 2430">
          <a:extLst>
            <a:ext uri="{FF2B5EF4-FFF2-40B4-BE49-F238E27FC236}">
              <a16:creationId xmlns:a16="http://schemas.microsoft.com/office/drawing/2014/main" xmlns="" id="{00000000-0008-0000-0B00-00007C8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469" name="Rectangle 2431">
          <a:extLst>
            <a:ext uri="{FF2B5EF4-FFF2-40B4-BE49-F238E27FC236}">
              <a16:creationId xmlns:a16="http://schemas.microsoft.com/office/drawing/2014/main" xmlns="" id="{00000000-0008-0000-0B00-00007D8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472" name="Rectangle 2434">
          <a:extLst>
            <a:ext uri="{FF2B5EF4-FFF2-40B4-BE49-F238E27FC236}">
              <a16:creationId xmlns:a16="http://schemas.microsoft.com/office/drawing/2014/main" xmlns="" id="{00000000-0008-0000-0B00-0000808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473" name="Rectangle 2435">
          <a:extLst>
            <a:ext uri="{FF2B5EF4-FFF2-40B4-BE49-F238E27FC236}">
              <a16:creationId xmlns:a16="http://schemas.microsoft.com/office/drawing/2014/main" xmlns="" id="{00000000-0008-0000-0B00-0000818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476" name="Rectangle 2438">
          <a:extLst>
            <a:ext uri="{FF2B5EF4-FFF2-40B4-BE49-F238E27FC236}">
              <a16:creationId xmlns:a16="http://schemas.microsoft.com/office/drawing/2014/main" xmlns="" id="{00000000-0008-0000-0B00-0000848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477" name="Rectangle 2439">
          <a:extLst>
            <a:ext uri="{FF2B5EF4-FFF2-40B4-BE49-F238E27FC236}">
              <a16:creationId xmlns:a16="http://schemas.microsoft.com/office/drawing/2014/main" xmlns="" id="{00000000-0008-0000-0B00-0000858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480" name="Rectangle 2442">
          <a:extLst>
            <a:ext uri="{FF2B5EF4-FFF2-40B4-BE49-F238E27FC236}">
              <a16:creationId xmlns:a16="http://schemas.microsoft.com/office/drawing/2014/main" xmlns="" id="{00000000-0008-0000-0B00-0000888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481" name="Rectangle 2443">
          <a:extLst>
            <a:ext uri="{FF2B5EF4-FFF2-40B4-BE49-F238E27FC236}">
              <a16:creationId xmlns:a16="http://schemas.microsoft.com/office/drawing/2014/main" xmlns="" id="{00000000-0008-0000-0B00-0000898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484" name="Rectangle 2446">
          <a:extLst>
            <a:ext uri="{FF2B5EF4-FFF2-40B4-BE49-F238E27FC236}">
              <a16:creationId xmlns:a16="http://schemas.microsoft.com/office/drawing/2014/main" xmlns="" id="{00000000-0008-0000-0B00-00008C8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485" name="Rectangle 2447">
          <a:extLst>
            <a:ext uri="{FF2B5EF4-FFF2-40B4-BE49-F238E27FC236}">
              <a16:creationId xmlns:a16="http://schemas.microsoft.com/office/drawing/2014/main" xmlns="" id="{00000000-0008-0000-0B00-00008D8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488" name="Rectangle 2450">
          <a:extLst>
            <a:ext uri="{FF2B5EF4-FFF2-40B4-BE49-F238E27FC236}">
              <a16:creationId xmlns:a16="http://schemas.microsoft.com/office/drawing/2014/main" xmlns="" id="{00000000-0008-0000-0B00-0000908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489" name="Rectangle 2451">
          <a:extLst>
            <a:ext uri="{FF2B5EF4-FFF2-40B4-BE49-F238E27FC236}">
              <a16:creationId xmlns:a16="http://schemas.microsoft.com/office/drawing/2014/main" xmlns="" id="{00000000-0008-0000-0B00-0000918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492" name="Rectangle 2454">
          <a:extLst>
            <a:ext uri="{FF2B5EF4-FFF2-40B4-BE49-F238E27FC236}">
              <a16:creationId xmlns:a16="http://schemas.microsoft.com/office/drawing/2014/main" xmlns="" id="{00000000-0008-0000-0B00-0000948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493" name="Rectangle 2455">
          <a:extLst>
            <a:ext uri="{FF2B5EF4-FFF2-40B4-BE49-F238E27FC236}">
              <a16:creationId xmlns:a16="http://schemas.microsoft.com/office/drawing/2014/main" xmlns="" id="{00000000-0008-0000-0B00-0000958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496" name="Rectangle 2458">
          <a:extLst>
            <a:ext uri="{FF2B5EF4-FFF2-40B4-BE49-F238E27FC236}">
              <a16:creationId xmlns:a16="http://schemas.microsoft.com/office/drawing/2014/main" xmlns="" id="{00000000-0008-0000-0B00-0000988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497" name="Rectangle 2459">
          <a:extLst>
            <a:ext uri="{FF2B5EF4-FFF2-40B4-BE49-F238E27FC236}">
              <a16:creationId xmlns:a16="http://schemas.microsoft.com/office/drawing/2014/main" xmlns="" id="{00000000-0008-0000-0B00-0000998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500" name="Rectangle 2462">
          <a:extLst>
            <a:ext uri="{FF2B5EF4-FFF2-40B4-BE49-F238E27FC236}">
              <a16:creationId xmlns:a16="http://schemas.microsoft.com/office/drawing/2014/main" xmlns="" id="{00000000-0008-0000-0B00-00009C8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501" name="Rectangle 2463">
          <a:extLst>
            <a:ext uri="{FF2B5EF4-FFF2-40B4-BE49-F238E27FC236}">
              <a16:creationId xmlns:a16="http://schemas.microsoft.com/office/drawing/2014/main" xmlns="" id="{00000000-0008-0000-0B00-00009D8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504" name="Rectangle 2466">
          <a:extLst>
            <a:ext uri="{FF2B5EF4-FFF2-40B4-BE49-F238E27FC236}">
              <a16:creationId xmlns:a16="http://schemas.microsoft.com/office/drawing/2014/main" xmlns="" id="{00000000-0008-0000-0B00-0000A08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505" name="Rectangle 2467">
          <a:extLst>
            <a:ext uri="{FF2B5EF4-FFF2-40B4-BE49-F238E27FC236}">
              <a16:creationId xmlns:a16="http://schemas.microsoft.com/office/drawing/2014/main" xmlns="" id="{00000000-0008-0000-0B00-0000A18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508" name="Rectangle 2470">
          <a:extLst>
            <a:ext uri="{FF2B5EF4-FFF2-40B4-BE49-F238E27FC236}">
              <a16:creationId xmlns:a16="http://schemas.microsoft.com/office/drawing/2014/main" xmlns="" id="{00000000-0008-0000-0B00-0000A48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509" name="Rectangle 2471">
          <a:extLst>
            <a:ext uri="{FF2B5EF4-FFF2-40B4-BE49-F238E27FC236}">
              <a16:creationId xmlns:a16="http://schemas.microsoft.com/office/drawing/2014/main" xmlns="" id="{00000000-0008-0000-0B00-0000A58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512" name="Rectangle 2474">
          <a:extLst>
            <a:ext uri="{FF2B5EF4-FFF2-40B4-BE49-F238E27FC236}">
              <a16:creationId xmlns:a16="http://schemas.microsoft.com/office/drawing/2014/main" xmlns="" id="{00000000-0008-0000-0B00-0000A88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513" name="Rectangle 2475">
          <a:extLst>
            <a:ext uri="{FF2B5EF4-FFF2-40B4-BE49-F238E27FC236}">
              <a16:creationId xmlns:a16="http://schemas.microsoft.com/office/drawing/2014/main" xmlns="" id="{00000000-0008-0000-0B00-0000A98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516" name="Rectangle 2478">
          <a:extLst>
            <a:ext uri="{FF2B5EF4-FFF2-40B4-BE49-F238E27FC236}">
              <a16:creationId xmlns:a16="http://schemas.microsoft.com/office/drawing/2014/main" xmlns="" id="{00000000-0008-0000-0B00-0000AC8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517" name="Rectangle 2479">
          <a:extLst>
            <a:ext uri="{FF2B5EF4-FFF2-40B4-BE49-F238E27FC236}">
              <a16:creationId xmlns:a16="http://schemas.microsoft.com/office/drawing/2014/main" xmlns="" id="{00000000-0008-0000-0B00-0000AD8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520" name="Rectangle 2482">
          <a:extLst>
            <a:ext uri="{FF2B5EF4-FFF2-40B4-BE49-F238E27FC236}">
              <a16:creationId xmlns:a16="http://schemas.microsoft.com/office/drawing/2014/main" xmlns="" id="{00000000-0008-0000-0B00-0000B08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521" name="Rectangle 2483">
          <a:extLst>
            <a:ext uri="{FF2B5EF4-FFF2-40B4-BE49-F238E27FC236}">
              <a16:creationId xmlns:a16="http://schemas.microsoft.com/office/drawing/2014/main" xmlns="" id="{00000000-0008-0000-0B00-0000B18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524" name="Rectangle 2486">
          <a:extLst>
            <a:ext uri="{FF2B5EF4-FFF2-40B4-BE49-F238E27FC236}">
              <a16:creationId xmlns:a16="http://schemas.microsoft.com/office/drawing/2014/main" xmlns="" id="{00000000-0008-0000-0B00-0000B48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525" name="Rectangle 2487">
          <a:extLst>
            <a:ext uri="{FF2B5EF4-FFF2-40B4-BE49-F238E27FC236}">
              <a16:creationId xmlns:a16="http://schemas.microsoft.com/office/drawing/2014/main" xmlns="" id="{00000000-0008-0000-0B00-0000B58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528" name="Rectangle 2490">
          <a:extLst>
            <a:ext uri="{FF2B5EF4-FFF2-40B4-BE49-F238E27FC236}">
              <a16:creationId xmlns:a16="http://schemas.microsoft.com/office/drawing/2014/main" xmlns="" id="{00000000-0008-0000-0B00-0000B88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529" name="Rectangle 2491">
          <a:extLst>
            <a:ext uri="{FF2B5EF4-FFF2-40B4-BE49-F238E27FC236}">
              <a16:creationId xmlns:a16="http://schemas.microsoft.com/office/drawing/2014/main" xmlns="" id="{00000000-0008-0000-0B00-0000B98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532" name="Rectangle 2494">
          <a:extLst>
            <a:ext uri="{FF2B5EF4-FFF2-40B4-BE49-F238E27FC236}">
              <a16:creationId xmlns:a16="http://schemas.microsoft.com/office/drawing/2014/main" xmlns="" id="{00000000-0008-0000-0B00-0000BC8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533" name="Rectangle 2495">
          <a:extLst>
            <a:ext uri="{FF2B5EF4-FFF2-40B4-BE49-F238E27FC236}">
              <a16:creationId xmlns:a16="http://schemas.microsoft.com/office/drawing/2014/main" xmlns="" id="{00000000-0008-0000-0B00-0000BD8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536" name="Rectangle 2498">
          <a:extLst>
            <a:ext uri="{FF2B5EF4-FFF2-40B4-BE49-F238E27FC236}">
              <a16:creationId xmlns:a16="http://schemas.microsoft.com/office/drawing/2014/main" xmlns="" id="{00000000-0008-0000-0B00-0000C08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537" name="Rectangle 2499">
          <a:extLst>
            <a:ext uri="{FF2B5EF4-FFF2-40B4-BE49-F238E27FC236}">
              <a16:creationId xmlns:a16="http://schemas.microsoft.com/office/drawing/2014/main" xmlns="" id="{00000000-0008-0000-0B00-0000C18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540" name="Rectangle 2502">
          <a:extLst>
            <a:ext uri="{FF2B5EF4-FFF2-40B4-BE49-F238E27FC236}">
              <a16:creationId xmlns:a16="http://schemas.microsoft.com/office/drawing/2014/main" xmlns="" id="{00000000-0008-0000-0B00-0000C48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541" name="Rectangle 2503">
          <a:extLst>
            <a:ext uri="{FF2B5EF4-FFF2-40B4-BE49-F238E27FC236}">
              <a16:creationId xmlns:a16="http://schemas.microsoft.com/office/drawing/2014/main" xmlns="" id="{00000000-0008-0000-0B00-0000C58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544" name="Rectangle 2506">
          <a:extLst>
            <a:ext uri="{FF2B5EF4-FFF2-40B4-BE49-F238E27FC236}">
              <a16:creationId xmlns:a16="http://schemas.microsoft.com/office/drawing/2014/main" xmlns="" id="{00000000-0008-0000-0B00-0000C88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545" name="Rectangle 2507">
          <a:extLst>
            <a:ext uri="{FF2B5EF4-FFF2-40B4-BE49-F238E27FC236}">
              <a16:creationId xmlns:a16="http://schemas.microsoft.com/office/drawing/2014/main" xmlns="" id="{00000000-0008-0000-0B00-0000C98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548" name="Rectangle 2510">
          <a:extLst>
            <a:ext uri="{FF2B5EF4-FFF2-40B4-BE49-F238E27FC236}">
              <a16:creationId xmlns:a16="http://schemas.microsoft.com/office/drawing/2014/main" xmlns="" id="{00000000-0008-0000-0B00-0000CC8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549" name="Rectangle 2511">
          <a:extLst>
            <a:ext uri="{FF2B5EF4-FFF2-40B4-BE49-F238E27FC236}">
              <a16:creationId xmlns:a16="http://schemas.microsoft.com/office/drawing/2014/main" xmlns="" id="{00000000-0008-0000-0B00-0000CD8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552" name="Rectangle 2514">
          <a:extLst>
            <a:ext uri="{FF2B5EF4-FFF2-40B4-BE49-F238E27FC236}">
              <a16:creationId xmlns:a16="http://schemas.microsoft.com/office/drawing/2014/main" xmlns="" id="{00000000-0008-0000-0B00-0000D08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553" name="Rectangle 2515">
          <a:extLst>
            <a:ext uri="{FF2B5EF4-FFF2-40B4-BE49-F238E27FC236}">
              <a16:creationId xmlns:a16="http://schemas.microsoft.com/office/drawing/2014/main" xmlns="" id="{00000000-0008-0000-0B00-0000D18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556" name="Rectangle 2518">
          <a:extLst>
            <a:ext uri="{FF2B5EF4-FFF2-40B4-BE49-F238E27FC236}">
              <a16:creationId xmlns:a16="http://schemas.microsoft.com/office/drawing/2014/main" xmlns="" id="{00000000-0008-0000-0B00-0000D48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557" name="Rectangle 2519">
          <a:extLst>
            <a:ext uri="{FF2B5EF4-FFF2-40B4-BE49-F238E27FC236}">
              <a16:creationId xmlns:a16="http://schemas.microsoft.com/office/drawing/2014/main" xmlns="" id="{00000000-0008-0000-0B00-0000D58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560" name="Rectangle 2522">
          <a:extLst>
            <a:ext uri="{FF2B5EF4-FFF2-40B4-BE49-F238E27FC236}">
              <a16:creationId xmlns:a16="http://schemas.microsoft.com/office/drawing/2014/main" xmlns="" id="{00000000-0008-0000-0B00-0000D88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561" name="Rectangle 2523">
          <a:extLst>
            <a:ext uri="{FF2B5EF4-FFF2-40B4-BE49-F238E27FC236}">
              <a16:creationId xmlns:a16="http://schemas.microsoft.com/office/drawing/2014/main" xmlns="" id="{00000000-0008-0000-0B00-0000D98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564" name="Rectangle 2526">
          <a:extLst>
            <a:ext uri="{FF2B5EF4-FFF2-40B4-BE49-F238E27FC236}">
              <a16:creationId xmlns:a16="http://schemas.microsoft.com/office/drawing/2014/main" xmlns="" id="{00000000-0008-0000-0B00-0000DC8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565" name="Rectangle 2527">
          <a:extLst>
            <a:ext uri="{FF2B5EF4-FFF2-40B4-BE49-F238E27FC236}">
              <a16:creationId xmlns:a16="http://schemas.microsoft.com/office/drawing/2014/main" xmlns="" id="{00000000-0008-0000-0B00-0000DD8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568" name="Rectangle 2530">
          <a:extLst>
            <a:ext uri="{FF2B5EF4-FFF2-40B4-BE49-F238E27FC236}">
              <a16:creationId xmlns:a16="http://schemas.microsoft.com/office/drawing/2014/main" xmlns="" id="{00000000-0008-0000-0B00-0000E08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569" name="Rectangle 2531">
          <a:extLst>
            <a:ext uri="{FF2B5EF4-FFF2-40B4-BE49-F238E27FC236}">
              <a16:creationId xmlns:a16="http://schemas.microsoft.com/office/drawing/2014/main" xmlns="" id="{00000000-0008-0000-0B00-0000E18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572" name="Rectangle 2534">
          <a:extLst>
            <a:ext uri="{FF2B5EF4-FFF2-40B4-BE49-F238E27FC236}">
              <a16:creationId xmlns:a16="http://schemas.microsoft.com/office/drawing/2014/main" xmlns="" id="{00000000-0008-0000-0B00-0000E48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573" name="Rectangle 2535">
          <a:extLst>
            <a:ext uri="{FF2B5EF4-FFF2-40B4-BE49-F238E27FC236}">
              <a16:creationId xmlns:a16="http://schemas.microsoft.com/office/drawing/2014/main" xmlns="" id="{00000000-0008-0000-0B00-0000E58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576" name="Rectangle 2538">
          <a:extLst>
            <a:ext uri="{FF2B5EF4-FFF2-40B4-BE49-F238E27FC236}">
              <a16:creationId xmlns:a16="http://schemas.microsoft.com/office/drawing/2014/main" xmlns="" id="{00000000-0008-0000-0B00-0000E88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577" name="Rectangle 2539">
          <a:extLst>
            <a:ext uri="{FF2B5EF4-FFF2-40B4-BE49-F238E27FC236}">
              <a16:creationId xmlns:a16="http://schemas.microsoft.com/office/drawing/2014/main" xmlns="" id="{00000000-0008-0000-0B00-0000E98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580" name="Rectangle 2542">
          <a:extLst>
            <a:ext uri="{FF2B5EF4-FFF2-40B4-BE49-F238E27FC236}">
              <a16:creationId xmlns:a16="http://schemas.microsoft.com/office/drawing/2014/main" xmlns="" id="{00000000-0008-0000-0B00-0000EC8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581" name="Rectangle 2543">
          <a:extLst>
            <a:ext uri="{FF2B5EF4-FFF2-40B4-BE49-F238E27FC236}">
              <a16:creationId xmlns:a16="http://schemas.microsoft.com/office/drawing/2014/main" xmlns="" id="{00000000-0008-0000-0B00-0000ED8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584" name="Rectangle 2546">
          <a:extLst>
            <a:ext uri="{FF2B5EF4-FFF2-40B4-BE49-F238E27FC236}">
              <a16:creationId xmlns:a16="http://schemas.microsoft.com/office/drawing/2014/main" xmlns="" id="{00000000-0008-0000-0B00-0000F08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585" name="Rectangle 2547">
          <a:extLst>
            <a:ext uri="{FF2B5EF4-FFF2-40B4-BE49-F238E27FC236}">
              <a16:creationId xmlns:a16="http://schemas.microsoft.com/office/drawing/2014/main" xmlns="" id="{00000000-0008-0000-0B00-0000F18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588" name="Rectangle 2550">
          <a:extLst>
            <a:ext uri="{FF2B5EF4-FFF2-40B4-BE49-F238E27FC236}">
              <a16:creationId xmlns:a16="http://schemas.microsoft.com/office/drawing/2014/main" xmlns="" id="{00000000-0008-0000-0B00-0000F48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589" name="Rectangle 2551">
          <a:extLst>
            <a:ext uri="{FF2B5EF4-FFF2-40B4-BE49-F238E27FC236}">
              <a16:creationId xmlns:a16="http://schemas.microsoft.com/office/drawing/2014/main" xmlns="" id="{00000000-0008-0000-0B00-0000F58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592" name="Rectangle 2554">
          <a:extLst>
            <a:ext uri="{FF2B5EF4-FFF2-40B4-BE49-F238E27FC236}">
              <a16:creationId xmlns:a16="http://schemas.microsoft.com/office/drawing/2014/main" xmlns="" id="{00000000-0008-0000-0B00-0000F88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593" name="Rectangle 2555">
          <a:extLst>
            <a:ext uri="{FF2B5EF4-FFF2-40B4-BE49-F238E27FC236}">
              <a16:creationId xmlns:a16="http://schemas.microsoft.com/office/drawing/2014/main" xmlns="" id="{00000000-0008-0000-0B00-0000F98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596" name="Rectangle 2558">
          <a:extLst>
            <a:ext uri="{FF2B5EF4-FFF2-40B4-BE49-F238E27FC236}">
              <a16:creationId xmlns:a16="http://schemas.microsoft.com/office/drawing/2014/main" xmlns="" id="{00000000-0008-0000-0B00-0000FC8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597" name="Rectangle 2559">
          <a:extLst>
            <a:ext uri="{FF2B5EF4-FFF2-40B4-BE49-F238E27FC236}">
              <a16:creationId xmlns:a16="http://schemas.microsoft.com/office/drawing/2014/main" xmlns="" id="{00000000-0008-0000-0B00-0000FD8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600" name="Rectangle 2562">
          <a:extLst>
            <a:ext uri="{FF2B5EF4-FFF2-40B4-BE49-F238E27FC236}">
              <a16:creationId xmlns:a16="http://schemas.microsoft.com/office/drawing/2014/main" xmlns="" id="{00000000-0008-0000-0B00-0000008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601" name="Rectangle 2563">
          <a:extLst>
            <a:ext uri="{FF2B5EF4-FFF2-40B4-BE49-F238E27FC236}">
              <a16:creationId xmlns:a16="http://schemas.microsoft.com/office/drawing/2014/main" xmlns="" id="{00000000-0008-0000-0B00-0000018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604" name="Rectangle 2566">
          <a:extLst>
            <a:ext uri="{FF2B5EF4-FFF2-40B4-BE49-F238E27FC236}">
              <a16:creationId xmlns:a16="http://schemas.microsoft.com/office/drawing/2014/main" xmlns="" id="{00000000-0008-0000-0B00-0000048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605" name="Rectangle 2567">
          <a:extLst>
            <a:ext uri="{FF2B5EF4-FFF2-40B4-BE49-F238E27FC236}">
              <a16:creationId xmlns:a16="http://schemas.microsoft.com/office/drawing/2014/main" xmlns="" id="{00000000-0008-0000-0B00-0000058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608" name="Rectangle 2570">
          <a:extLst>
            <a:ext uri="{FF2B5EF4-FFF2-40B4-BE49-F238E27FC236}">
              <a16:creationId xmlns:a16="http://schemas.microsoft.com/office/drawing/2014/main" xmlns="" id="{00000000-0008-0000-0B00-0000088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609" name="Rectangle 2571">
          <a:extLst>
            <a:ext uri="{FF2B5EF4-FFF2-40B4-BE49-F238E27FC236}">
              <a16:creationId xmlns:a16="http://schemas.microsoft.com/office/drawing/2014/main" xmlns="" id="{00000000-0008-0000-0B00-0000098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612" name="Rectangle 2574">
          <a:extLst>
            <a:ext uri="{FF2B5EF4-FFF2-40B4-BE49-F238E27FC236}">
              <a16:creationId xmlns:a16="http://schemas.microsoft.com/office/drawing/2014/main" xmlns="" id="{00000000-0008-0000-0B00-00000C8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613" name="Rectangle 2575">
          <a:extLst>
            <a:ext uri="{FF2B5EF4-FFF2-40B4-BE49-F238E27FC236}">
              <a16:creationId xmlns:a16="http://schemas.microsoft.com/office/drawing/2014/main" xmlns="" id="{00000000-0008-0000-0B00-00000D8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616" name="Rectangle 2578">
          <a:extLst>
            <a:ext uri="{FF2B5EF4-FFF2-40B4-BE49-F238E27FC236}">
              <a16:creationId xmlns:a16="http://schemas.microsoft.com/office/drawing/2014/main" xmlns="" id="{00000000-0008-0000-0B00-0000108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617" name="Rectangle 2579">
          <a:extLst>
            <a:ext uri="{FF2B5EF4-FFF2-40B4-BE49-F238E27FC236}">
              <a16:creationId xmlns:a16="http://schemas.microsoft.com/office/drawing/2014/main" xmlns="" id="{00000000-0008-0000-0B00-0000118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620" name="Rectangle 2582">
          <a:extLst>
            <a:ext uri="{FF2B5EF4-FFF2-40B4-BE49-F238E27FC236}">
              <a16:creationId xmlns:a16="http://schemas.microsoft.com/office/drawing/2014/main" xmlns="" id="{00000000-0008-0000-0B00-0000148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621" name="Rectangle 2583">
          <a:extLst>
            <a:ext uri="{FF2B5EF4-FFF2-40B4-BE49-F238E27FC236}">
              <a16:creationId xmlns:a16="http://schemas.microsoft.com/office/drawing/2014/main" xmlns="" id="{00000000-0008-0000-0B00-0000158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624" name="Rectangle 2586">
          <a:extLst>
            <a:ext uri="{FF2B5EF4-FFF2-40B4-BE49-F238E27FC236}">
              <a16:creationId xmlns:a16="http://schemas.microsoft.com/office/drawing/2014/main" xmlns="" id="{00000000-0008-0000-0B00-0000188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625" name="Rectangle 2587">
          <a:extLst>
            <a:ext uri="{FF2B5EF4-FFF2-40B4-BE49-F238E27FC236}">
              <a16:creationId xmlns:a16="http://schemas.microsoft.com/office/drawing/2014/main" xmlns="" id="{00000000-0008-0000-0B00-0000198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628" name="Rectangle 2590">
          <a:extLst>
            <a:ext uri="{FF2B5EF4-FFF2-40B4-BE49-F238E27FC236}">
              <a16:creationId xmlns:a16="http://schemas.microsoft.com/office/drawing/2014/main" xmlns="" id="{00000000-0008-0000-0B00-00001C8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629" name="Rectangle 2591">
          <a:extLst>
            <a:ext uri="{FF2B5EF4-FFF2-40B4-BE49-F238E27FC236}">
              <a16:creationId xmlns:a16="http://schemas.microsoft.com/office/drawing/2014/main" xmlns="" id="{00000000-0008-0000-0B00-00001D8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632" name="Rectangle 2594">
          <a:extLst>
            <a:ext uri="{FF2B5EF4-FFF2-40B4-BE49-F238E27FC236}">
              <a16:creationId xmlns:a16="http://schemas.microsoft.com/office/drawing/2014/main" xmlns="" id="{00000000-0008-0000-0B00-0000208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633" name="Rectangle 2595">
          <a:extLst>
            <a:ext uri="{FF2B5EF4-FFF2-40B4-BE49-F238E27FC236}">
              <a16:creationId xmlns:a16="http://schemas.microsoft.com/office/drawing/2014/main" xmlns="" id="{00000000-0008-0000-0B00-0000218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636" name="Rectangle 2598">
          <a:extLst>
            <a:ext uri="{FF2B5EF4-FFF2-40B4-BE49-F238E27FC236}">
              <a16:creationId xmlns:a16="http://schemas.microsoft.com/office/drawing/2014/main" xmlns="" id="{00000000-0008-0000-0B00-0000248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637" name="Rectangle 2599">
          <a:extLst>
            <a:ext uri="{FF2B5EF4-FFF2-40B4-BE49-F238E27FC236}">
              <a16:creationId xmlns:a16="http://schemas.microsoft.com/office/drawing/2014/main" xmlns="" id="{00000000-0008-0000-0B00-0000258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640" name="Rectangle 2602">
          <a:extLst>
            <a:ext uri="{FF2B5EF4-FFF2-40B4-BE49-F238E27FC236}">
              <a16:creationId xmlns:a16="http://schemas.microsoft.com/office/drawing/2014/main" xmlns="" id="{00000000-0008-0000-0B00-0000288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641" name="Rectangle 2603">
          <a:extLst>
            <a:ext uri="{FF2B5EF4-FFF2-40B4-BE49-F238E27FC236}">
              <a16:creationId xmlns:a16="http://schemas.microsoft.com/office/drawing/2014/main" xmlns="" id="{00000000-0008-0000-0B00-0000298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644" name="Rectangle 2606">
          <a:extLst>
            <a:ext uri="{FF2B5EF4-FFF2-40B4-BE49-F238E27FC236}">
              <a16:creationId xmlns:a16="http://schemas.microsoft.com/office/drawing/2014/main" xmlns="" id="{00000000-0008-0000-0B00-00002C8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645" name="Rectangle 2607">
          <a:extLst>
            <a:ext uri="{FF2B5EF4-FFF2-40B4-BE49-F238E27FC236}">
              <a16:creationId xmlns:a16="http://schemas.microsoft.com/office/drawing/2014/main" xmlns="" id="{00000000-0008-0000-0B00-00002D8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648" name="Rectangle 2610">
          <a:extLst>
            <a:ext uri="{FF2B5EF4-FFF2-40B4-BE49-F238E27FC236}">
              <a16:creationId xmlns:a16="http://schemas.microsoft.com/office/drawing/2014/main" xmlns="" id="{00000000-0008-0000-0B00-0000308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649" name="Rectangle 2611">
          <a:extLst>
            <a:ext uri="{FF2B5EF4-FFF2-40B4-BE49-F238E27FC236}">
              <a16:creationId xmlns:a16="http://schemas.microsoft.com/office/drawing/2014/main" xmlns="" id="{00000000-0008-0000-0B00-0000318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652" name="Rectangle 2614">
          <a:extLst>
            <a:ext uri="{FF2B5EF4-FFF2-40B4-BE49-F238E27FC236}">
              <a16:creationId xmlns:a16="http://schemas.microsoft.com/office/drawing/2014/main" xmlns="" id="{00000000-0008-0000-0B00-0000348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653" name="Rectangle 2615">
          <a:extLst>
            <a:ext uri="{FF2B5EF4-FFF2-40B4-BE49-F238E27FC236}">
              <a16:creationId xmlns:a16="http://schemas.microsoft.com/office/drawing/2014/main" xmlns="" id="{00000000-0008-0000-0B00-0000358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656" name="Rectangle 2618">
          <a:extLst>
            <a:ext uri="{FF2B5EF4-FFF2-40B4-BE49-F238E27FC236}">
              <a16:creationId xmlns:a16="http://schemas.microsoft.com/office/drawing/2014/main" xmlns="" id="{00000000-0008-0000-0B00-0000388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657" name="Rectangle 2619">
          <a:extLst>
            <a:ext uri="{FF2B5EF4-FFF2-40B4-BE49-F238E27FC236}">
              <a16:creationId xmlns:a16="http://schemas.microsoft.com/office/drawing/2014/main" xmlns="" id="{00000000-0008-0000-0B00-0000398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660" name="Rectangle 2622">
          <a:extLst>
            <a:ext uri="{FF2B5EF4-FFF2-40B4-BE49-F238E27FC236}">
              <a16:creationId xmlns:a16="http://schemas.microsoft.com/office/drawing/2014/main" xmlns="" id="{00000000-0008-0000-0B00-00003C8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661" name="Rectangle 2623">
          <a:extLst>
            <a:ext uri="{FF2B5EF4-FFF2-40B4-BE49-F238E27FC236}">
              <a16:creationId xmlns:a16="http://schemas.microsoft.com/office/drawing/2014/main" xmlns="" id="{00000000-0008-0000-0B00-00003D8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664" name="Rectangle 2626">
          <a:extLst>
            <a:ext uri="{FF2B5EF4-FFF2-40B4-BE49-F238E27FC236}">
              <a16:creationId xmlns:a16="http://schemas.microsoft.com/office/drawing/2014/main" xmlns="" id="{00000000-0008-0000-0B00-0000408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665" name="Rectangle 2627">
          <a:extLst>
            <a:ext uri="{FF2B5EF4-FFF2-40B4-BE49-F238E27FC236}">
              <a16:creationId xmlns:a16="http://schemas.microsoft.com/office/drawing/2014/main" xmlns="" id="{00000000-0008-0000-0B00-0000418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668" name="Rectangle 2630">
          <a:extLst>
            <a:ext uri="{FF2B5EF4-FFF2-40B4-BE49-F238E27FC236}">
              <a16:creationId xmlns:a16="http://schemas.microsoft.com/office/drawing/2014/main" xmlns="" id="{00000000-0008-0000-0B00-0000448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669" name="Rectangle 2631">
          <a:extLst>
            <a:ext uri="{FF2B5EF4-FFF2-40B4-BE49-F238E27FC236}">
              <a16:creationId xmlns:a16="http://schemas.microsoft.com/office/drawing/2014/main" xmlns="" id="{00000000-0008-0000-0B00-0000458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672" name="Rectangle 2634">
          <a:extLst>
            <a:ext uri="{FF2B5EF4-FFF2-40B4-BE49-F238E27FC236}">
              <a16:creationId xmlns:a16="http://schemas.microsoft.com/office/drawing/2014/main" xmlns="" id="{00000000-0008-0000-0B00-0000488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673" name="Rectangle 2635">
          <a:extLst>
            <a:ext uri="{FF2B5EF4-FFF2-40B4-BE49-F238E27FC236}">
              <a16:creationId xmlns:a16="http://schemas.microsoft.com/office/drawing/2014/main" xmlns="" id="{00000000-0008-0000-0B00-0000498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676" name="Rectangle 2638">
          <a:extLst>
            <a:ext uri="{FF2B5EF4-FFF2-40B4-BE49-F238E27FC236}">
              <a16:creationId xmlns:a16="http://schemas.microsoft.com/office/drawing/2014/main" xmlns="" id="{00000000-0008-0000-0B00-00004C8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677" name="Rectangle 2639">
          <a:extLst>
            <a:ext uri="{FF2B5EF4-FFF2-40B4-BE49-F238E27FC236}">
              <a16:creationId xmlns:a16="http://schemas.microsoft.com/office/drawing/2014/main" xmlns="" id="{00000000-0008-0000-0B00-00004D8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680" name="Rectangle 2642">
          <a:extLst>
            <a:ext uri="{FF2B5EF4-FFF2-40B4-BE49-F238E27FC236}">
              <a16:creationId xmlns:a16="http://schemas.microsoft.com/office/drawing/2014/main" xmlns="" id="{00000000-0008-0000-0B00-0000508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681" name="Rectangle 2643">
          <a:extLst>
            <a:ext uri="{FF2B5EF4-FFF2-40B4-BE49-F238E27FC236}">
              <a16:creationId xmlns:a16="http://schemas.microsoft.com/office/drawing/2014/main" xmlns="" id="{00000000-0008-0000-0B00-0000518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684" name="Rectangle 2646">
          <a:extLst>
            <a:ext uri="{FF2B5EF4-FFF2-40B4-BE49-F238E27FC236}">
              <a16:creationId xmlns:a16="http://schemas.microsoft.com/office/drawing/2014/main" xmlns="" id="{00000000-0008-0000-0B00-0000548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685" name="Rectangle 2647">
          <a:extLst>
            <a:ext uri="{FF2B5EF4-FFF2-40B4-BE49-F238E27FC236}">
              <a16:creationId xmlns:a16="http://schemas.microsoft.com/office/drawing/2014/main" xmlns="" id="{00000000-0008-0000-0B00-0000558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688" name="Rectangle 2650">
          <a:extLst>
            <a:ext uri="{FF2B5EF4-FFF2-40B4-BE49-F238E27FC236}">
              <a16:creationId xmlns:a16="http://schemas.microsoft.com/office/drawing/2014/main" xmlns="" id="{00000000-0008-0000-0B00-0000588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689" name="Rectangle 2651">
          <a:extLst>
            <a:ext uri="{FF2B5EF4-FFF2-40B4-BE49-F238E27FC236}">
              <a16:creationId xmlns:a16="http://schemas.microsoft.com/office/drawing/2014/main" xmlns="" id="{00000000-0008-0000-0B00-0000598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692" name="Rectangle 2654">
          <a:extLst>
            <a:ext uri="{FF2B5EF4-FFF2-40B4-BE49-F238E27FC236}">
              <a16:creationId xmlns:a16="http://schemas.microsoft.com/office/drawing/2014/main" xmlns="" id="{00000000-0008-0000-0B00-00005C8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693" name="Rectangle 2655">
          <a:extLst>
            <a:ext uri="{FF2B5EF4-FFF2-40B4-BE49-F238E27FC236}">
              <a16:creationId xmlns:a16="http://schemas.microsoft.com/office/drawing/2014/main" xmlns="" id="{00000000-0008-0000-0B00-00005D8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696" name="Rectangle 2658">
          <a:extLst>
            <a:ext uri="{FF2B5EF4-FFF2-40B4-BE49-F238E27FC236}">
              <a16:creationId xmlns:a16="http://schemas.microsoft.com/office/drawing/2014/main" xmlns="" id="{00000000-0008-0000-0B00-0000608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697" name="Rectangle 2659">
          <a:extLst>
            <a:ext uri="{FF2B5EF4-FFF2-40B4-BE49-F238E27FC236}">
              <a16:creationId xmlns:a16="http://schemas.microsoft.com/office/drawing/2014/main" xmlns="" id="{00000000-0008-0000-0B00-0000618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700" name="Rectangle 2662">
          <a:extLst>
            <a:ext uri="{FF2B5EF4-FFF2-40B4-BE49-F238E27FC236}">
              <a16:creationId xmlns:a16="http://schemas.microsoft.com/office/drawing/2014/main" xmlns="" id="{00000000-0008-0000-0B00-0000648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701" name="Rectangle 2663">
          <a:extLst>
            <a:ext uri="{FF2B5EF4-FFF2-40B4-BE49-F238E27FC236}">
              <a16:creationId xmlns:a16="http://schemas.microsoft.com/office/drawing/2014/main" xmlns="" id="{00000000-0008-0000-0B00-0000658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704" name="Rectangle 2666">
          <a:extLst>
            <a:ext uri="{FF2B5EF4-FFF2-40B4-BE49-F238E27FC236}">
              <a16:creationId xmlns:a16="http://schemas.microsoft.com/office/drawing/2014/main" xmlns="" id="{00000000-0008-0000-0B00-0000688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705" name="Rectangle 2667">
          <a:extLst>
            <a:ext uri="{FF2B5EF4-FFF2-40B4-BE49-F238E27FC236}">
              <a16:creationId xmlns:a16="http://schemas.microsoft.com/office/drawing/2014/main" xmlns="" id="{00000000-0008-0000-0B00-0000698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708" name="Rectangle 2670">
          <a:extLst>
            <a:ext uri="{FF2B5EF4-FFF2-40B4-BE49-F238E27FC236}">
              <a16:creationId xmlns:a16="http://schemas.microsoft.com/office/drawing/2014/main" xmlns="" id="{00000000-0008-0000-0B00-00006C8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709" name="Rectangle 2671">
          <a:extLst>
            <a:ext uri="{FF2B5EF4-FFF2-40B4-BE49-F238E27FC236}">
              <a16:creationId xmlns:a16="http://schemas.microsoft.com/office/drawing/2014/main" xmlns="" id="{00000000-0008-0000-0B00-00006D8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712" name="Rectangle 2674">
          <a:extLst>
            <a:ext uri="{FF2B5EF4-FFF2-40B4-BE49-F238E27FC236}">
              <a16:creationId xmlns:a16="http://schemas.microsoft.com/office/drawing/2014/main" xmlns="" id="{00000000-0008-0000-0B00-0000708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713" name="Rectangle 2675">
          <a:extLst>
            <a:ext uri="{FF2B5EF4-FFF2-40B4-BE49-F238E27FC236}">
              <a16:creationId xmlns:a16="http://schemas.microsoft.com/office/drawing/2014/main" xmlns="" id="{00000000-0008-0000-0B00-0000718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716" name="Rectangle 2678">
          <a:extLst>
            <a:ext uri="{FF2B5EF4-FFF2-40B4-BE49-F238E27FC236}">
              <a16:creationId xmlns:a16="http://schemas.microsoft.com/office/drawing/2014/main" xmlns="" id="{00000000-0008-0000-0B00-0000748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717" name="Rectangle 2679">
          <a:extLst>
            <a:ext uri="{FF2B5EF4-FFF2-40B4-BE49-F238E27FC236}">
              <a16:creationId xmlns:a16="http://schemas.microsoft.com/office/drawing/2014/main" xmlns="" id="{00000000-0008-0000-0B00-0000758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720" name="Rectangle 2682">
          <a:extLst>
            <a:ext uri="{FF2B5EF4-FFF2-40B4-BE49-F238E27FC236}">
              <a16:creationId xmlns:a16="http://schemas.microsoft.com/office/drawing/2014/main" xmlns="" id="{00000000-0008-0000-0B00-0000788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721" name="Rectangle 2683">
          <a:extLst>
            <a:ext uri="{FF2B5EF4-FFF2-40B4-BE49-F238E27FC236}">
              <a16:creationId xmlns:a16="http://schemas.microsoft.com/office/drawing/2014/main" xmlns="" id="{00000000-0008-0000-0B00-0000798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724" name="Rectangle 2686">
          <a:extLst>
            <a:ext uri="{FF2B5EF4-FFF2-40B4-BE49-F238E27FC236}">
              <a16:creationId xmlns:a16="http://schemas.microsoft.com/office/drawing/2014/main" xmlns="" id="{00000000-0008-0000-0B00-00007C8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725" name="Rectangle 2687">
          <a:extLst>
            <a:ext uri="{FF2B5EF4-FFF2-40B4-BE49-F238E27FC236}">
              <a16:creationId xmlns:a16="http://schemas.microsoft.com/office/drawing/2014/main" xmlns="" id="{00000000-0008-0000-0B00-00007D8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728" name="Rectangle 2690">
          <a:extLst>
            <a:ext uri="{FF2B5EF4-FFF2-40B4-BE49-F238E27FC236}">
              <a16:creationId xmlns:a16="http://schemas.microsoft.com/office/drawing/2014/main" xmlns="" id="{00000000-0008-0000-0B00-0000808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729" name="Rectangle 2691">
          <a:extLst>
            <a:ext uri="{FF2B5EF4-FFF2-40B4-BE49-F238E27FC236}">
              <a16:creationId xmlns:a16="http://schemas.microsoft.com/office/drawing/2014/main" xmlns="" id="{00000000-0008-0000-0B00-0000818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732" name="Rectangle 2694">
          <a:extLst>
            <a:ext uri="{FF2B5EF4-FFF2-40B4-BE49-F238E27FC236}">
              <a16:creationId xmlns:a16="http://schemas.microsoft.com/office/drawing/2014/main" xmlns="" id="{00000000-0008-0000-0B00-0000848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733" name="Rectangle 2695">
          <a:extLst>
            <a:ext uri="{FF2B5EF4-FFF2-40B4-BE49-F238E27FC236}">
              <a16:creationId xmlns:a16="http://schemas.microsoft.com/office/drawing/2014/main" xmlns="" id="{00000000-0008-0000-0B00-0000858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736" name="Rectangle 2698">
          <a:extLst>
            <a:ext uri="{FF2B5EF4-FFF2-40B4-BE49-F238E27FC236}">
              <a16:creationId xmlns:a16="http://schemas.microsoft.com/office/drawing/2014/main" xmlns="" id="{00000000-0008-0000-0B00-0000888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737" name="Rectangle 2699">
          <a:extLst>
            <a:ext uri="{FF2B5EF4-FFF2-40B4-BE49-F238E27FC236}">
              <a16:creationId xmlns:a16="http://schemas.microsoft.com/office/drawing/2014/main" xmlns="" id="{00000000-0008-0000-0B00-0000898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740" name="Rectangle 2702">
          <a:extLst>
            <a:ext uri="{FF2B5EF4-FFF2-40B4-BE49-F238E27FC236}">
              <a16:creationId xmlns:a16="http://schemas.microsoft.com/office/drawing/2014/main" xmlns="" id="{00000000-0008-0000-0B00-00008C8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741" name="Rectangle 2703">
          <a:extLst>
            <a:ext uri="{FF2B5EF4-FFF2-40B4-BE49-F238E27FC236}">
              <a16:creationId xmlns:a16="http://schemas.microsoft.com/office/drawing/2014/main" xmlns="" id="{00000000-0008-0000-0B00-00008D8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744" name="Rectangle 2706">
          <a:extLst>
            <a:ext uri="{FF2B5EF4-FFF2-40B4-BE49-F238E27FC236}">
              <a16:creationId xmlns:a16="http://schemas.microsoft.com/office/drawing/2014/main" xmlns="" id="{00000000-0008-0000-0B00-0000908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745" name="Rectangle 2707">
          <a:extLst>
            <a:ext uri="{FF2B5EF4-FFF2-40B4-BE49-F238E27FC236}">
              <a16:creationId xmlns:a16="http://schemas.microsoft.com/office/drawing/2014/main" xmlns="" id="{00000000-0008-0000-0B00-0000918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748" name="Rectangle 2710">
          <a:extLst>
            <a:ext uri="{FF2B5EF4-FFF2-40B4-BE49-F238E27FC236}">
              <a16:creationId xmlns:a16="http://schemas.microsoft.com/office/drawing/2014/main" xmlns="" id="{00000000-0008-0000-0B00-0000948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749" name="Rectangle 2711">
          <a:extLst>
            <a:ext uri="{FF2B5EF4-FFF2-40B4-BE49-F238E27FC236}">
              <a16:creationId xmlns:a16="http://schemas.microsoft.com/office/drawing/2014/main" xmlns="" id="{00000000-0008-0000-0B00-0000958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752" name="Rectangle 2714">
          <a:extLst>
            <a:ext uri="{FF2B5EF4-FFF2-40B4-BE49-F238E27FC236}">
              <a16:creationId xmlns:a16="http://schemas.microsoft.com/office/drawing/2014/main" xmlns="" id="{00000000-0008-0000-0B00-0000988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753" name="Rectangle 2715">
          <a:extLst>
            <a:ext uri="{FF2B5EF4-FFF2-40B4-BE49-F238E27FC236}">
              <a16:creationId xmlns:a16="http://schemas.microsoft.com/office/drawing/2014/main" xmlns="" id="{00000000-0008-0000-0B00-0000998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756" name="Rectangle 2718">
          <a:extLst>
            <a:ext uri="{FF2B5EF4-FFF2-40B4-BE49-F238E27FC236}">
              <a16:creationId xmlns:a16="http://schemas.microsoft.com/office/drawing/2014/main" xmlns="" id="{00000000-0008-0000-0B00-00009C8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757" name="Rectangle 2719">
          <a:extLst>
            <a:ext uri="{FF2B5EF4-FFF2-40B4-BE49-F238E27FC236}">
              <a16:creationId xmlns:a16="http://schemas.microsoft.com/office/drawing/2014/main" xmlns="" id="{00000000-0008-0000-0B00-00009D8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760" name="Rectangle 2722">
          <a:extLst>
            <a:ext uri="{FF2B5EF4-FFF2-40B4-BE49-F238E27FC236}">
              <a16:creationId xmlns:a16="http://schemas.microsoft.com/office/drawing/2014/main" xmlns="" id="{00000000-0008-0000-0B00-0000A08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761" name="Rectangle 2723">
          <a:extLst>
            <a:ext uri="{FF2B5EF4-FFF2-40B4-BE49-F238E27FC236}">
              <a16:creationId xmlns:a16="http://schemas.microsoft.com/office/drawing/2014/main" xmlns="" id="{00000000-0008-0000-0B00-0000A18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764" name="Rectangle 2726">
          <a:extLst>
            <a:ext uri="{FF2B5EF4-FFF2-40B4-BE49-F238E27FC236}">
              <a16:creationId xmlns:a16="http://schemas.microsoft.com/office/drawing/2014/main" xmlns="" id="{00000000-0008-0000-0B00-0000A48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765" name="Rectangle 2727">
          <a:extLst>
            <a:ext uri="{FF2B5EF4-FFF2-40B4-BE49-F238E27FC236}">
              <a16:creationId xmlns:a16="http://schemas.microsoft.com/office/drawing/2014/main" xmlns="" id="{00000000-0008-0000-0B00-0000A58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768" name="Rectangle 2730">
          <a:extLst>
            <a:ext uri="{FF2B5EF4-FFF2-40B4-BE49-F238E27FC236}">
              <a16:creationId xmlns:a16="http://schemas.microsoft.com/office/drawing/2014/main" xmlns="" id="{00000000-0008-0000-0B00-0000A88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769" name="Rectangle 2731">
          <a:extLst>
            <a:ext uri="{FF2B5EF4-FFF2-40B4-BE49-F238E27FC236}">
              <a16:creationId xmlns:a16="http://schemas.microsoft.com/office/drawing/2014/main" xmlns="" id="{00000000-0008-0000-0B00-0000A98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772" name="Rectangle 2734">
          <a:extLst>
            <a:ext uri="{FF2B5EF4-FFF2-40B4-BE49-F238E27FC236}">
              <a16:creationId xmlns:a16="http://schemas.microsoft.com/office/drawing/2014/main" xmlns="" id="{00000000-0008-0000-0B00-0000AC8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773" name="Rectangle 2735">
          <a:extLst>
            <a:ext uri="{FF2B5EF4-FFF2-40B4-BE49-F238E27FC236}">
              <a16:creationId xmlns:a16="http://schemas.microsoft.com/office/drawing/2014/main" xmlns="" id="{00000000-0008-0000-0B00-0000AD8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776" name="Rectangle 2738">
          <a:extLst>
            <a:ext uri="{FF2B5EF4-FFF2-40B4-BE49-F238E27FC236}">
              <a16:creationId xmlns:a16="http://schemas.microsoft.com/office/drawing/2014/main" xmlns="" id="{00000000-0008-0000-0B00-0000B08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777" name="Rectangle 2739">
          <a:extLst>
            <a:ext uri="{FF2B5EF4-FFF2-40B4-BE49-F238E27FC236}">
              <a16:creationId xmlns:a16="http://schemas.microsoft.com/office/drawing/2014/main" xmlns="" id="{00000000-0008-0000-0B00-0000B18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780" name="Rectangle 2742">
          <a:extLst>
            <a:ext uri="{FF2B5EF4-FFF2-40B4-BE49-F238E27FC236}">
              <a16:creationId xmlns:a16="http://schemas.microsoft.com/office/drawing/2014/main" xmlns="" id="{00000000-0008-0000-0B00-0000B48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781" name="Rectangle 2743">
          <a:extLst>
            <a:ext uri="{FF2B5EF4-FFF2-40B4-BE49-F238E27FC236}">
              <a16:creationId xmlns:a16="http://schemas.microsoft.com/office/drawing/2014/main" xmlns="" id="{00000000-0008-0000-0B00-0000B58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784" name="Rectangle 2746">
          <a:extLst>
            <a:ext uri="{FF2B5EF4-FFF2-40B4-BE49-F238E27FC236}">
              <a16:creationId xmlns:a16="http://schemas.microsoft.com/office/drawing/2014/main" xmlns="" id="{00000000-0008-0000-0B00-0000B88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785" name="Rectangle 2747">
          <a:extLst>
            <a:ext uri="{FF2B5EF4-FFF2-40B4-BE49-F238E27FC236}">
              <a16:creationId xmlns:a16="http://schemas.microsoft.com/office/drawing/2014/main" xmlns="" id="{00000000-0008-0000-0B00-0000B98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788" name="Rectangle 2750">
          <a:extLst>
            <a:ext uri="{FF2B5EF4-FFF2-40B4-BE49-F238E27FC236}">
              <a16:creationId xmlns:a16="http://schemas.microsoft.com/office/drawing/2014/main" xmlns="" id="{00000000-0008-0000-0B00-0000BC8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789" name="Rectangle 2751">
          <a:extLst>
            <a:ext uri="{FF2B5EF4-FFF2-40B4-BE49-F238E27FC236}">
              <a16:creationId xmlns:a16="http://schemas.microsoft.com/office/drawing/2014/main" xmlns="" id="{00000000-0008-0000-0B00-0000BD8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792" name="Rectangle 2754">
          <a:extLst>
            <a:ext uri="{FF2B5EF4-FFF2-40B4-BE49-F238E27FC236}">
              <a16:creationId xmlns:a16="http://schemas.microsoft.com/office/drawing/2014/main" xmlns="" id="{00000000-0008-0000-0B00-0000C08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793" name="Rectangle 2755">
          <a:extLst>
            <a:ext uri="{FF2B5EF4-FFF2-40B4-BE49-F238E27FC236}">
              <a16:creationId xmlns:a16="http://schemas.microsoft.com/office/drawing/2014/main" xmlns="" id="{00000000-0008-0000-0B00-0000C18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796" name="Rectangle 2758">
          <a:extLst>
            <a:ext uri="{FF2B5EF4-FFF2-40B4-BE49-F238E27FC236}">
              <a16:creationId xmlns:a16="http://schemas.microsoft.com/office/drawing/2014/main" xmlns="" id="{00000000-0008-0000-0B00-0000C48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797" name="Rectangle 2759">
          <a:extLst>
            <a:ext uri="{FF2B5EF4-FFF2-40B4-BE49-F238E27FC236}">
              <a16:creationId xmlns:a16="http://schemas.microsoft.com/office/drawing/2014/main" xmlns="" id="{00000000-0008-0000-0B00-0000C58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800" name="Rectangle 2762">
          <a:extLst>
            <a:ext uri="{FF2B5EF4-FFF2-40B4-BE49-F238E27FC236}">
              <a16:creationId xmlns:a16="http://schemas.microsoft.com/office/drawing/2014/main" xmlns="" id="{00000000-0008-0000-0B00-0000C88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801" name="Rectangle 2763">
          <a:extLst>
            <a:ext uri="{FF2B5EF4-FFF2-40B4-BE49-F238E27FC236}">
              <a16:creationId xmlns:a16="http://schemas.microsoft.com/office/drawing/2014/main" xmlns="" id="{00000000-0008-0000-0B00-0000C98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804" name="Rectangle 2766">
          <a:extLst>
            <a:ext uri="{FF2B5EF4-FFF2-40B4-BE49-F238E27FC236}">
              <a16:creationId xmlns:a16="http://schemas.microsoft.com/office/drawing/2014/main" xmlns="" id="{00000000-0008-0000-0B00-0000CC8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805" name="Rectangle 2767">
          <a:extLst>
            <a:ext uri="{FF2B5EF4-FFF2-40B4-BE49-F238E27FC236}">
              <a16:creationId xmlns:a16="http://schemas.microsoft.com/office/drawing/2014/main" xmlns="" id="{00000000-0008-0000-0B00-0000CD8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808" name="Rectangle 2770">
          <a:extLst>
            <a:ext uri="{FF2B5EF4-FFF2-40B4-BE49-F238E27FC236}">
              <a16:creationId xmlns:a16="http://schemas.microsoft.com/office/drawing/2014/main" xmlns="" id="{00000000-0008-0000-0B00-0000D08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809" name="Rectangle 2771">
          <a:extLst>
            <a:ext uri="{FF2B5EF4-FFF2-40B4-BE49-F238E27FC236}">
              <a16:creationId xmlns:a16="http://schemas.microsoft.com/office/drawing/2014/main" xmlns="" id="{00000000-0008-0000-0B00-0000D18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812" name="Rectangle 2774">
          <a:extLst>
            <a:ext uri="{FF2B5EF4-FFF2-40B4-BE49-F238E27FC236}">
              <a16:creationId xmlns:a16="http://schemas.microsoft.com/office/drawing/2014/main" xmlns="" id="{00000000-0008-0000-0B00-0000D48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813" name="Rectangle 2775">
          <a:extLst>
            <a:ext uri="{FF2B5EF4-FFF2-40B4-BE49-F238E27FC236}">
              <a16:creationId xmlns:a16="http://schemas.microsoft.com/office/drawing/2014/main" xmlns="" id="{00000000-0008-0000-0B00-0000D58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816" name="Rectangle 2778">
          <a:extLst>
            <a:ext uri="{FF2B5EF4-FFF2-40B4-BE49-F238E27FC236}">
              <a16:creationId xmlns:a16="http://schemas.microsoft.com/office/drawing/2014/main" xmlns="" id="{00000000-0008-0000-0B00-0000D88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817" name="Rectangle 2779">
          <a:extLst>
            <a:ext uri="{FF2B5EF4-FFF2-40B4-BE49-F238E27FC236}">
              <a16:creationId xmlns:a16="http://schemas.microsoft.com/office/drawing/2014/main" xmlns="" id="{00000000-0008-0000-0B00-0000D98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820" name="Rectangle 2782">
          <a:extLst>
            <a:ext uri="{FF2B5EF4-FFF2-40B4-BE49-F238E27FC236}">
              <a16:creationId xmlns:a16="http://schemas.microsoft.com/office/drawing/2014/main" xmlns="" id="{00000000-0008-0000-0B00-0000DC8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821" name="Rectangle 2783">
          <a:extLst>
            <a:ext uri="{FF2B5EF4-FFF2-40B4-BE49-F238E27FC236}">
              <a16:creationId xmlns:a16="http://schemas.microsoft.com/office/drawing/2014/main" xmlns="" id="{00000000-0008-0000-0B00-0000DD8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824" name="Rectangle 2786">
          <a:extLst>
            <a:ext uri="{FF2B5EF4-FFF2-40B4-BE49-F238E27FC236}">
              <a16:creationId xmlns:a16="http://schemas.microsoft.com/office/drawing/2014/main" xmlns="" id="{00000000-0008-0000-0B00-0000E08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825" name="Rectangle 2787">
          <a:extLst>
            <a:ext uri="{FF2B5EF4-FFF2-40B4-BE49-F238E27FC236}">
              <a16:creationId xmlns:a16="http://schemas.microsoft.com/office/drawing/2014/main" xmlns="" id="{00000000-0008-0000-0B00-0000E18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828" name="Rectangle 2790">
          <a:extLst>
            <a:ext uri="{FF2B5EF4-FFF2-40B4-BE49-F238E27FC236}">
              <a16:creationId xmlns:a16="http://schemas.microsoft.com/office/drawing/2014/main" xmlns="" id="{00000000-0008-0000-0B00-0000E48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829" name="Rectangle 2791">
          <a:extLst>
            <a:ext uri="{FF2B5EF4-FFF2-40B4-BE49-F238E27FC236}">
              <a16:creationId xmlns:a16="http://schemas.microsoft.com/office/drawing/2014/main" xmlns="" id="{00000000-0008-0000-0B00-0000E58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832" name="Rectangle 2794">
          <a:extLst>
            <a:ext uri="{FF2B5EF4-FFF2-40B4-BE49-F238E27FC236}">
              <a16:creationId xmlns:a16="http://schemas.microsoft.com/office/drawing/2014/main" xmlns="" id="{00000000-0008-0000-0B00-0000E88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833" name="Rectangle 2795">
          <a:extLst>
            <a:ext uri="{FF2B5EF4-FFF2-40B4-BE49-F238E27FC236}">
              <a16:creationId xmlns:a16="http://schemas.microsoft.com/office/drawing/2014/main" xmlns="" id="{00000000-0008-0000-0B00-0000E98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836" name="Rectangle 2798">
          <a:extLst>
            <a:ext uri="{FF2B5EF4-FFF2-40B4-BE49-F238E27FC236}">
              <a16:creationId xmlns:a16="http://schemas.microsoft.com/office/drawing/2014/main" xmlns="" id="{00000000-0008-0000-0B00-0000EC8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837" name="Rectangle 2799">
          <a:extLst>
            <a:ext uri="{FF2B5EF4-FFF2-40B4-BE49-F238E27FC236}">
              <a16:creationId xmlns:a16="http://schemas.microsoft.com/office/drawing/2014/main" xmlns="" id="{00000000-0008-0000-0B00-0000ED8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840" name="Rectangle 2802">
          <a:extLst>
            <a:ext uri="{FF2B5EF4-FFF2-40B4-BE49-F238E27FC236}">
              <a16:creationId xmlns:a16="http://schemas.microsoft.com/office/drawing/2014/main" xmlns="" id="{00000000-0008-0000-0B00-0000F08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841" name="Rectangle 2803">
          <a:extLst>
            <a:ext uri="{FF2B5EF4-FFF2-40B4-BE49-F238E27FC236}">
              <a16:creationId xmlns:a16="http://schemas.microsoft.com/office/drawing/2014/main" xmlns="" id="{00000000-0008-0000-0B00-0000F18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844" name="Rectangle 2806">
          <a:extLst>
            <a:ext uri="{FF2B5EF4-FFF2-40B4-BE49-F238E27FC236}">
              <a16:creationId xmlns:a16="http://schemas.microsoft.com/office/drawing/2014/main" xmlns="" id="{00000000-0008-0000-0B00-0000F48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845" name="Rectangle 2807">
          <a:extLst>
            <a:ext uri="{FF2B5EF4-FFF2-40B4-BE49-F238E27FC236}">
              <a16:creationId xmlns:a16="http://schemas.microsoft.com/office/drawing/2014/main" xmlns="" id="{00000000-0008-0000-0B00-0000F58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848" name="Rectangle 2810">
          <a:extLst>
            <a:ext uri="{FF2B5EF4-FFF2-40B4-BE49-F238E27FC236}">
              <a16:creationId xmlns:a16="http://schemas.microsoft.com/office/drawing/2014/main" xmlns="" id="{00000000-0008-0000-0B00-0000F88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849" name="Rectangle 2811">
          <a:extLst>
            <a:ext uri="{FF2B5EF4-FFF2-40B4-BE49-F238E27FC236}">
              <a16:creationId xmlns:a16="http://schemas.microsoft.com/office/drawing/2014/main" xmlns="" id="{00000000-0008-0000-0B00-0000F98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852" name="Rectangle 2814">
          <a:extLst>
            <a:ext uri="{FF2B5EF4-FFF2-40B4-BE49-F238E27FC236}">
              <a16:creationId xmlns:a16="http://schemas.microsoft.com/office/drawing/2014/main" xmlns="" id="{00000000-0008-0000-0B00-0000FC8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853" name="Rectangle 2815">
          <a:extLst>
            <a:ext uri="{FF2B5EF4-FFF2-40B4-BE49-F238E27FC236}">
              <a16:creationId xmlns:a16="http://schemas.microsoft.com/office/drawing/2014/main" xmlns="" id="{00000000-0008-0000-0B00-0000FD8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856" name="Rectangle 2818">
          <a:extLst>
            <a:ext uri="{FF2B5EF4-FFF2-40B4-BE49-F238E27FC236}">
              <a16:creationId xmlns:a16="http://schemas.microsoft.com/office/drawing/2014/main" xmlns="" id="{00000000-0008-0000-0B00-0000008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857" name="Rectangle 2819">
          <a:extLst>
            <a:ext uri="{FF2B5EF4-FFF2-40B4-BE49-F238E27FC236}">
              <a16:creationId xmlns:a16="http://schemas.microsoft.com/office/drawing/2014/main" xmlns="" id="{00000000-0008-0000-0B00-0000018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860" name="Rectangle 2822">
          <a:extLst>
            <a:ext uri="{FF2B5EF4-FFF2-40B4-BE49-F238E27FC236}">
              <a16:creationId xmlns:a16="http://schemas.microsoft.com/office/drawing/2014/main" xmlns="" id="{00000000-0008-0000-0B00-0000048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861" name="Rectangle 2823">
          <a:extLst>
            <a:ext uri="{FF2B5EF4-FFF2-40B4-BE49-F238E27FC236}">
              <a16:creationId xmlns:a16="http://schemas.microsoft.com/office/drawing/2014/main" xmlns="" id="{00000000-0008-0000-0B00-0000058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864" name="Rectangle 2826">
          <a:extLst>
            <a:ext uri="{FF2B5EF4-FFF2-40B4-BE49-F238E27FC236}">
              <a16:creationId xmlns:a16="http://schemas.microsoft.com/office/drawing/2014/main" xmlns="" id="{00000000-0008-0000-0B00-0000088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865" name="Rectangle 2827">
          <a:extLst>
            <a:ext uri="{FF2B5EF4-FFF2-40B4-BE49-F238E27FC236}">
              <a16:creationId xmlns:a16="http://schemas.microsoft.com/office/drawing/2014/main" xmlns="" id="{00000000-0008-0000-0B00-0000098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868" name="Rectangle 2830">
          <a:extLst>
            <a:ext uri="{FF2B5EF4-FFF2-40B4-BE49-F238E27FC236}">
              <a16:creationId xmlns:a16="http://schemas.microsoft.com/office/drawing/2014/main" xmlns="" id="{00000000-0008-0000-0B00-00000C8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869" name="Rectangle 2831">
          <a:extLst>
            <a:ext uri="{FF2B5EF4-FFF2-40B4-BE49-F238E27FC236}">
              <a16:creationId xmlns:a16="http://schemas.microsoft.com/office/drawing/2014/main" xmlns="" id="{00000000-0008-0000-0B00-00000D8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872" name="Rectangle 2834">
          <a:extLst>
            <a:ext uri="{FF2B5EF4-FFF2-40B4-BE49-F238E27FC236}">
              <a16:creationId xmlns:a16="http://schemas.microsoft.com/office/drawing/2014/main" xmlns="" id="{00000000-0008-0000-0B00-0000108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873" name="Rectangle 2835">
          <a:extLst>
            <a:ext uri="{FF2B5EF4-FFF2-40B4-BE49-F238E27FC236}">
              <a16:creationId xmlns:a16="http://schemas.microsoft.com/office/drawing/2014/main" xmlns="" id="{00000000-0008-0000-0B00-0000118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876" name="Rectangle 2838">
          <a:extLst>
            <a:ext uri="{FF2B5EF4-FFF2-40B4-BE49-F238E27FC236}">
              <a16:creationId xmlns:a16="http://schemas.microsoft.com/office/drawing/2014/main" xmlns="" id="{00000000-0008-0000-0B00-0000148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877" name="Rectangle 2839">
          <a:extLst>
            <a:ext uri="{FF2B5EF4-FFF2-40B4-BE49-F238E27FC236}">
              <a16:creationId xmlns:a16="http://schemas.microsoft.com/office/drawing/2014/main" xmlns="" id="{00000000-0008-0000-0B00-0000158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880" name="Rectangle 2842">
          <a:extLst>
            <a:ext uri="{FF2B5EF4-FFF2-40B4-BE49-F238E27FC236}">
              <a16:creationId xmlns:a16="http://schemas.microsoft.com/office/drawing/2014/main" xmlns="" id="{00000000-0008-0000-0B00-0000188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881" name="Rectangle 2843">
          <a:extLst>
            <a:ext uri="{FF2B5EF4-FFF2-40B4-BE49-F238E27FC236}">
              <a16:creationId xmlns:a16="http://schemas.microsoft.com/office/drawing/2014/main" xmlns="" id="{00000000-0008-0000-0B00-0000198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884" name="Rectangle 2846">
          <a:extLst>
            <a:ext uri="{FF2B5EF4-FFF2-40B4-BE49-F238E27FC236}">
              <a16:creationId xmlns:a16="http://schemas.microsoft.com/office/drawing/2014/main" xmlns="" id="{00000000-0008-0000-0B00-00001C8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885" name="Rectangle 2847">
          <a:extLst>
            <a:ext uri="{FF2B5EF4-FFF2-40B4-BE49-F238E27FC236}">
              <a16:creationId xmlns:a16="http://schemas.microsoft.com/office/drawing/2014/main" xmlns="" id="{00000000-0008-0000-0B00-00001D8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888" name="Rectangle 2850">
          <a:extLst>
            <a:ext uri="{FF2B5EF4-FFF2-40B4-BE49-F238E27FC236}">
              <a16:creationId xmlns:a16="http://schemas.microsoft.com/office/drawing/2014/main" xmlns="" id="{00000000-0008-0000-0B00-0000208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889" name="Rectangle 2851">
          <a:extLst>
            <a:ext uri="{FF2B5EF4-FFF2-40B4-BE49-F238E27FC236}">
              <a16:creationId xmlns:a16="http://schemas.microsoft.com/office/drawing/2014/main" xmlns="" id="{00000000-0008-0000-0B00-0000218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892" name="Rectangle 2854">
          <a:extLst>
            <a:ext uri="{FF2B5EF4-FFF2-40B4-BE49-F238E27FC236}">
              <a16:creationId xmlns:a16="http://schemas.microsoft.com/office/drawing/2014/main" xmlns="" id="{00000000-0008-0000-0B00-0000248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893" name="Rectangle 2855">
          <a:extLst>
            <a:ext uri="{FF2B5EF4-FFF2-40B4-BE49-F238E27FC236}">
              <a16:creationId xmlns:a16="http://schemas.microsoft.com/office/drawing/2014/main" xmlns="" id="{00000000-0008-0000-0B00-0000258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896" name="Rectangle 2858">
          <a:extLst>
            <a:ext uri="{FF2B5EF4-FFF2-40B4-BE49-F238E27FC236}">
              <a16:creationId xmlns:a16="http://schemas.microsoft.com/office/drawing/2014/main" xmlns="" id="{00000000-0008-0000-0B00-0000288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897" name="Rectangle 2859">
          <a:extLst>
            <a:ext uri="{FF2B5EF4-FFF2-40B4-BE49-F238E27FC236}">
              <a16:creationId xmlns:a16="http://schemas.microsoft.com/office/drawing/2014/main" xmlns="" id="{00000000-0008-0000-0B00-0000298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900" name="Rectangle 2862">
          <a:extLst>
            <a:ext uri="{FF2B5EF4-FFF2-40B4-BE49-F238E27FC236}">
              <a16:creationId xmlns:a16="http://schemas.microsoft.com/office/drawing/2014/main" xmlns="" id="{00000000-0008-0000-0B00-00002C8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901" name="Rectangle 2863">
          <a:extLst>
            <a:ext uri="{FF2B5EF4-FFF2-40B4-BE49-F238E27FC236}">
              <a16:creationId xmlns:a16="http://schemas.microsoft.com/office/drawing/2014/main" xmlns="" id="{00000000-0008-0000-0B00-00002D8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904" name="Rectangle 2866">
          <a:extLst>
            <a:ext uri="{FF2B5EF4-FFF2-40B4-BE49-F238E27FC236}">
              <a16:creationId xmlns:a16="http://schemas.microsoft.com/office/drawing/2014/main" xmlns="" id="{00000000-0008-0000-0B00-0000308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905" name="Rectangle 2867">
          <a:extLst>
            <a:ext uri="{FF2B5EF4-FFF2-40B4-BE49-F238E27FC236}">
              <a16:creationId xmlns:a16="http://schemas.microsoft.com/office/drawing/2014/main" xmlns="" id="{00000000-0008-0000-0B00-0000318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908" name="Rectangle 2870">
          <a:extLst>
            <a:ext uri="{FF2B5EF4-FFF2-40B4-BE49-F238E27FC236}">
              <a16:creationId xmlns:a16="http://schemas.microsoft.com/office/drawing/2014/main" xmlns="" id="{00000000-0008-0000-0B00-0000348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909" name="Rectangle 2871">
          <a:extLst>
            <a:ext uri="{FF2B5EF4-FFF2-40B4-BE49-F238E27FC236}">
              <a16:creationId xmlns:a16="http://schemas.microsoft.com/office/drawing/2014/main" xmlns="" id="{00000000-0008-0000-0B00-0000358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912" name="Rectangle 2874">
          <a:extLst>
            <a:ext uri="{FF2B5EF4-FFF2-40B4-BE49-F238E27FC236}">
              <a16:creationId xmlns:a16="http://schemas.microsoft.com/office/drawing/2014/main" xmlns="" id="{00000000-0008-0000-0B00-0000388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913" name="Rectangle 2875">
          <a:extLst>
            <a:ext uri="{FF2B5EF4-FFF2-40B4-BE49-F238E27FC236}">
              <a16:creationId xmlns:a16="http://schemas.microsoft.com/office/drawing/2014/main" xmlns="" id="{00000000-0008-0000-0B00-0000398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916" name="Rectangle 2878">
          <a:extLst>
            <a:ext uri="{FF2B5EF4-FFF2-40B4-BE49-F238E27FC236}">
              <a16:creationId xmlns:a16="http://schemas.microsoft.com/office/drawing/2014/main" xmlns="" id="{00000000-0008-0000-0B00-00003C8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917" name="Rectangle 2879">
          <a:extLst>
            <a:ext uri="{FF2B5EF4-FFF2-40B4-BE49-F238E27FC236}">
              <a16:creationId xmlns:a16="http://schemas.microsoft.com/office/drawing/2014/main" xmlns="" id="{00000000-0008-0000-0B00-00003D8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920" name="Rectangle 2882">
          <a:extLst>
            <a:ext uri="{FF2B5EF4-FFF2-40B4-BE49-F238E27FC236}">
              <a16:creationId xmlns:a16="http://schemas.microsoft.com/office/drawing/2014/main" xmlns="" id="{00000000-0008-0000-0B00-0000408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921" name="Rectangle 2883">
          <a:extLst>
            <a:ext uri="{FF2B5EF4-FFF2-40B4-BE49-F238E27FC236}">
              <a16:creationId xmlns:a16="http://schemas.microsoft.com/office/drawing/2014/main" xmlns="" id="{00000000-0008-0000-0B00-0000418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924" name="Rectangle 2886">
          <a:extLst>
            <a:ext uri="{FF2B5EF4-FFF2-40B4-BE49-F238E27FC236}">
              <a16:creationId xmlns:a16="http://schemas.microsoft.com/office/drawing/2014/main" xmlns="" id="{00000000-0008-0000-0B00-0000448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925" name="Rectangle 2887">
          <a:extLst>
            <a:ext uri="{FF2B5EF4-FFF2-40B4-BE49-F238E27FC236}">
              <a16:creationId xmlns:a16="http://schemas.microsoft.com/office/drawing/2014/main" xmlns="" id="{00000000-0008-0000-0B00-0000458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928" name="Rectangle 2890">
          <a:extLst>
            <a:ext uri="{FF2B5EF4-FFF2-40B4-BE49-F238E27FC236}">
              <a16:creationId xmlns:a16="http://schemas.microsoft.com/office/drawing/2014/main" xmlns="" id="{00000000-0008-0000-0B00-0000488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929" name="Rectangle 2891">
          <a:extLst>
            <a:ext uri="{FF2B5EF4-FFF2-40B4-BE49-F238E27FC236}">
              <a16:creationId xmlns:a16="http://schemas.microsoft.com/office/drawing/2014/main" xmlns="" id="{00000000-0008-0000-0B00-0000498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932" name="Rectangle 2894">
          <a:extLst>
            <a:ext uri="{FF2B5EF4-FFF2-40B4-BE49-F238E27FC236}">
              <a16:creationId xmlns:a16="http://schemas.microsoft.com/office/drawing/2014/main" xmlns="" id="{00000000-0008-0000-0B00-00004C8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933" name="Rectangle 2895">
          <a:extLst>
            <a:ext uri="{FF2B5EF4-FFF2-40B4-BE49-F238E27FC236}">
              <a16:creationId xmlns:a16="http://schemas.microsoft.com/office/drawing/2014/main" xmlns="" id="{00000000-0008-0000-0B00-00004D8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936" name="Rectangle 2898">
          <a:extLst>
            <a:ext uri="{FF2B5EF4-FFF2-40B4-BE49-F238E27FC236}">
              <a16:creationId xmlns:a16="http://schemas.microsoft.com/office/drawing/2014/main" xmlns="" id="{00000000-0008-0000-0B00-0000508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937" name="Rectangle 2899">
          <a:extLst>
            <a:ext uri="{FF2B5EF4-FFF2-40B4-BE49-F238E27FC236}">
              <a16:creationId xmlns:a16="http://schemas.microsoft.com/office/drawing/2014/main" xmlns="" id="{00000000-0008-0000-0B00-0000518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940" name="Rectangle 2902">
          <a:extLst>
            <a:ext uri="{FF2B5EF4-FFF2-40B4-BE49-F238E27FC236}">
              <a16:creationId xmlns:a16="http://schemas.microsoft.com/office/drawing/2014/main" xmlns="" id="{00000000-0008-0000-0B00-0000548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941" name="Rectangle 2903">
          <a:extLst>
            <a:ext uri="{FF2B5EF4-FFF2-40B4-BE49-F238E27FC236}">
              <a16:creationId xmlns:a16="http://schemas.microsoft.com/office/drawing/2014/main" xmlns="" id="{00000000-0008-0000-0B00-0000558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944" name="Rectangle 2906">
          <a:extLst>
            <a:ext uri="{FF2B5EF4-FFF2-40B4-BE49-F238E27FC236}">
              <a16:creationId xmlns:a16="http://schemas.microsoft.com/office/drawing/2014/main" xmlns="" id="{00000000-0008-0000-0B00-0000588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945" name="Rectangle 2907">
          <a:extLst>
            <a:ext uri="{FF2B5EF4-FFF2-40B4-BE49-F238E27FC236}">
              <a16:creationId xmlns:a16="http://schemas.microsoft.com/office/drawing/2014/main" xmlns="" id="{00000000-0008-0000-0B00-0000598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948" name="Rectangle 2910">
          <a:extLst>
            <a:ext uri="{FF2B5EF4-FFF2-40B4-BE49-F238E27FC236}">
              <a16:creationId xmlns:a16="http://schemas.microsoft.com/office/drawing/2014/main" xmlns="" id="{00000000-0008-0000-0B00-00005C8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949" name="Rectangle 2911">
          <a:extLst>
            <a:ext uri="{FF2B5EF4-FFF2-40B4-BE49-F238E27FC236}">
              <a16:creationId xmlns:a16="http://schemas.microsoft.com/office/drawing/2014/main" xmlns="" id="{00000000-0008-0000-0B00-00005D8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952" name="Rectangle 2914">
          <a:extLst>
            <a:ext uri="{FF2B5EF4-FFF2-40B4-BE49-F238E27FC236}">
              <a16:creationId xmlns:a16="http://schemas.microsoft.com/office/drawing/2014/main" xmlns="" id="{00000000-0008-0000-0B00-0000608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953" name="Rectangle 2915">
          <a:extLst>
            <a:ext uri="{FF2B5EF4-FFF2-40B4-BE49-F238E27FC236}">
              <a16:creationId xmlns:a16="http://schemas.microsoft.com/office/drawing/2014/main" xmlns="" id="{00000000-0008-0000-0B00-0000618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956" name="Rectangle 2918">
          <a:extLst>
            <a:ext uri="{FF2B5EF4-FFF2-40B4-BE49-F238E27FC236}">
              <a16:creationId xmlns:a16="http://schemas.microsoft.com/office/drawing/2014/main" xmlns="" id="{00000000-0008-0000-0B00-0000648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957" name="Rectangle 2919">
          <a:extLst>
            <a:ext uri="{FF2B5EF4-FFF2-40B4-BE49-F238E27FC236}">
              <a16:creationId xmlns:a16="http://schemas.microsoft.com/office/drawing/2014/main" xmlns="" id="{00000000-0008-0000-0B00-0000658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960" name="Rectangle 2922">
          <a:extLst>
            <a:ext uri="{FF2B5EF4-FFF2-40B4-BE49-F238E27FC236}">
              <a16:creationId xmlns:a16="http://schemas.microsoft.com/office/drawing/2014/main" xmlns="" id="{00000000-0008-0000-0B00-0000688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961" name="Rectangle 2923">
          <a:extLst>
            <a:ext uri="{FF2B5EF4-FFF2-40B4-BE49-F238E27FC236}">
              <a16:creationId xmlns:a16="http://schemas.microsoft.com/office/drawing/2014/main" xmlns="" id="{00000000-0008-0000-0B00-0000698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964" name="Rectangle 2926">
          <a:extLst>
            <a:ext uri="{FF2B5EF4-FFF2-40B4-BE49-F238E27FC236}">
              <a16:creationId xmlns:a16="http://schemas.microsoft.com/office/drawing/2014/main" xmlns="" id="{00000000-0008-0000-0B00-00006C8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965" name="Rectangle 2927">
          <a:extLst>
            <a:ext uri="{FF2B5EF4-FFF2-40B4-BE49-F238E27FC236}">
              <a16:creationId xmlns:a16="http://schemas.microsoft.com/office/drawing/2014/main" xmlns="" id="{00000000-0008-0000-0B00-00006D8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968" name="Rectangle 2930">
          <a:extLst>
            <a:ext uri="{FF2B5EF4-FFF2-40B4-BE49-F238E27FC236}">
              <a16:creationId xmlns:a16="http://schemas.microsoft.com/office/drawing/2014/main" xmlns="" id="{00000000-0008-0000-0B00-0000708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969" name="Rectangle 2931">
          <a:extLst>
            <a:ext uri="{FF2B5EF4-FFF2-40B4-BE49-F238E27FC236}">
              <a16:creationId xmlns:a16="http://schemas.microsoft.com/office/drawing/2014/main" xmlns="" id="{00000000-0008-0000-0B00-0000718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972" name="Rectangle 2934">
          <a:extLst>
            <a:ext uri="{FF2B5EF4-FFF2-40B4-BE49-F238E27FC236}">
              <a16:creationId xmlns:a16="http://schemas.microsoft.com/office/drawing/2014/main" xmlns="" id="{00000000-0008-0000-0B00-0000748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973" name="Rectangle 2935">
          <a:extLst>
            <a:ext uri="{FF2B5EF4-FFF2-40B4-BE49-F238E27FC236}">
              <a16:creationId xmlns:a16="http://schemas.microsoft.com/office/drawing/2014/main" xmlns="" id="{00000000-0008-0000-0B00-0000758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976" name="Rectangle 2938">
          <a:extLst>
            <a:ext uri="{FF2B5EF4-FFF2-40B4-BE49-F238E27FC236}">
              <a16:creationId xmlns:a16="http://schemas.microsoft.com/office/drawing/2014/main" xmlns="" id="{00000000-0008-0000-0B00-0000788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977" name="Rectangle 2939">
          <a:extLst>
            <a:ext uri="{FF2B5EF4-FFF2-40B4-BE49-F238E27FC236}">
              <a16:creationId xmlns:a16="http://schemas.microsoft.com/office/drawing/2014/main" xmlns="" id="{00000000-0008-0000-0B00-0000798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980" name="Rectangle 2942">
          <a:extLst>
            <a:ext uri="{FF2B5EF4-FFF2-40B4-BE49-F238E27FC236}">
              <a16:creationId xmlns:a16="http://schemas.microsoft.com/office/drawing/2014/main" xmlns="" id="{00000000-0008-0000-0B00-00007C8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981" name="Rectangle 2943">
          <a:extLst>
            <a:ext uri="{FF2B5EF4-FFF2-40B4-BE49-F238E27FC236}">
              <a16:creationId xmlns:a16="http://schemas.microsoft.com/office/drawing/2014/main" xmlns="" id="{00000000-0008-0000-0B00-00007D8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984" name="Rectangle 2946">
          <a:extLst>
            <a:ext uri="{FF2B5EF4-FFF2-40B4-BE49-F238E27FC236}">
              <a16:creationId xmlns:a16="http://schemas.microsoft.com/office/drawing/2014/main" xmlns="" id="{00000000-0008-0000-0B00-0000808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985" name="Rectangle 2947">
          <a:extLst>
            <a:ext uri="{FF2B5EF4-FFF2-40B4-BE49-F238E27FC236}">
              <a16:creationId xmlns:a16="http://schemas.microsoft.com/office/drawing/2014/main" xmlns="" id="{00000000-0008-0000-0B00-0000818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988" name="Rectangle 2950">
          <a:extLst>
            <a:ext uri="{FF2B5EF4-FFF2-40B4-BE49-F238E27FC236}">
              <a16:creationId xmlns:a16="http://schemas.microsoft.com/office/drawing/2014/main" xmlns="" id="{00000000-0008-0000-0B00-0000848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989" name="Rectangle 2951">
          <a:extLst>
            <a:ext uri="{FF2B5EF4-FFF2-40B4-BE49-F238E27FC236}">
              <a16:creationId xmlns:a16="http://schemas.microsoft.com/office/drawing/2014/main" xmlns="" id="{00000000-0008-0000-0B00-0000858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992" name="Rectangle 2954">
          <a:extLst>
            <a:ext uri="{FF2B5EF4-FFF2-40B4-BE49-F238E27FC236}">
              <a16:creationId xmlns:a16="http://schemas.microsoft.com/office/drawing/2014/main" xmlns="" id="{00000000-0008-0000-0B00-0000888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993" name="Rectangle 2955">
          <a:extLst>
            <a:ext uri="{FF2B5EF4-FFF2-40B4-BE49-F238E27FC236}">
              <a16:creationId xmlns:a16="http://schemas.microsoft.com/office/drawing/2014/main" xmlns="" id="{00000000-0008-0000-0B00-0000898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996" name="Rectangle 2958">
          <a:extLst>
            <a:ext uri="{FF2B5EF4-FFF2-40B4-BE49-F238E27FC236}">
              <a16:creationId xmlns:a16="http://schemas.microsoft.com/office/drawing/2014/main" xmlns="" id="{00000000-0008-0000-0B00-00008C8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1997" name="Rectangle 2959">
          <a:extLst>
            <a:ext uri="{FF2B5EF4-FFF2-40B4-BE49-F238E27FC236}">
              <a16:creationId xmlns:a16="http://schemas.microsoft.com/office/drawing/2014/main" xmlns="" id="{00000000-0008-0000-0B00-00008D8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000" name="Rectangle 2962">
          <a:extLst>
            <a:ext uri="{FF2B5EF4-FFF2-40B4-BE49-F238E27FC236}">
              <a16:creationId xmlns:a16="http://schemas.microsoft.com/office/drawing/2014/main" xmlns="" id="{00000000-0008-0000-0B00-0000908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001" name="Rectangle 2963">
          <a:extLst>
            <a:ext uri="{FF2B5EF4-FFF2-40B4-BE49-F238E27FC236}">
              <a16:creationId xmlns:a16="http://schemas.microsoft.com/office/drawing/2014/main" xmlns="" id="{00000000-0008-0000-0B00-0000918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004" name="Rectangle 2966">
          <a:extLst>
            <a:ext uri="{FF2B5EF4-FFF2-40B4-BE49-F238E27FC236}">
              <a16:creationId xmlns:a16="http://schemas.microsoft.com/office/drawing/2014/main" xmlns="" id="{00000000-0008-0000-0B00-0000948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005" name="Rectangle 2967">
          <a:extLst>
            <a:ext uri="{FF2B5EF4-FFF2-40B4-BE49-F238E27FC236}">
              <a16:creationId xmlns:a16="http://schemas.microsoft.com/office/drawing/2014/main" xmlns="" id="{00000000-0008-0000-0B00-0000958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008" name="Rectangle 2970">
          <a:extLst>
            <a:ext uri="{FF2B5EF4-FFF2-40B4-BE49-F238E27FC236}">
              <a16:creationId xmlns:a16="http://schemas.microsoft.com/office/drawing/2014/main" xmlns="" id="{00000000-0008-0000-0B00-0000988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009" name="Rectangle 2971">
          <a:extLst>
            <a:ext uri="{FF2B5EF4-FFF2-40B4-BE49-F238E27FC236}">
              <a16:creationId xmlns:a16="http://schemas.microsoft.com/office/drawing/2014/main" xmlns="" id="{00000000-0008-0000-0B00-0000998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012" name="Rectangle 2974">
          <a:extLst>
            <a:ext uri="{FF2B5EF4-FFF2-40B4-BE49-F238E27FC236}">
              <a16:creationId xmlns:a16="http://schemas.microsoft.com/office/drawing/2014/main" xmlns="" id="{00000000-0008-0000-0B00-00009C8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013" name="Rectangle 2975">
          <a:extLst>
            <a:ext uri="{FF2B5EF4-FFF2-40B4-BE49-F238E27FC236}">
              <a16:creationId xmlns:a16="http://schemas.microsoft.com/office/drawing/2014/main" xmlns="" id="{00000000-0008-0000-0B00-00009D8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016" name="Rectangle 2978">
          <a:extLst>
            <a:ext uri="{FF2B5EF4-FFF2-40B4-BE49-F238E27FC236}">
              <a16:creationId xmlns:a16="http://schemas.microsoft.com/office/drawing/2014/main" xmlns="" id="{00000000-0008-0000-0B00-0000A08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017" name="Rectangle 2979">
          <a:extLst>
            <a:ext uri="{FF2B5EF4-FFF2-40B4-BE49-F238E27FC236}">
              <a16:creationId xmlns:a16="http://schemas.microsoft.com/office/drawing/2014/main" xmlns="" id="{00000000-0008-0000-0B00-0000A18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020" name="Rectangle 2982">
          <a:extLst>
            <a:ext uri="{FF2B5EF4-FFF2-40B4-BE49-F238E27FC236}">
              <a16:creationId xmlns:a16="http://schemas.microsoft.com/office/drawing/2014/main" xmlns="" id="{00000000-0008-0000-0B00-0000A48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021" name="Rectangle 2983">
          <a:extLst>
            <a:ext uri="{FF2B5EF4-FFF2-40B4-BE49-F238E27FC236}">
              <a16:creationId xmlns:a16="http://schemas.microsoft.com/office/drawing/2014/main" xmlns="" id="{00000000-0008-0000-0B00-0000A58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024" name="Rectangle 2986">
          <a:extLst>
            <a:ext uri="{FF2B5EF4-FFF2-40B4-BE49-F238E27FC236}">
              <a16:creationId xmlns:a16="http://schemas.microsoft.com/office/drawing/2014/main" xmlns="" id="{00000000-0008-0000-0B00-0000A88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025" name="Rectangle 2987">
          <a:extLst>
            <a:ext uri="{FF2B5EF4-FFF2-40B4-BE49-F238E27FC236}">
              <a16:creationId xmlns:a16="http://schemas.microsoft.com/office/drawing/2014/main" xmlns="" id="{00000000-0008-0000-0B00-0000A98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028" name="Rectangle 2990">
          <a:extLst>
            <a:ext uri="{FF2B5EF4-FFF2-40B4-BE49-F238E27FC236}">
              <a16:creationId xmlns:a16="http://schemas.microsoft.com/office/drawing/2014/main" xmlns="" id="{00000000-0008-0000-0B00-0000AC8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029" name="Rectangle 2991">
          <a:extLst>
            <a:ext uri="{FF2B5EF4-FFF2-40B4-BE49-F238E27FC236}">
              <a16:creationId xmlns:a16="http://schemas.microsoft.com/office/drawing/2014/main" xmlns="" id="{00000000-0008-0000-0B00-0000AD8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032" name="Rectangle 2994">
          <a:extLst>
            <a:ext uri="{FF2B5EF4-FFF2-40B4-BE49-F238E27FC236}">
              <a16:creationId xmlns:a16="http://schemas.microsoft.com/office/drawing/2014/main" xmlns="" id="{00000000-0008-0000-0B00-0000B08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033" name="Rectangle 2995">
          <a:extLst>
            <a:ext uri="{FF2B5EF4-FFF2-40B4-BE49-F238E27FC236}">
              <a16:creationId xmlns:a16="http://schemas.microsoft.com/office/drawing/2014/main" xmlns="" id="{00000000-0008-0000-0B00-0000B18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036" name="Rectangle 2998">
          <a:extLst>
            <a:ext uri="{FF2B5EF4-FFF2-40B4-BE49-F238E27FC236}">
              <a16:creationId xmlns:a16="http://schemas.microsoft.com/office/drawing/2014/main" xmlns="" id="{00000000-0008-0000-0B00-0000B48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037" name="Rectangle 2999">
          <a:extLst>
            <a:ext uri="{FF2B5EF4-FFF2-40B4-BE49-F238E27FC236}">
              <a16:creationId xmlns:a16="http://schemas.microsoft.com/office/drawing/2014/main" xmlns="" id="{00000000-0008-0000-0B00-0000B58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040" name="Rectangle 3002">
          <a:extLst>
            <a:ext uri="{FF2B5EF4-FFF2-40B4-BE49-F238E27FC236}">
              <a16:creationId xmlns:a16="http://schemas.microsoft.com/office/drawing/2014/main" xmlns="" id="{00000000-0008-0000-0B00-0000B88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041" name="Rectangle 3003">
          <a:extLst>
            <a:ext uri="{FF2B5EF4-FFF2-40B4-BE49-F238E27FC236}">
              <a16:creationId xmlns:a16="http://schemas.microsoft.com/office/drawing/2014/main" xmlns="" id="{00000000-0008-0000-0B00-0000B98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044" name="Rectangle 3006">
          <a:extLst>
            <a:ext uri="{FF2B5EF4-FFF2-40B4-BE49-F238E27FC236}">
              <a16:creationId xmlns:a16="http://schemas.microsoft.com/office/drawing/2014/main" xmlns="" id="{00000000-0008-0000-0B00-0000BC8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045" name="Rectangle 3007">
          <a:extLst>
            <a:ext uri="{FF2B5EF4-FFF2-40B4-BE49-F238E27FC236}">
              <a16:creationId xmlns:a16="http://schemas.microsoft.com/office/drawing/2014/main" xmlns="" id="{00000000-0008-0000-0B00-0000BD8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048" name="Rectangle 3010">
          <a:extLst>
            <a:ext uri="{FF2B5EF4-FFF2-40B4-BE49-F238E27FC236}">
              <a16:creationId xmlns:a16="http://schemas.microsoft.com/office/drawing/2014/main" xmlns="" id="{00000000-0008-0000-0B00-0000C08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049" name="Rectangle 3011">
          <a:extLst>
            <a:ext uri="{FF2B5EF4-FFF2-40B4-BE49-F238E27FC236}">
              <a16:creationId xmlns:a16="http://schemas.microsoft.com/office/drawing/2014/main" xmlns="" id="{00000000-0008-0000-0B00-0000C18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052" name="Rectangle 3014">
          <a:extLst>
            <a:ext uri="{FF2B5EF4-FFF2-40B4-BE49-F238E27FC236}">
              <a16:creationId xmlns:a16="http://schemas.microsoft.com/office/drawing/2014/main" xmlns="" id="{00000000-0008-0000-0B00-0000C48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053" name="Rectangle 3015">
          <a:extLst>
            <a:ext uri="{FF2B5EF4-FFF2-40B4-BE49-F238E27FC236}">
              <a16:creationId xmlns:a16="http://schemas.microsoft.com/office/drawing/2014/main" xmlns="" id="{00000000-0008-0000-0B00-0000C58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056" name="Rectangle 3018">
          <a:extLst>
            <a:ext uri="{FF2B5EF4-FFF2-40B4-BE49-F238E27FC236}">
              <a16:creationId xmlns:a16="http://schemas.microsoft.com/office/drawing/2014/main" xmlns="" id="{00000000-0008-0000-0B00-0000C88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057" name="Rectangle 3019">
          <a:extLst>
            <a:ext uri="{FF2B5EF4-FFF2-40B4-BE49-F238E27FC236}">
              <a16:creationId xmlns:a16="http://schemas.microsoft.com/office/drawing/2014/main" xmlns="" id="{00000000-0008-0000-0B00-0000C98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060" name="Rectangle 3022">
          <a:extLst>
            <a:ext uri="{FF2B5EF4-FFF2-40B4-BE49-F238E27FC236}">
              <a16:creationId xmlns:a16="http://schemas.microsoft.com/office/drawing/2014/main" xmlns="" id="{00000000-0008-0000-0B00-0000CC8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061" name="Rectangle 3023">
          <a:extLst>
            <a:ext uri="{FF2B5EF4-FFF2-40B4-BE49-F238E27FC236}">
              <a16:creationId xmlns:a16="http://schemas.microsoft.com/office/drawing/2014/main" xmlns="" id="{00000000-0008-0000-0B00-0000CD8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064" name="Rectangle 3026">
          <a:extLst>
            <a:ext uri="{FF2B5EF4-FFF2-40B4-BE49-F238E27FC236}">
              <a16:creationId xmlns:a16="http://schemas.microsoft.com/office/drawing/2014/main" xmlns="" id="{00000000-0008-0000-0B00-0000D08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065" name="Rectangle 3027">
          <a:extLst>
            <a:ext uri="{FF2B5EF4-FFF2-40B4-BE49-F238E27FC236}">
              <a16:creationId xmlns:a16="http://schemas.microsoft.com/office/drawing/2014/main" xmlns="" id="{00000000-0008-0000-0B00-0000D18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068" name="Rectangle 3030">
          <a:extLst>
            <a:ext uri="{FF2B5EF4-FFF2-40B4-BE49-F238E27FC236}">
              <a16:creationId xmlns:a16="http://schemas.microsoft.com/office/drawing/2014/main" xmlns="" id="{00000000-0008-0000-0B00-0000D48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069" name="Rectangle 3031">
          <a:extLst>
            <a:ext uri="{FF2B5EF4-FFF2-40B4-BE49-F238E27FC236}">
              <a16:creationId xmlns:a16="http://schemas.microsoft.com/office/drawing/2014/main" xmlns="" id="{00000000-0008-0000-0B00-0000D58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072" name="Rectangle 3034">
          <a:extLst>
            <a:ext uri="{FF2B5EF4-FFF2-40B4-BE49-F238E27FC236}">
              <a16:creationId xmlns:a16="http://schemas.microsoft.com/office/drawing/2014/main" xmlns="" id="{00000000-0008-0000-0B00-0000D88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073" name="Rectangle 3035">
          <a:extLst>
            <a:ext uri="{FF2B5EF4-FFF2-40B4-BE49-F238E27FC236}">
              <a16:creationId xmlns:a16="http://schemas.microsoft.com/office/drawing/2014/main" xmlns="" id="{00000000-0008-0000-0B00-0000D98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076" name="Rectangle 3038">
          <a:extLst>
            <a:ext uri="{FF2B5EF4-FFF2-40B4-BE49-F238E27FC236}">
              <a16:creationId xmlns:a16="http://schemas.microsoft.com/office/drawing/2014/main" xmlns="" id="{00000000-0008-0000-0B00-0000DC8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077" name="Rectangle 3039">
          <a:extLst>
            <a:ext uri="{FF2B5EF4-FFF2-40B4-BE49-F238E27FC236}">
              <a16:creationId xmlns:a16="http://schemas.microsoft.com/office/drawing/2014/main" xmlns="" id="{00000000-0008-0000-0B00-0000DD8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080" name="Rectangle 3042">
          <a:extLst>
            <a:ext uri="{FF2B5EF4-FFF2-40B4-BE49-F238E27FC236}">
              <a16:creationId xmlns:a16="http://schemas.microsoft.com/office/drawing/2014/main" xmlns="" id="{00000000-0008-0000-0B00-0000E08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081" name="Rectangle 3043">
          <a:extLst>
            <a:ext uri="{FF2B5EF4-FFF2-40B4-BE49-F238E27FC236}">
              <a16:creationId xmlns:a16="http://schemas.microsoft.com/office/drawing/2014/main" xmlns="" id="{00000000-0008-0000-0B00-0000E18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084" name="Rectangle 3046">
          <a:extLst>
            <a:ext uri="{FF2B5EF4-FFF2-40B4-BE49-F238E27FC236}">
              <a16:creationId xmlns:a16="http://schemas.microsoft.com/office/drawing/2014/main" xmlns="" id="{00000000-0008-0000-0B00-0000E48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085" name="Rectangle 3047">
          <a:extLst>
            <a:ext uri="{FF2B5EF4-FFF2-40B4-BE49-F238E27FC236}">
              <a16:creationId xmlns:a16="http://schemas.microsoft.com/office/drawing/2014/main" xmlns="" id="{00000000-0008-0000-0B00-0000E58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088" name="Rectangle 3050">
          <a:extLst>
            <a:ext uri="{FF2B5EF4-FFF2-40B4-BE49-F238E27FC236}">
              <a16:creationId xmlns:a16="http://schemas.microsoft.com/office/drawing/2014/main" xmlns="" id="{00000000-0008-0000-0B00-0000E88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089" name="Rectangle 3051">
          <a:extLst>
            <a:ext uri="{FF2B5EF4-FFF2-40B4-BE49-F238E27FC236}">
              <a16:creationId xmlns:a16="http://schemas.microsoft.com/office/drawing/2014/main" xmlns="" id="{00000000-0008-0000-0B00-0000E98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092" name="Rectangle 3054">
          <a:extLst>
            <a:ext uri="{FF2B5EF4-FFF2-40B4-BE49-F238E27FC236}">
              <a16:creationId xmlns:a16="http://schemas.microsoft.com/office/drawing/2014/main" xmlns="" id="{00000000-0008-0000-0B00-0000EC8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093" name="Rectangle 3055">
          <a:extLst>
            <a:ext uri="{FF2B5EF4-FFF2-40B4-BE49-F238E27FC236}">
              <a16:creationId xmlns:a16="http://schemas.microsoft.com/office/drawing/2014/main" xmlns="" id="{00000000-0008-0000-0B00-0000ED8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096" name="Rectangle 3058">
          <a:extLst>
            <a:ext uri="{FF2B5EF4-FFF2-40B4-BE49-F238E27FC236}">
              <a16:creationId xmlns:a16="http://schemas.microsoft.com/office/drawing/2014/main" xmlns="" id="{00000000-0008-0000-0B00-0000F08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097" name="Rectangle 3059">
          <a:extLst>
            <a:ext uri="{FF2B5EF4-FFF2-40B4-BE49-F238E27FC236}">
              <a16:creationId xmlns:a16="http://schemas.microsoft.com/office/drawing/2014/main" xmlns="" id="{00000000-0008-0000-0B00-0000F18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100" name="Rectangle 3062">
          <a:extLst>
            <a:ext uri="{FF2B5EF4-FFF2-40B4-BE49-F238E27FC236}">
              <a16:creationId xmlns:a16="http://schemas.microsoft.com/office/drawing/2014/main" xmlns="" id="{00000000-0008-0000-0B00-0000F48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101" name="Rectangle 3063">
          <a:extLst>
            <a:ext uri="{FF2B5EF4-FFF2-40B4-BE49-F238E27FC236}">
              <a16:creationId xmlns:a16="http://schemas.microsoft.com/office/drawing/2014/main" xmlns="" id="{00000000-0008-0000-0B00-0000F58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104" name="Rectangle 3066">
          <a:extLst>
            <a:ext uri="{FF2B5EF4-FFF2-40B4-BE49-F238E27FC236}">
              <a16:creationId xmlns:a16="http://schemas.microsoft.com/office/drawing/2014/main" xmlns="" id="{00000000-0008-0000-0B00-0000F88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105" name="Rectangle 3067">
          <a:extLst>
            <a:ext uri="{FF2B5EF4-FFF2-40B4-BE49-F238E27FC236}">
              <a16:creationId xmlns:a16="http://schemas.microsoft.com/office/drawing/2014/main" xmlns="" id="{00000000-0008-0000-0B00-0000F98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108" name="Rectangle 3070">
          <a:extLst>
            <a:ext uri="{FF2B5EF4-FFF2-40B4-BE49-F238E27FC236}">
              <a16:creationId xmlns:a16="http://schemas.microsoft.com/office/drawing/2014/main" xmlns="" id="{00000000-0008-0000-0B00-0000FC8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109" name="Rectangle 3071">
          <a:extLst>
            <a:ext uri="{FF2B5EF4-FFF2-40B4-BE49-F238E27FC236}">
              <a16:creationId xmlns:a16="http://schemas.microsoft.com/office/drawing/2014/main" xmlns="" id="{00000000-0008-0000-0B00-0000FD8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112" name="Rectangle 3074">
          <a:extLst>
            <a:ext uri="{FF2B5EF4-FFF2-40B4-BE49-F238E27FC236}">
              <a16:creationId xmlns:a16="http://schemas.microsoft.com/office/drawing/2014/main" xmlns="" id="{00000000-0008-0000-0B00-000000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113" name="Rectangle 3075">
          <a:extLst>
            <a:ext uri="{FF2B5EF4-FFF2-40B4-BE49-F238E27FC236}">
              <a16:creationId xmlns:a16="http://schemas.microsoft.com/office/drawing/2014/main" xmlns="" id="{00000000-0008-0000-0B00-000001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116" name="Rectangle 3078">
          <a:extLst>
            <a:ext uri="{FF2B5EF4-FFF2-40B4-BE49-F238E27FC236}">
              <a16:creationId xmlns:a16="http://schemas.microsoft.com/office/drawing/2014/main" xmlns="" id="{00000000-0008-0000-0B00-000004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117" name="Rectangle 3079">
          <a:extLst>
            <a:ext uri="{FF2B5EF4-FFF2-40B4-BE49-F238E27FC236}">
              <a16:creationId xmlns:a16="http://schemas.microsoft.com/office/drawing/2014/main" xmlns="" id="{00000000-0008-0000-0B00-000005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120" name="Rectangle 3082">
          <a:extLst>
            <a:ext uri="{FF2B5EF4-FFF2-40B4-BE49-F238E27FC236}">
              <a16:creationId xmlns:a16="http://schemas.microsoft.com/office/drawing/2014/main" xmlns="" id="{00000000-0008-0000-0B00-000008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121" name="Rectangle 3083">
          <a:extLst>
            <a:ext uri="{FF2B5EF4-FFF2-40B4-BE49-F238E27FC236}">
              <a16:creationId xmlns:a16="http://schemas.microsoft.com/office/drawing/2014/main" xmlns="" id="{00000000-0008-0000-0B00-000009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124" name="Rectangle 3086">
          <a:extLst>
            <a:ext uri="{FF2B5EF4-FFF2-40B4-BE49-F238E27FC236}">
              <a16:creationId xmlns:a16="http://schemas.microsoft.com/office/drawing/2014/main" xmlns="" id="{00000000-0008-0000-0B00-00000C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125" name="Rectangle 3087">
          <a:extLst>
            <a:ext uri="{FF2B5EF4-FFF2-40B4-BE49-F238E27FC236}">
              <a16:creationId xmlns:a16="http://schemas.microsoft.com/office/drawing/2014/main" xmlns="" id="{00000000-0008-0000-0B00-00000D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128" name="Rectangle 3090">
          <a:extLst>
            <a:ext uri="{FF2B5EF4-FFF2-40B4-BE49-F238E27FC236}">
              <a16:creationId xmlns:a16="http://schemas.microsoft.com/office/drawing/2014/main" xmlns="" id="{00000000-0008-0000-0B00-000010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129" name="Rectangle 3091">
          <a:extLst>
            <a:ext uri="{FF2B5EF4-FFF2-40B4-BE49-F238E27FC236}">
              <a16:creationId xmlns:a16="http://schemas.microsoft.com/office/drawing/2014/main" xmlns="" id="{00000000-0008-0000-0B00-000011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132" name="Rectangle 3094">
          <a:extLst>
            <a:ext uri="{FF2B5EF4-FFF2-40B4-BE49-F238E27FC236}">
              <a16:creationId xmlns:a16="http://schemas.microsoft.com/office/drawing/2014/main" xmlns="" id="{00000000-0008-0000-0B00-000014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133" name="Rectangle 3095">
          <a:extLst>
            <a:ext uri="{FF2B5EF4-FFF2-40B4-BE49-F238E27FC236}">
              <a16:creationId xmlns:a16="http://schemas.microsoft.com/office/drawing/2014/main" xmlns="" id="{00000000-0008-0000-0B00-000015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136" name="Rectangle 3098">
          <a:extLst>
            <a:ext uri="{FF2B5EF4-FFF2-40B4-BE49-F238E27FC236}">
              <a16:creationId xmlns:a16="http://schemas.microsoft.com/office/drawing/2014/main" xmlns="" id="{00000000-0008-0000-0B00-000018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137" name="Rectangle 3099">
          <a:extLst>
            <a:ext uri="{FF2B5EF4-FFF2-40B4-BE49-F238E27FC236}">
              <a16:creationId xmlns:a16="http://schemas.microsoft.com/office/drawing/2014/main" xmlns="" id="{00000000-0008-0000-0B00-000019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140" name="Rectangle 3102">
          <a:extLst>
            <a:ext uri="{FF2B5EF4-FFF2-40B4-BE49-F238E27FC236}">
              <a16:creationId xmlns:a16="http://schemas.microsoft.com/office/drawing/2014/main" xmlns="" id="{00000000-0008-0000-0B00-00001C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141" name="Rectangle 3103">
          <a:extLst>
            <a:ext uri="{FF2B5EF4-FFF2-40B4-BE49-F238E27FC236}">
              <a16:creationId xmlns:a16="http://schemas.microsoft.com/office/drawing/2014/main" xmlns="" id="{00000000-0008-0000-0B00-00001D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144" name="Rectangle 3106">
          <a:extLst>
            <a:ext uri="{FF2B5EF4-FFF2-40B4-BE49-F238E27FC236}">
              <a16:creationId xmlns:a16="http://schemas.microsoft.com/office/drawing/2014/main" xmlns="" id="{00000000-0008-0000-0B00-000020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145" name="Rectangle 3107">
          <a:extLst>
            <a:ext uri="{FF2B5EF4-FFF2-40B4-BE49-F238E27FC236}">
              <a16:creationId xmlns:a16="http://schemas.microsoft.com/office/drawing/2014/main" xmlns="" id="{00000000-0008-0000-0B00-000021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148" name="Rectangle 3110">
          <a:extLst>
            <a:ext uri="{FF2B5EF4-FFF2-40B4-BE49-F238E27FC236}">
              <a16:creationId xmlns:a16="http://schemas.microsoft.com/office/drawing/2014/main" xmlns="" id="{00000000-0008-0000-0B00-000024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149" name="Rectangle 3111">
          <a:extLst>
            <a:ext uri="{FF2B5EF4-FFF2-40B4-BE49-F238E27FC236}">
              <a16:creationId xmlns:a16="http://schemas.microsoft.com/office/drawing/2014/main" xmlns="" id="{00000000-0008-0000-0B00-000025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152" name="Rectangle 3114">
          <a:extLst>
            <a:ext uri="{FF2B5EF4-FFF2-40B4-BE49-F238E27FC236}">
              <a16:creationId xmlns:a16="http://schemas.microsoft.com/office/drawing/2014/main" xmlns="" id="{00000000-0008-0000-0B00-000028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153" name="Rectangle 3115">
          <a:extLst>
            <a:ext uri="{FF2B5EF4-FFF2-40B4-BE49-F238E27FC236}">
              <a16:creationId xmlns:a16="http://schemas.microsoft.com/office/drawing/2014/main" xmlns="" id="{00000000-0008-0000-0B00-000029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156" name="Rectangle 3118">
          <a:extLst>
            <a:ext uri="{FF2B5EF4-FFF2-40B4-BE49-F238E27FC236}">
              <a16:creationId xmlns:a16="http://schemas.microsoft.com/office/drawing/2014/main" xmlns="" id="{00000000-0008-0000-0B00-00002C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157" name="Rectangle 3119">
          <a:extLst>
            <a:ext uri="{FF2B5EF4-FFF2-40B4-BE49-F238E27FC236}">
              <a16:creationId xmlns:a16="http://schemas.microsoft.com/office/drawing/2014/main" xmlns="" id="{00000000-0008-0000-0B00-00002D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160" name="Rectangle 3122">
          <a:extLst>
            <a:ext uri="{FF2B5EF4-FFF2-40B4-BE49-F238E27FC236}">
              <a16:creationId xmlns:a16="http://schemas.microsoft.com/office/drawing/2014/main" xmlns="" id="{00000000-0008-0000-0B00-000030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161" name="Rectangle 3123">
          <a:extLst>
            <a:ext uri="{FF2B5EF4-FFF2-40B4-BE49-F238E27FC236}">
              <a16:creationId xmlns:a16="http://schemas.microsoft.com/office/drawing/2014/main" xmlns="" id="{00000000-0008-0000-0B00-000031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164" name="Rectangle 3126">
          <a:extLst>
            <a:ext uri="{FF2B5EF4-FFF2-40B4-BE49-F238E27FC236}">
              <a16:creationId xmlns:a16="http://schemas.microsoft.com/office/drawing/2014/main" xmlns="" id="{00000000-0008-0000-0B00-000034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165" name="Rectangle 3127">
          <a:extLst>
            <a:ext uri="{FF2B5EF4-FFF2-40B4-BE49-F238E27FC236}">
              <a16:creationId xmlns:a16="http://schemas.microsoft.com/office/drawing/2014/main" xmlns="" id="{00000000-0008-0000-0B00-000035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168" name="Rectangle 3130">
          <a:extLst>
            <a:ext uri="{FF2B5EF4-FFF2-40B4-BE49-F238E27FC236}">
              <a16:creationId xmlns:a16="http://schemas.microsoft.com/office/drawing/2014/main" xmlns="" id="{00000000-0008-0000-0B00-000038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169" name="Rectangle 3131">
          <a:extLst>
            <a:ext uri="{FF2B5EF4-FFF2-40B4-BE49-F238E27FC236}">
              <a16:creationId xmlns:a16="http://schemas.microsoft.com/office/drawing/2014/main" xmlns="" id="{00000000-0008-0000-0B00-000039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172" name="Rectangle 3134">
          <a:extLst>
            <a:ext uri="{FF2B5EF4-FFF2-40B4-BE49-F238E27FC236}">
              <a16:creationId xmlns:a16="http://schemas.microsoft.com/office/drawing/2014/main" xmlns="" id="{00000000-0008-0000-0B00-00003C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173" name="Rectangle 3135">
          <a:extLst>
            <a:ext uri="{FF2B5EF4-FFF2-40B4-BE49-F238E27FC236}">
              <a16:creationId xmlns:a16="http://schemas.microsoft.com/office/drawing/2014/main" xmlns="" id="{00000000-0008-0000-0B00-00003D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176" name="Rectangle 3138">
          <a:extLst>
            <a:ext uri="{FF2B5EF4-FFF2-40B4-BE49-F238E27FC236}">
              <a16:creationId xmlns:a16="http://schemas.microsoft.com/office/drawing/2014/main" xmlns="" id="{00000000-0008-0000-0B00-000040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177" name="Rectangle 3139">
          <a:extLst>
            <a:ext uri="{FF2B5EF4-FFF2-40B4-BE49-F238E27FC236}">
              <a16:creationId xmlns:a16="http://schemas.microsoft.com/office/drawing/2014/main" xmlns="" id="{00000000-0008-0000-0B00-000041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180" name="Rectangle 3142">
          <a:extLst>
            <a:ext uri="{FF2B5EF4-FFF2-40B4-BE49-F238E27FC236}">
              <a16:creationId xmlns:a16="http://schemas.microsoft.com/office/drawing/2014/main" xmlns="" id="{00000000-0008-0000-0B00-000044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181" name="Rectangle 3143">
          <a:extLst>
            <a:ext uri="{FF2B5EF4-FFF2-40B4-BE49-F238E27FC236}">
              <a16:creationId xmlns:a16="http://schemas.microsoft.com/office/drawing/2014/main" xmlns="" id="{00000000-0008-0000-0B00-000045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184" name="Rectangle 3146">
          <a:extLst>
            <a:ext uri="{FF2B5EF4-FFF2-40B4-BE49-F238E27FC236}">
              <a16:creationId xmlns:a16="http://schemas.microsoft.com/office/drawing/2014/main" xmlns="" id="{00000000-0008-0000-0B00-000048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185" name="Rectangle 3147">
          <a:extLst>
            <a:ext uri="{FF2B5EF4-FFF2-40B4-BE49-F238E27FC236}">
              <a16:creationId xmlns:a16="http://schemas.microsoft.com/office/drawing/2014/main" xmlns="" id="{00000000-0008-0000-0B00-000049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188" name="Rectangle 3150">
          <a:extLst>
            <a:ext uri="{FF2B5EF4-FFF2-40B4-BE49-F238E27FC236}">
              <a16:creationId xmlns:a16="http://schemas.microsoft.com/office/drawing/2014/main" xmlns="" id="{00000000-0008-0000-0B00-00004C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189" name="Rectangle 3151">
          <a:extLst>
            <a:ext uri="{FF2B5EF4-FFF2-40B4-BE49-F238E27FC236}">
              <a16:creationId xmlns:a16="http://schemas.microsoft.com/office/drawing/2014/main" xmlns="" id="{00000000-0008-0000-0B00-00004D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190" name="Rectangle 3152">
          <a:extLst>
            <a:ext uri="{FF2B5EF4-FFF2-40B4-BE49-F238E27FC236}">
              <a16:creationId xmlns:a16="http://schemas.microsoft.com/office/drawing/2014/main" xmlns="" id="{00000000-0008-0000-0B00-00004E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191" name="Rectangle 3153">
          <a:extLst>
            <a:ext uri="{FF2B5EF4-FFF2-40B4-BE49-F238E27FC236}">
              <a16:creationId xmlns:a16="http://schemas.microsoft.com/office/drawing/2014/main" xmlns="" id="{00000000-0008-0000-0B00-00004F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194" name="Rectangle 3156">
          <a:extLst>
            <a:ext uri="{FF2B5EF4-FFF2-40B4-BE49-F238E27FC236}">
              <a16:creationId xmlns:a16="http://schemas.microsoft.com/office/drawing/2014/main" xmlns="" id="{00000000-0008-0000-0B00-000052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195" name="Rectangle 3157">
          <a:extLst>
            <a:ext uri="{FF2B5EF4-FFF2-40B4-BE49-F238E27FC236}">
              <a16:creationId xmlns:a16="http://schemas.microsoft.com/office/drawing/2014/main" xmlns="" id="{00000000-0008-0000-0B00-000053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198" name="Rectangle 3160">
          <a:extLst>
            <a:ext uri="{FF2B5EF4-FFF2-40B4-BE49-F238E27FC236}">
              <a16:creationId xmlns:a16="http://schemas.microsoft.com/office/drawing/2014/main" xmlns="" id="{00000000-0008-0000-0B00-000056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199" name="Rectangle 3161">
          <a:extLst>
            <a:ext uri="{FF2B5EF4-FFF2-40B4-BE49-F238E27FC236}">
              <a16:creationId xmlns:a16="http://schemas.microsoft.com/office/drawing/2014/main" xmlns="" id="{00000000-0008-0000-0B00-000057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202" name="Rectangle 3164">
          <a:extLst>
            <a:ext uri="{FF2B5EF4-FFF2-40B4-BE49-F238E27FC236}">
              <a16:creationId xmlns:a16="http://schemas.microsoft.com/office/drawing/2014/main" xmlns="" id="{00000000-0008-0000-0B00-00005A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203" name="Rectangle 3165">
          <a:extLst>
            <a:ext uri="{FF2B5EF4-FFF2-40B4-BE49-F238E27FC236}">
              <a16:creationId xmlns:a16="http://schemas.microsoft.com/office/drawing/2014/main" xmlns="" id="{00000000-0008-0000-0B00-00005B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206" name="Rectangle 3168">
          <a:extLst>
            <a:ext uri="{FF2B5EF4-FFF2-40B4-BE49-F238E27FC236}">
              <a16:creationId xmlns:a16="http://schemas.microsoft.com/office/drawing/2014/main" xmlns="" id="{00000000-0008-0000-0B00-00005E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207" name="Rectangle 3169">
          <a:extLst>
            <a:ext uri="{FF2B5EF4-FFF2-40B4-BE49-F238E27FC236}">
              <a16:creationId xmlns:a16="http://schemas.microsoft.com/office/drawing/2014/main" xmlns="" id="{00000000-0008-0000-0B00-00005F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210" name="Rectangle 3172">
          <a:extLst>
            <a:ext uri="{FF2B5EF4-FFF2-40B4-BE49-F238E27FC236}">
              <a16:creationId xmlns:a16="http://schemas.microsoft.com/office/drawing/2014/main" xmlns="" id="{00000000-0008-0000-0B00-000062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211" name="Rectangle 3173">
          <a:extLst>
            <a:ext uri="{FF2B5EF4-FFF2-40B4-BE49-F238E27FC236}">
              <a16:creationId xmlns:a16="http://schemas.microsoft.com/office/drawing/2014/main" xmlns="" id="{00000000-0008-0000-0B00-000063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214" name="Rectangle 3176">
          <a:extLst>
            <a:ext uri="{FF2B5EF4-FFF2-40B4-BE49-F238E27FC236}">
              <a16:creationId xmlns:a16="http://schemas.microsoft.com/office/drawing/2014/main" xmlns="" id="{00000000-0008-0000-0B00-000066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215" name="Rectangle 3177">
          <a:extLst>
            <a:ext uri="{FF2B5EF4-FFF2-40B4-BE49-F238E27FC236}">
              <a16:creationId xmlns:a16="http://schemas.microsoft.com/office/drawing/2014/main" xmlns="" id="{00000000-0008-0000-0B00-000067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216" name="Rectangle 3178">
          <a:extLst>
            <a:ext uri="{FF2B5EF4-FFF2-40B4-BE49-F238E27FC236}">
              <a16:creationId xmlns:a16="http://schemas.microsoft.com/office/drawing/2014/main" xmlns="" id="{00000000-0008-0000-0B00-000068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217" name="Rectangle 3179">
          <a:extLst>
            <a:ext uri="{FF2B5EF4-FFF2-40B4-BE49-F238E27FC236}">
              <a16:creationId xmlns:a16="http://schemas.microsoft.com/office/drawing/2014/main" xmlns="" id="{00000000-0008-0000-0B00-000069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220" name="Rectangle 3182">
          <a:extLst>
            <a:ext uri="{FF2B5EF4-FFF2-40B4-BE49-F238E27FC236}">
              <a16:creationId xmlns:a16="http://schemas.microsoft.com/office/drawing/2014/main" xmlns="" id="{00000000-0008-0000-0B00-00006C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221" name="Rectangle 3183">
          <a:extLst>
            <a:ext uri="{FF2B5EF4-FFF2-40B4-BE49-F238E27FC236}">
              <a16:creationId xmlns:a16="http://schemas.microsoft.com/office/drawing/2014/main" xmlns="" id="{00000000-0008-0000-0B00-00006D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224" name="Rectangle 3186">
          <a:extLst>
            <a:ext uri="{FF2B5EF4-FFF2-40B4-BE49-F238E27FC236}">
              <a16:creationId xmlns:a16="http://schemas.microsoft.com/office/drawing/2014/main" xmlns="" id="{00000000-0008-0000-0B00-000070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225" name="Rectangle 3187">
          <a:extLst>
            <a:ext uri="{FF2B5EF4-FFF2-40B4-BE49-F238E27FC236}">
              <a16:creationId xmlns:a16="http://schemas.microsoft.com/office/drawing/2014/main" xmlns="" id="{00000000-0008-0000-0B00-000071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228" name="Rectangle 3190">
          <a:extLst>
            <a:ext uri="{FF2B5EF4-FFF2-40B4-BE49-F238E27FC236}">
              <a16:creationId xmlns:a16="http://schemas.microsoft.com/office/drawing/2014/main" xmlns="" id="{00000000-0008-0000-0B00-000074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229" name="Rectangle 3191">
          <a:extLst>
            <a:ext uri="{FF2B5EF4-FFF2-40B4-BE49-F238E27FC236}">
              <a16:creationId xmlns:a16="http://schemas.microsoft.com/office/drawing/2014/main" xmlns="" id="{00000000-0008-0000-0B00-000075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232" name="Rectangle 3194">
          <a:extLst>
            <a:ext uri="{FF2B5EF4-FFF2-40B4-BE49-F238E27FC236}">
              <a16:creationId xmlns:a16="http://schemas.microsoft.com/office/drawing/2014/main" xmlns="" id="{00000000-0008-0000-0B00-000078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233" name="Rectangle 3195">
          <a:extLst>
            <a:ext uri="{FF2B5EF4-FFF2-40B4-BE49-F238E27FC236}">
              <a16:creationId xmlns:a16="http://schemas.microsoft.com/office/drawing/2014/main" xmlns="" id="{00000000-0008-0000-0B00-000079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236" name="Rectangle 3198">
          <a:extLst>
            <a:ext uri="{FF2B5EF4-FFF2-40B4-BE49-F238E27FC236}">
              <a16:creationId xmlns:a16="http://schemas.microsoft.com/office/drawing/2014/main" xmlns="" id="{00000000-0008-0000-0B00-00007C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237" name="Rectangle 3199">
          <a:extLst>
            <a:ext uri="{FF2B5EF4-FFF2-40B4-BE49-F238E27FC236}">
              <a16:creationId xmlns:a16="http://schemas.microsoft.com/office/drawing/2014/main" xmlns="" id="{00000000-0008-0000-0B00-00007D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240" name="Rectangle 3202">
          <a:extLst>
            <a:ext uri="{FF2B5EF4-FFF2-40B4-BE49-F238E27FC236}">
              <a16:creationId xmlns:a16="http://schemas.microsoft.com/office/drawing/2014/main" xmlns="" id="{00000000-0008-0000-0B00-000080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241" name="Rectangle 3203">
          <a:extLst>
            <a:ext uri="{FF2B5EF4-FFF2-40B4-BE49-F238E27FC236}">
              <a16:creationId xmlns:a16="http://schemas.microsoft.com/office/drawing/2014/main" xmlns="" id="{00000000-0008-0000-0B00-000081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242" name="Rectangle 3204">
          <a:extLst>
            <a:ext uri="{FF2B5EF4-FFF2-40B4-BE49-F238E27FC236}">
              <a16:creationId xmlns:a16="http://schemas.microsoft.com/office/drawing/2014/main" xmlns="" id="{00000000-0008-0000-0B00-000082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243" name="Rectangle 3205">
          <a:extLst>
            <a:ext uri="{FF2B5EF4-FFF2-40B4-BE49-F238E27FC236}">
              <a16:creationId xmlns:a16="http://schemas.microsoft.com/office/drawing/2014/main" xmlns="" id="{00000000-0008-0000-0B00-000083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246" name="Rectangle 3208">
          <a:extLst>
            <a:ext uri="{FF2B5EF4-FFF2-40B4-BE49-F238E27FC236}">
              <a16:creationId xmlns:a16="http://schemas.microsoft.com/office/drawing/2014/main" xmlns="" id="{00000000-0008-0000-0B00-000086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247" name="Rectangle 3209">
          <a:extLst>
            <a:ext uri="{FF2B5EF4-FFF2-40B4-BE49-F238E27FC236}">
              <a16:creationId xmlns:a16="http://schemas.microsoft.com/office/drawing/2014/main" xmlns="" id="{00000000-0008-0000-0B00-000087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250" name="Rectangle 3212">
          <a:extLst>
            <a:ext uri="{FF2B5EF4-FFF2-40B4-BE49-F238E27FC236}">
              <a16:creationId xmlns:a16="http://schemas.microsoft.com/office/drawing/2014/main" xmlns="" id="{00000000-0008-0000-0B00-00008A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251" name="Rectangle 3213">
          <a:extLst>
            <a:ext uri="{FF2B5EF4-FFF2-40B4-BE49-F238E27FC236}">
              <a16:creationId xmlns:a16="http://schemas.microsoft.com/office/drawing/2014/main" xmlns="" id="{00000000-0008-0000-0B00-00008B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254" name="Rectangle 3216">
          <a:extLst>
            <a:ext uri="{FF2B5EF4-FFF2-40B4-BE49-F238E27FC236}">
              <a16:creationId xmlns:a16="http://schemas.microsoft.com/office/drawing/2014/main" xmlns="" id="{00000000-0008-0000-0B00-00008E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255" name="Rectangle 3217">
          <a:extLst>
            <a:ext uri="{FF2B5EF4-FFF2-40B4-BE49-F238E27FC236}">
              <a16:creationId xmlns:a16="http://schemas.microsoft.com/office/drawing/2014/main" xmlns="" id="{00000000-0008-0000-0B00-00008F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258" name="Rectangle 3220">
          <a:extLst>
            <a:ext uri="{FF2B5EF4-FFF2-40B4-BE49-F238E27FC236}">
              <a16:creationId xmlns:a16="http://schemas.microsoft.com/office/drawing/2014/main" xmlns="" id="{00000000-0008-0000-0B00-000092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259" name="Rectangle 3221">
          <a:extLst>
            <a:ext uri="{FF2B5EF4-FFF2-40B4-BE49-F238E27FC236}">
              <a16:creationId xmlns:a16="http://schemas.microsoft.com/office/drawing/2014/main" xmlns="" id="{00000000-0008-0000-0B00-000093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262" name="Rectangle 3224">
          <a:extLst>
            <a:ext uri="{FF2B5EF4-FFF2-40B4-BE49-F238E27FC236}">
              <a16:creationId xmlns:a16="http://schemas.microsoft.com/office/drawing/2014/main" xmlns="" id="{00000000-0008-0000-0B00-000096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263" name="Rectangle 3225">
          <a:extLst>
            <a:ext uri="{FF2B5EF4-FFF2-40B4-BE49-F238E27FC236}">
              <a16:creationId xmlns:a16="http://schemas.microsoft.com/office/drawing/2014/main" xmlns="" id="{00000000-0008-0000-0B00-000097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266" name="Rectangle 3228">
          <a:extLst>
            <a:ext uri="{FF2B5EF4-FFF2-40B4-BE49-F238E27FC236}">
              <a16:creationId xmlns:a16="http://schemas.microsoft.com/office/drawing/2014/main" xmlns="" id="{00000000-0008-0000-0B00-00009A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267" name="Rectangle 3229">
          <a:extLst>
            <a:ext uri="{FF2B5EF4-FFF2-40B4-BE49-F238E27FC236}">
              <a16:creationId xmlns:a16="http://schemas.microsoft.com/office/drawing/2014/main" xmlns="" id="{00000000-0008-0000-0B00-00009B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270" name="Rectangle 3232">
          <a:extLst>
            <a:ext uri="{FF2B5EF4-FFF2-40B4-BE49-F238E27FC236}">
              <a16:creationId xmlns:a16="http://schemas.microsoft.com/office/drawing/2014/main" xmlns="" id="{00000000-0008-0000-0B00-00009E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271" name="Rectangle 3233">
          <a:extLst>
            <a:ext uri="{FF2B5EF4-FFF2-40B4-BE49-F238E27FC236}">
              <a16:creationId xmlns:a16="http://schemas.microsoft.com/office/drawing/2014/main" xmlns="" id="{00000000-0008-0000-0B00-00009F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274" name="Rectangle 3236">
          <a:extLst>
            <a:ext uri="{FF2B5EF4-FFF2-40B4-BE49-F238E27FC236}">
              <a16:creationId xmlns:a16="http://schemas.microsoft.com/office/drawing/2014/main" xmlns="" id="{00000000-0008-0000-0B00-0000A2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275" name="Rectangle 3237">
          <a:extLst>
            <a:ext uri="{FF2B5EF4-FFF2-40B4-BE49-F238E27FC236}">
              <a16:creationId xmlns:a16="http://schemas.microsoft.com/office/drawing/2014/main" xmlns="" id="{00000000-0008-0000-0B00-0000A3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278" name="Rectangle 3240">
          <a:extLst>
            <a:ext uri="{FF2B5EF4-FFF2-40B4-BE49-F238E27FC236}">
              <a16:creationId xmlns:a16="http://schemas.microsoft.com/office/drawing/2014/main" xmlns="" id="{00000000-0008-0000-0B00-0000A6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279" name="Rectangle 3241">
          <a:extLst>
            <a:ext uri="{FF2B5EF4-FFF2-40B4-BE49-F238E27FC236}">
              <a16:creationId xmlns:a16="http://schemas.microsoft.com/office/drawing/2014/main" xmlns="" id="{00000000-0008-0000-0B00-0000A7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282" name="Rectangle 3244">
          <a:extLst>
            <a:ext uri="{FF2B5EF4-FFF2-40B4-BE49-F238E27FC236}">
              <a16:creationId xmlns:a16="http://schemas.microsoft.com/office/drawing/2014/main" xmlns="" id="{00000000-0008-0000-0B00-0000AA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283" name="Rectangle 3245">
          <a:extLst>
            <a:ext uri="{FF2B5EF4-FFF2-40B4-BE49-F238E27FC236}">
              <a16:creationId xmlns:a16="http://schemas.microsoft.com/office/drawing/2014/main" xmlns="" id="{00000000-0008-0000-0B00-0000AB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286" name="Rectangle 3248">
          <a:extLst>
            <a:ext uri="{FF2B5EF4-FFF2-40B4-BE49-F238E27FC236}">
              <a16:creationId xmlns:a16="http://schemas.microsoft.com/office/drawing/2014/main" xmlns="" id="{00000000-0008-0000-0B00-0000AE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287" name="Rectangle 3249">
          <a:extLst>
            <a:ext uri="{FF2B5EF4-FFF2-40B4-BE49-F238E27FC236}">
              <a16:creationId xmlns:a16="http://schemas.microsoft.com/office/drawing/2014/main" xmlns="" id="{00000000-0008-0000-0B00-0000AF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290" name="Rectangle 3252">
          <a:extLst>
            <a:ext uri="{FF2B5EF4-FFF2-40B4-BE49-F238E27FC236}">
              <a16:creationId xmlns:a16="http://schemas.microsoft.com/office/drawing/2014/main" xmlns="" id="{00000000-0008-0000-0B00-0000B2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291" name="Rectangle 3253">
          <a:extLst>
            <a:ext uri="{FF2B5EF4-FFF2-40B4-BE49-F238E27FC236}">
              <a16:creationId xmlns:a16="http://schemas.microsoft.com/office/drawing/2014/main" xmlns="" id="{00000000-0008-0000-0B00-0000B3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294" name="Rectangle 3256">
          <a:extLst>
            <a:ext uri="{FF2B5EF4-FFF2-40B4-BE49-F238E27FC236}">
              <a16:creationId xmlns:a16="http://schemas.microsoft.com/office/drawing/2014/main" xmlns="" id="{00000000-0008-0000-0B00-0000B6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295" name="Rectangle 3257">
          <a:extLst>
            <a:ext uri="{FF2B5EF4-FFF2-40B4-BE49-F238E27FC236}">
              <a16:creationId xmlns:a16="http://schemas.microsoft.com/office/drawing/2014/main" xmlns="" id="{00000000-0008-0000-0B00-0000B7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298" name="Rectangle 3260">
          <a:extLst>
            <a:ext uri="{FF2B5EF4-FFF2-40B4-BE49-F238E27FC236}">
              <a16:creationId xmlns:a16="http://schemas.microsoft.com/office/drawing/2014/main" xmlns="" id="{00000000-0008-0000-0B00-0000BA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299" name="Rectangle 3261">
          <a:extLst>
            <a:ext uri="{FF2B5EF4-FFF2-40B4-BE49-F238E27FC236}">
              <a16:creationId xmlns:a16="http://schemas.microsoft.com/office/drawing/2014/main" xmlns="" id="{00000000-0008-0000-0B00-0000BB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302" name="Rectangle 3264">
          <a:extLst>
            <a:ext uri="{FF2B5EF4-FFF2-40B4-BE49-F238E27FC236}">
              <a16:creationId xmlns:a16="http://schemas.microsoft.com/office/drawing/2014/main" xmlns="" id="{00000000-0008-0000-0B00-0000BE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303" name="Rectangle 3265">
          <a:extLst>
            <a:ext uri="{FF2B5EF4-FFF2-40B4-BE49-F238E27FC236}">
              <a16:creationId xmlns:a16="http://schemas.microsoft.com/office/drawing/2014/main" xmlns="" id="{00000000-0008-0000-0B00-0000BF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306" name="Rectangle 3268">
          <a:extLst>
            <a:ext uri="{FF2B5EF4-FFF2-40B4-BE49-F238E27FC236}">
              <a16:creationId xmlns:a16="http://schemas.microsoft.com/office/drawing/2014/main" xmlns="" id="{00000000-0008-0000-0B00-0000C2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307" name="Rectangle 3269">
          <a:extLst>
            <a:ext uri="{FF2B5EF4-FFF2-40B4-BE49-F238E27FC236}">
              <a16:creationId xmlns:a16="http://schemas.microsoft.com/office/drawing/2014/main" xmlns="" id="{00000000-0008-0000-0B00-0000C3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310" name="Rectangle 3272">
          <a:extLst>
            <a:ext uri="{FF2B5EF4-FFF2-40B4-BE49-F238E27FC236}">
              <a16:creationId xmlns:a16="http://schemas.microsoft.com/office/drawing/2014/main" xmlns="" id="{00000000-0008-0000-0B00-0000C6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311" name="Rectangle 3273">
          <a:extLst>
            <a:ext uri="{FF2B5EF4-FFF2-40B4-BE49-F238E27FC236}">
              <a16:creationId xmlns:a16="http://schemas.microsoft.com/office/drawing/2014/main" xmlns="" id="{00000000-0008-0000-0B00-0000C7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314" name="Rectangle 3276">
          <a:extLst>
            <a:ext uri="{FF2B5EF4-FFF2-40B4-BE49-F238E27FC236}">
              <a16:creationId xmlns:a16="http://schemas.microsoft.com/office/drawing/2014/main" xmlns="" id="{00000000-0008-0000-0B00-0000CA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315" name="Rectangle 3277">
          <a:extLst>
            <a:ext uri="{FF2B5EF4-FFF2-40B4-BE49-F238E27FC236}">
              <a16:creationId xmlns:a16="http://schemas.microsoft.com/office/drawing/2014/main" xmlns="" id="{00000000-0008-0000-0B00-0000CB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318" name="Rectangle 3280">
          <a:extLst>
            <a:ext uri="{FF2B5EF4-FFF2-40B4-BE49-F238E27FC236}">
              <a16:creationId xmlns:a16="http://schemas.microsoft.com/office/drawing/2014/main" xmlns="" id="{00000000-0008-0000-0B00-0000CE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319" name="Rectangle 3281">
          <a:extLst>
            <a:ext uri="{FF2B5EF4-FFF2-40B4-BE49-F238E27FC236}">
              <a16:creationId xmlns:a16="http://schemas.microsoft.com/office/drawing/2014/main" xmlns="" id="{00000000-0008-0000-0B00-0000CF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322" name="Rectangle 3284">
          <a:extLst>
            <a:ext uri="{FF2B5EF4-FFF2-40B4-BE49-F238E27FC236}">
              <a16:creationId xmlns:a16="http://schemas.microsoft.com/office/drawing/2014/main" xmlns="" id="{00000000-0008-0000-0B00-0000D2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323" name="Rectangle 3285">
          <a:extLst>
            <a:ext uri="{FF2B5EF4-FFF2-40B4-BE49-F238E27FC236}">
              <a16:creationId xmlns:a16="http://schemas.microsoft.com/office/drawing/2014/main" xmlns="" id="{00000000-0008-0000-0B00-0000D3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326" name="Rectangle 3288">
          <a:extLst>
            <a:ext uri="{FF2B5EF4-FFF2-40B4-BE49-F238E27FC236}">
              <a16:creationId xmlns:a16="http://schemas.microsoft.com/office/drawing/2014/main" xmlns="" id="{00000000-0008-0000-0B00-0000D6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327" name="Rectangle 3289">
          <a:extLst>
            <a:ext uri="{FF2B5EF4-FFF2-40B4-BE49-F238E27FC236}">
              <a16:creationId xmlns:a16="http://schemas.microsoft.com/office/drawing/2014/main" xmlns="" id="{00000000-0008-0000-0B00-0000D7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328" name="Rectangle 3290">
          <a:extLst>
            <a:ext uri="{FF2B5EF4-FFF2-40B4-BE49-F238E27FC236}">
              <a16:creationId xmlns:a16="http://schemas.microsoft.com/office/drawing/2014/main" xmlns="" id="{00000000-0008-0000-0B00-0000D8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329" name="Rectangle 3291">
          <a:extLst>
            <a:ext uri="{FF2B5EF4-FFF2-40B4-BE49-F238E27FC236}">
              <a16:creationId xmlns:a16="http://schemas.microsoft.com/office/drawing/2014/main" xmlns="" id="{00000000-0008-0000-0B00-0000D9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332" name="Rectangle 3294">
          <a:extLst>
            <a:ext uri="{FF2B5EF4-FFF2-40B4-BE49-F238E27FC236}">
              <a16:creationId xmlns:a16="http://schemas.microsoft.com/office/drawing/2014/main" xmlns="" id="{00000000-0008-0000-0B00-0000DC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333" name="Rectangle 3295">
          <a:extLst>
            <a:ext uri="{FF2B5EF4-FFF2-40B4-BE49-F238E27FC236}">
              <a16:creationId xmlns:a16="http://schemas.microsoft.com/office/drawing/2014/main" xmlns="" id="{00000000-0008-0000-0B00-0000DD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336" name="Rectangle 3298">
          <a:extLst>
            <a:ext uri="{FF2B5EF4-FFF2-40B4-BE49-F238E27FC236}">
              <a16:creationId xmlns:a16="http://schemas.microsoft.com/office/drawing/2014/main" xmlns="" id="{00000000-0008-0000-0B00-0000E0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337" name="Rectangle 3299">
          <a:extLst>
            <a:ext uri="{FF2B5EF4-FFF2-40B4-BE49-F238E27FC236}">
              <a16:creationId xmlns:a16="http://schemas.microsoft.com/office/drawing/2014/main" xmlns="" id="{00000000-0008-0000-0B00-0000E1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340" name="Rectangle 3302">
          <a:extLst>
            <a:ext uri="{FF2B5EF4-FFF2-40B4-BE49-F238E27FC236}">
              <a16:creationId xmlns:a16="http://schemas.microsoft.com/office/drawing/2014/main" xmlns="" id="{00000000-0008-0000-0B00-0000E4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341" name="Rectangle 3303">
          <a:extLst>
            <a:ext uri="{FF2B5EF4-FFF2-40B4-BE49-F238E27FC236}">
              <a16:creationId xmlns:a16="http://schemas.microsoft.com/office/drawing/2014/main" xmlns="" id="{00000000-0008-0000-0B00-0000E5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344" name="Rectangle 3306">
          <a:extLst>
            <a:ext uri="{FF2B5EF4-FFF2-40B4-BE49-F238E27FC236}">
              <a16:creationId xmlns:a16="http://schemas.microsoft.com/office/drawing/2014/main" xmlns="" id="{00000000-0008-0000-0B00-0000E8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345" name="Rectangle 3307">
          <a:extLst>
            <a:ext uri="{FF2B5EF4-FFF2-40B4-BE49-F238E27FC236}">
              <a16:creationId xmlns:a16="http://schemas.microsoft.com/office/drawing/2014/main" xmlns="" id="{00000000-0008-0000-0B00-0000E9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348" name="Rectangle 3310">
          <a:extLst>
            <a:ext uri="{FF2B5EF4-FFF2-40B4-BE49-F238E27FC236}">
              <a16:creationId xmlns:a16="http://schemas.microsoft.com/office/drawing/2014/main" xmlns="" id="{00000000-0008-0000-0B00-0000EC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349" name="Rectangle 3311">
          <a:extLst>
            <a:ext uri="{FF2B5EF4-FFF2-40B4-BE49-F238E27FC236}">
              <a16:creationId xmlns:a16="http://schemas.microsoft.com/office/drawing/2014/main" xmlns="" id="{00000000-0008-0000-0B00-0000ED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352" name="Rectangle 3314">
          <a:extLst>
            <a:ext uri="{FF2B5EF4-FFF2-40B4-BE49-F238E27FC236}">
              <a16:creationId xmlns:a16="http://schemas.microsoft.com/office/drawing/2014/main" xmlns="" id="{00000000-0008-0000-0B00-0000F0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353" name="Rectangle 3315">
          <a:extLst>
            <a:ext uri="{FF2B5EF4-FFF2-40B4-BE49-F238E27FC236}">
              <a16:creationId xmlns:a16="http://schemas.microsoft.com/office/drawing/2014/main" xmlns="" id="{00000000-0008-0000-0B00-0000F1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356" name="Rectangle 3318">
          <a:extLst>
            <a:ext uri="{FF2B5EF4-FFF2-40B4-BE49-F238E27FC236}">
              <a16:creationId xmlns:a16="http://schemas.microsoft.com/office/drawing/2014/main" xmlns="" id="{00000000-0008-0000-0B00-0000F4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357" name="Rectangle 3319">
          <a:extLst>
            <a:ext uri="{FF2B5EF4-FFF2-40B4-BE49-F238E27FC236}">
              <a16:creationId xmlns:a16="http://schemas.microsoft.com/office/drawing/2014/main" xmlns="" id="{00000000-0008-0000-0B00-0000F5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360" name="Rectangle 3322">
          <a:extLst>
            <a:ext uri="{FF2B5EF4-FFF2-40B4-BE49-F238E27FC236}">
              <a16:creationId xmlns:a16="http://schemas.microsoft.com/office/drawing/2014/main" xmlns="" id="{00000000-0008-0000-0B00-0000F8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361" name="Rectangle 3323">
          <a:extLst>
            <a:ext uri="{FF2B5EF4-FFF2-40B4-BE49-F238E27FC236}">
              <a16:creationId xmlns:a16="http://schemas.microsoft.com/office/drawing/2014/main" xmlns="" id="{00000000-0008-0000-0B00-0000F9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364" name="Rectangle 3326">
          <a:extLst>
            <a:ext uri="{FF2B5EF4-FFF2-40B4-BE49-F238E27FC236}">
              <a16:creationId xmlns:a16="http://schemas.microsoft.com/office/drawing/2014/main" xmlns="" id="{00000000-0008-0000-0B00-0000FC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365" name="Rectangle 3327">
          <a:extLst>
            <a:ext uri="{FF2B5EF4-FFF2-40B4-BE49-F238E27FC236}">
              <a16:creationId xmlns:a16="http://schemas.microsoft.com/office/drawing/2014/main" xmlns="" id="{00000000-0008-0000-0B00-0000FD8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368" name="Rectangle 3330">
          <a:extLst>
            <a:ext uri="{FF2B5EF4-FFF2-40B4-BE49-F238E27FC236}">
              <a16:creationId xmlns:a16="http://schemas.microsoft.com/office/drawing/2014/main" xmlns="" id="{00000000-0008-0000-0B00-0000008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369" name="Rectangle 3331">
          <a:extLst>
            <a:ext uri="{FF2B5EF4-FFF2-40B4-BE49-F238E27FC236}">
              <a16:creationId xmlns:a16="http://schemas.microsoft.com/office/drawing/2014/main" xmlns="" id="{00000000-0008-0000-0B00-0000018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372" name="Rectangle 3334">
          <a:extLst>
            <a:ext uri="{FF2B5EF4-FFF2-40B4-BE49-F238E27FC236}">
              <a16:creationId xmlns:a16="http://schemas.microsoft.com/office/drawing/2014/main" xmlns="" id="{00000000-0008-0000-0B00-0000048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373" name="Rectangle 3335">
          <a:extLst>
            <a:ext uri="{FF2B5EF4-FFF2-40B4-BE49-F238E27FC236}">
              <a16:creationId xmlns:a16="http://schemas.microsoft.com/office/drawing/2014/main" xmlns="" id="{00000000-0008-0000-0B00-0000058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376" name="Rectangle 3338">
          <a:extLst>
            <a:ext uri="{FF2B5EF4-FFF2-40B4-BE49-F238E27FC236}">
              <a16:creationId xmlns:a16="http://schemas.microsoft.com/office/drawing/2014/main" xmlns="" id="{00000000-0008-0000-0B00-0000088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377" name="Rectangle 3339">
          <a:extLst>
            <a:ext uri="{FF2B5EF4-FFF2-40B4-BE49-F238E27FC236}">
              <a16:creationId xmlns:a16="http://schemas.microsoft.com/office/drawing/2014/main" xmlns="" id="{00000000-0008-0000-0B00-0000098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380" name="Rectangle 3342">
          <a:extLst>
            <a:ext uri="{FF2B5EF4-FFF2-40B4-BE49-F238E27FC236}">
              <a16:creationId xmlns:a16="http://schemas.microsoft.com/office/drawing/2014/main" xmlns="" id="{00000000-0008-0000-0B00-00000C8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381" name="Rectangle 3343">
          <a:extLst>
            <a:ext uri="{FF2B5EF4-FFF2-40B4-BE49-F238E27FC236}">
              <a16:creationId xmlns:a16="http://schemas.microsoft.com/office/drawing/2014/main" xmlns="" id="{00000000-0008-0000-0B00-00000D8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384" name="Rectangle 3346">
          <a:extLst>
            <a:ext uri="{FF2B5EF4-FFF2-40B4-BE49-F238E27FC236}">
              <a16:creationId xmlns:a16="http://schemas.microsoft.com/office/drawing/2014/main" xmlns="" id="{00000000-0008-0000-0B00-0000108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385" name="Rectangle 3347">
          <a:extLst>
            <a:ext uri="{FF2B5EF4-FFF2-40B4-BE49-F238E27FC236}">
              <a16:creationId xmlns:a16="http://schemas.microsoft.com/office/drawing/2014/main" xmlns="" id="{00000000-0008-0000-0B00-0000118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388" name="Rectangle 3350">
          <a:extLst>
            <a:ext uri="{FF2B5EF4-FFF2-40B4-BE49-F238E27FC236}">
              <a16:creationId xmlns:a16="http://schemas.microsoft.com/office/drawing/2014/main" xmlns="" id="{00000000-0008-0000-0B00-0000148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389" name="Rectangle 3351">
          <a:extLst>
            <a:ext uri="{FF2B5EF4-FFF2-40B4-BE49-F238E27FC236}">
              <a16:creationId xmlns:a16="http://schemas.microsoft.com/office/drawing/2014/main" xmlns="" id="{00000000-0008-0000-0B00-0000158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392" name="Rectangle 3354">
          <a:extLst>
            <a:ext uri="{FF2B5EF4-FFF2-40B4-BE49-F238E27FC236}">
              <a16:creationId xmlns:a16="http://schemas.microsoft.com/office/drawing/2014/main" xmlns="" id="{00000000-0008-0000-0B00-0000188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393" name="Rectangle 3355">
          <a:extLst>
            <a:ext uri="{FF2B5EF4-FFF2-40B4-BE49-F238E27FC236}">
              <a16:creationId xmlns:a16="http://schemas.microsoft.com/office/drawing/2014/main" xmlns="" id="{00000000-0008-0000-0B00-0000198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396" name="Rectangle 3358">
          <a:extLst>
            <a:ext uri="{FF2B5EF4-FFF2-40B4-BE49-F238E27FC236}">
              <a16:creationId xmlns:a16="http://schemas.microsoft.com/office/drawing/2014/main" xmlns="" id="{00000000-0008-0000-0B00-00001C8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397" name="Rectangle 3359">
          <a:extLst>
            <a:ext uri="{FF2B5EF4-FFF2-40B4-BE49-F238E27FC236}">
              <a16:creationId xmlns:a16="http://schemas.microsoft.com/office/drawing/2014/main" xmlns="" id="{00000000-0008-0000-0B00-00001D8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400" name="Rectangle 3362">
          <a:extLst>
            <a:ext uri="{FF2B5EF4-FFF2-40B4-BE49-F238E27FC236}">
              <a16:creationId xmlns:a16="http://schemas.microsoft.com/office/drawing/2014/main" xmlns="" id="{00000000-0008-0000-0B00-0000208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401" name="Rectangle 3363">
          <a:extLst>
            <a:ext uri="{FF2B5EF4-FFF2-40B4-BE49-F238E27FC236}">
              <a16:creationId xmlns:a16="http://schemas.microsoft.com/office/drawing/2014/main" xmlns="" id="{00000000-0008-0000-0B00-0000218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404" name="Rectangle 3366">
          <a:extLst>
            <a:ext uri="{FF2B5EF4-FFF2-40B4-BE49-F238E27FC236}">
              <a16:creationId xmlns:a16="http://schemas.microsoft.com/office/drawing/2014/main" xmlns="" id="{00000000-0008-0000-0B00-0000248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405" name="Rectangle 3367">
          <a:extLst>
            <a:ext uri="{FF2B5EF4-FFF2-40B4-BE49-F238E27FC236}">
              <a16:creationId xmlns:a16="http://schemas.microsoft.com/office/drawing/2014/main" xmlns="" id="{00000000-0008-0000-0B00-0000258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408" name="Rectangle 3370">
          <a:extLst>
            <a:ext uri="{FF2B5EF4-FFF2-40B4-BE49-F238E27FC236}">
              <a16:creationId xmlns:a16="http://schemas.microsoft.com/office/drawing/2014/main" xmlns="" id="{00000000-0008-0000-0B00-0000288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409" name="Rectangle 3371">
          <a:extLst>
            <a:ext uri="{FF2B5EF4-FFF2-40B4-BE49-F238E27FC236}">
              <a16:creationId xmlns:a16="http://schemas.microsoft.com/office/drawing/2014/main" xmlns="" id="{00000000-0008-0000-0B00-0000298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412" name="Rectangle 3374">
          <a:extLst>
            <a:ext uri="{FF2B5EF4-FFF2-40B4-BE49-F238E27FC236}">
              <a16:creationId xmlns:a16="http://schemas.microsoft.com/office/drawing/2014/main" xmlns="" id="{00000000-0008-0000-0B00-00002C8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413" name="Rectangle 3375">
          <a:extLst>
            <a:ext uri="{FF2B5EF4-FFF2-40B4-BE49-F238E27FC236}">
              <a16:creationId xmlns:a16="http://schemas.microsoft.com/office/drawing/2014/main" xmlns="" id="{00000000-0008-0000-0B00-00002D8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416" name="Rectangle 3378">
          <a:extLst>
            <a:ext uri="{FF2B5EF4-FFF2-40B4-BE49-F238E27FC236}">
              <a16:creationId xmlns:a16="http://schemas.microsoft.com/office/drawing/2014/main" xmlns="" id="{00000000-0008-0000-0B00-0000308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417" name="Rectangle 3379">
          <a:extLst>
            <a:ext uri="{FF2B5EF4-FFF2-40B4-BE49-F238E27FC236}">
              <a16:creationId xmlns:a16="http://schemas.microsoft.com/office/drawing/2014/main" xmlns="" id="{00000000-0008-0000-0B00-0000318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420" name="Rectangle 3382">
          <a:extLst>
            <a:ext uri="{FF2B5EF4-FFF2-40B4-BE49-F238E27FC236}">
              <a16:creationId xmlns:a16="http://schemas.microsoft.com/office/drawing/2014/main" xmlns="" id="{00000000-0008-0000-0B00-0000348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421" name="Rectangle 3383">
          <a:extLst>
            <a:ext uri="{FF2B5EF4-FFF2-40B4-BE49-F238E27FC236}">
              <a16:creationId xmlns:a16="http://schemas.microsoft.com/office/drawing/2014/main" xmlns="" id="{00000000-0008-0000-0B00-0000358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424" name="Rectangle 3386">
          <a:extLst>
            <a:ext uri="{FF2B5EF4-FFF2-40B4-BE49-F238E27FC236}">
              <a16:creationId xmlns:a16="http://schemas.microsoft.com/office/drawing/2014/main" xmlns="" id="{00000000-0008-0000-0B00-0000388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425" name="Rectangle 3387">
          <a:extLst>
            <a:ext uri="{FF2B5EF4-FFF2-40B4-BE49-F238E27FC236}">
              <a16:creationId xmlns:a16="http://schemas.microsoft.com/office/drawing/2014/main" xmlns="" id="{00000000-0008-0000-0B00-0000398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428" name="Rectangle 3390">
          <a:extLst>
            <a:ext uri="{FF2B5EF4-FFF2-40B4-BE49-F238E27FC236}">
              <a16:creationId xmlns:a16="http://schemas.microsoft.com/office/drawing/2014/main" xmlns="" id="{00000000-0008-0000-0B00-00003C8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429" name="Rectangle 3391">
          <a:extLst>
            <a:ext uri="{FF2B5EF4-FFF2-40B4-BE49-F238E27FC236}">
              <a16:creationId xmlns:a16="http://schemas.microsoft.com/office/drawing/2014/main" xmlns="" id="{00000000-0008-0000-0B00-00003D8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432" name="Rectangle 3394">
          <a:extLst>
            <a:ext uri="{FF2B5EF4-FFF2-40B4-BE49-F238E27FC236}">
              <a16:creationId xmlns:a16="http://schemas.microsoft.com/office/drawing/2014/main" xmlns="" id="{00000000-0008-0000-0B00-0000408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433" name="Rectangle 3395">
          <a:extLst>
            <a:ext uri="{FF2B5EF4-FFF2-40B4-BE49-F238E27FC236}">
              <a16:creationId xmlns:a16="http://schemas.microsoft.com/office/drawing/2014/main" xmlns="" id="{00000000-0008-0000-0B00-0000418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436" name="Rectangle 3398">
          <a:extLst>
            <a:ext uri="{FF2B5EF4-FFF2-40B4-BE49-F238E27FC236}">
              <a16:creationId xmlns:a16="http://schemas.microsoft.com/office/drawing/2014/main" xmlns="" id="{00000000-0008-0000-0B00-0000448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437" name="Rectangle 3399">
          <a:extLst>
            <a:ext uri="{FF2B5EF4-FFF2-40B4-BE49-F238E27FC236}">
              <a16:creationId xmlns:a16="http://schemas.microsoft.com/office/drawing/2014/main" xmlns="" id="{00000000-0008-0000-0B00-0000458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440" name="Rectangle 3402">
          <a:extLst>
            <a:ext uri="{FF2B5EF4-FFF2-40B4-BE49-F238E27FC236}">
              <a16:creationId xmlns:a16="http://schemas.microsoft.com/office/drawing/2014/main" xmlns="" id="{00000000-0008-0000-0B00-0000488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441" name="Rectangle 3403">
          <a:extLst>
            <a:ext uri="{FF2B5EF4-FFF2-40B4-BE49-F238E27FC236}">
              <a16:creationId xmlns:a16="http://schemas.microsoft.com/office/drawing/2014/main" xmlns="" id="{00000000-0008-0000-0B00-0000498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444" name="Rectangle 3406">
          <a:extLst>
            <a:ext uri="{FF2B5EF4-FFF2-40B4-BE49-F238E27FC236}">
              <a16:creationId xmlns:a16="http://schemas.microsoft.com/office/drawing/2014/main" xmlns="" id="{00000000-0008-0000-0B00-00004C8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445" name="Rectangle 3407">
          <a:extLst>
            <a:ext uri="{FF2B5EF4-FFF2-40B4-BE49-F238E27FC236}">
              <a16:creationId xmlns:a16="http://schemas.microsoft.com/office/drawing/2014/main" xmlns="" id="{00000000-0008-0000-0B00-00004D8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448" name="Rectangle 3410">
          <a:extLst>
            <a:ext uri="{FF2B5EF4-FFF2-40B4-BE49-F238E27FC236}">
              <a16:creationId xmlns:a16="http://schemas.microsoft.com/office/drawing/2014/main" xmlns="" id="{00000000-0008-0000-0B00-0000508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449" name="Rectangle 3411">
          <a:extLst>
            <a:ext uri="{FF2B5EF4-FFF2-40B4-BE49-F238E27FC236}">
              <a16:creationId xmlns:a16="http://schemas.microsoft.com/office/drawing/2014/main" xmlns="" id="{00000000-0008-0000-0B00-0000518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452" name="Rectangle 3414">
          <a:extLst>
            <a:ext uri="{FF2B5EF4-FFF2-40B4-BE49-F238E27FC236}">
              <a16:creationId xmlns:a16="http://schemas.microsoft.com/office/drawing/2014/main" xmlns="" id="{00000000-0008-0000-0B00-0000548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453" name="Rectangle 3415">
          <a:extLst>
            <a:ext uri="{FF2B5EF4-FFF2-40B4-BE49-F238E27FC236}">
              <a16:creationId xmlns:a16="http://schemas.microsoft.com/office/drawing/2014/main" xmlns="" id="{00000000-0008-0000-0B00-0000558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456" name="Rectangle 3418">
          <a:extLst>
            <a:ext uri="{FF2B5EF4-FFF2-40B4-BE49-F238E27FC236}">
              <a16:creationId xmlns:a16="http://schemas.microsoft.com/office/drawing/2014/main" xmlns="" id="{00000000-0008-0000-0B00-0000588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457" name="Rectangle 3419">
          <a:extLst>
            <a:ext uri="{FF2B5EF4-FFF2-40B4-BE49-F238E27FC236}">
              <a16:creationId xmlns:a16="http://schemas.microsoft.com/office/drawing/2014/main" xmlns="" id="{00000000-0008-0000-0B00-0000598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460" name="Rectangle 3422">
          <a:extLst>
            <a:ext uri="{FF2B5EF4-FFF2-40B4-BE49-F238E27FC236}">
              <a16:creationId xmlns:a16="http://schemas.microsoft.com/office/drawing/2014/main" xmlns="" id="{00000000-0008-0000-0B00-00005C8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461" name="Rectangle 3423">
          <a:extLst>
            <a:ext uri="{FF2B5EF4-FFF2-40B4-BE49-F238E27FC236}">
              <a16:creationId xmlns:a16="http://schemas.microsoft.com/office/drawing/2014/main" xmlns="" id="{00000000-0008-0000-0B00-00005D8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464" name="Rectangle 3426">
          <a:extLst>
            <a:ext uri="{FF2B5EF4-FFF2-40B4-BE49-F238E27FC236}">
              <a16:creationId xmlns:a16="http://schemas.microsoft.com/office/drawing/2014/main" xmlns="" id="{00000000-0008-0000-0B00-0000608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465" name="Rectangle 3427">
          <a:extLst>
            <a:ext uri="{FF2B5EF4-FFF2-40B4-BE49-F238E27FC236}">
              <a16:creationId xmlns:a16="http://schemas.microsoft.com/office/drawing/2014/main" xmlns="" id="{00000000-0008-0000-0B00-0000618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468" name="Rectangle 3430">
          <a:extLst>
            <a:ext uri="{FF2B5EF4-FFF2-40B4-BE49-F238E27FC236}">
              <a16:creationId xmlns:a16="http://schemas.microsoft.com/office/drawing/2014/main" xmlns="" id="{00000000-0008-0000-0B00-0000648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469" name="Rectangle 3431">
          <a:extLst>
            <a:ext uri="{FF2B5EF4-FFF2-40B4-BE49-F238E27FC236}">
              <a16:creationId xmlns:a16="http://schemas.microsoft.com/office/drawing/2014/main" xmlns="" id="{00000000-0008-0000-0B00-0000658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472" name="Rectangle 3434">
          <a:extLst>
            <a:ext uri="{FF2B5EF4-FFF2-40B4-BE49-F238E27FC236}">
              <a16:creationId xmlns:a16="http://schemas.microsoft.com/office/drawing/2014/main" xmlns="" id="{00000000-0008-0000-0B00-0000688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473" name="Rectangle 3435">
          <a:extLst>
            <a:ext uri="{FF2B5EF4-FFF2-40B4-BE49-F238E27FC236}">
              <a16:creationId xmlns:a16="http://schemas.microsoft.com/office/drawing/2014/main" xmlns="" id="{00000000-0008-0000-0B00-0000698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476" name="Rectangle 3438">
          <a:extLst>
            <a:ext uri="{FF2B5EF4-FFF2-40B4-BE49-F238E27FC236}">
              <a16:creationId xmlns:a16="http://schemas.microsoft.com/office/drawing/2014/main" xmlns="" id="{00000000-0008-0000-0B00-00006C8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477" name="Rectangle 3439">
          <a:extLst>
            <a:ext uri="{FF2B5EF4-FFF2-40B4-BE49-F238E27FC236}">
              <a16:creationId xmlns:a16="http://schemas.microsoft.com/office/drawing/2014/main" xmlns="" id="{00000000-0008-0000-0B00-00006D8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480" name="Rectangle 3442">
          <a:extLst>
            <a:ext uri="{FF2B5EF4-FFF2-40B4-BE49-F238E27FC236}">
              <a16:creationId xmlns:a16="http://schemas.microsoft.com/office/drawing/2014/main" xmlns="" id="{00000000-0008-0000-0B00-0000708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481" name="Rectangle 3443">
          <a:extLst>
            <a:ext uri="{FF2B5EF4-FFF2-40B4-BE49-F238E27FC236}">
              <a16:creationId xmlns:a16="http://schemas.microsoft.com/office/drawing/2014/main" xmlns="" id="{00000000-0008-0000-0B00-0000718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484" name="Rectangle 3446">
          <a:extLst>
            <a:ext uri="{FF2B5EF4-FFF2-40B4-BE49-F238E27FC236}">
              <a16:creationId xmlns:a16="http://schemas.microsoft.com/office/drawing/2014/main" xmlns="" id="{00000000-0008-0000-0B00-0000748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485" name="Rectangle 3447">
          <a:extLst>
            <a:ext uri="{FF2B5EF4-FFF2-40B4-BE49-F238E27FC236}">
              <a16:creationId xmlns:a16="http://schemas.microsoft.com/office/drawing/2014/main" xmlns="" id="{00000000-0008-0000-0B00-0000758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488" name="Rectangle 3450">
          <a:extLst>
            <a:ext uri="{FF2B5EF4-FFF2-40B4-BE49-F238E27FC236}">
              <a16:creationId xmlns:a16="http://schemas.microsoft.com/office/drawing/2014/main" xmlns="" id="{00000000-0008-0000-0B00-0000788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489" name="Rectangle 3451">
          <a:extLst>
            <a:ext uri="{FF2B5EF4-FFF2-40B4-BE49-F238E27FC236}">
              <a16:creationId xmlns:a16="http://schemas.microsoft.com/office/drawing/2014/main" xmlns="" id="{00000000-0008-0000-0B00-0000798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404</xdr:row>
      <xdr:rowOff>0</xdr:rowOff>
    </xdr:from>
    <xdr:to>
      <xdr:col>0</xdr:col>
      <xdr:colOff>0</xdr:colOff>
      <xdr:row>404</xdr:row>
      <xdr:rowOff>0</xdr:rowOff>
    </xdr:to>
    <xdr:sp macro="" textlink="">
      <xdr:nvSpPr>
        <xdr:cNvPr id="1082490" name="Rectangle 3452">
          <a:extLst>
            <a:ext uri="{FF2B5EF4-FFF2-40B4-BE49-F238E27FC236}">
              <a16:creationId xmlns:a16="http://schemas.microsoft.com/office/drawing/2014/main" xmlns="" id="{00000000-0008-0000-0B00-00007A841000}"/>
            </a:ext>
          </a:extLst>
        </xdr:cNvPr>
        <xdr:cNvSpPr>
          <a:spLocks noChangeArrowheads="1"/>
        </xdr:cNvSpPr>
      </xdr:nvSpPr>
      <xdr:spPr bwMode="auto">
        <a:xfrm>
          <a:off x="0" y="727043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588</xdr:row>
      <xdr:rowOff>0</xdr:rowOff>
    </xdr:from>
    <xdr:to>
      <xdr:col>9</xdr:col>
      <xdr:colOff>752475</xdr:colOff>
      <xdr:row>588</xdr:row>
      <xdr:rowOff>0</xdr:rowOff>
    </xdr:to>
    <xdr:sp macro="" textlink="">
      <xdr:nvSpPr>
        <xdr:cNvPr id="1082491" name="Rectangle 3453">
          <a:extLst>
            <a:ext uri="{FF2B5EF4-FFF2-40B4-BE49-F238E27FC236}">
              <a16:creationId xmlns:a16="http://schemas.microsoft.com/office/drawing/2014/main" xmlns="" id="{00000000-0008-0000-0B00-00007B841000}"/>
            </a:ext>
          </a:extLst>
        </xdr:cNvPr>
        <xdr:cNvSpPr>
          <a:spLocks noChangeArrowheads="1"/>
        </xdr:cNvSpPr>
      </xdr:nvSpPr>
      <xdr:spPr bwMode="auto">
        <a:xfrm>
          <a:off x="0" y="11251882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1358</xdr:row>
      <xdr:rowOff>0</xdr:rowOff>
    </xdr:from>
    <xdr:to>
      <xdr:col>9</xdr:col>
      <xdr:colOff>752475</xdr:colOff>
      <xdr:row>1358</xdr:row>
      <xdr:rowOff>0</xdr:rowOff>
    </xdr:to>
    <xdr:sp macro="" textlink="">
      <xdr:nvSpPr>
        <xdr:cNvPr id="1082492" name="Rectangle 3454">
          <a:extLst>
            <a:ext uri="{FF2B5EF4-FFF2-40B4-BE49-F238E27FC236}">
              <a16:creationId xmlns:a16="http://schemas.microsoft.com/office/drawing/2014/main" xmlns="" id="{00000000-0008-0000-0B00-00007C841000}"/>
            </a:ext>
          </a:extLst>
        </xdr:cNvPr>
        <xdr:cNvSpPr>
          <a:spLocks noChangeArrowheads="1"/>
        </xdr:cNvSpPr>
      </xdr:nvSpPr>
      <xdr:spPr bwMode="auto">
        <a:xfrm>
          <a:off x="0" y="45797152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589</xdr:row>
      <xdr:rowOff>0</xdr:rowOff>
    </xdr:from>
    <xdr:to>
      <xdr:col>0</xdr:col>
      <xdr:colOff>0</xdr:colOff>
      <xdr:row>589</xdr:row>
      <xdr:rowOff>0</xdr:rowOff>
    </xdr:to>
    <xdr:sp macro="" textlink="">
      <xdr:nvSpPr>
        <xdr:cNvPr id="1082493" name="Rectangle 3455">
          <a:extLst>
            <a:ext uri="{FF2B5EF4-FFF2-40B4-BE49-F238E27FC236}">
              <a16:creationId xmlns:a16="http://schemas.microsoft.com/office/drawing/2014/main" xmlns="" id="{00000000-0008-0000-0B00-00007D841000}"/>
            </a:ext>
          </a:extLst>
        </xdr:cNvPr>
        <xdr:cNvSpPr>
          <a:spLocks noChangeArrowheads="1"/>
        </xdr:cNvSpPr>
      </xdr:nvSpPr>
      <xdr:spPr bwMode="auto">
        <a:xfrm>
          <a:off x="0" y="1127188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589</xdr:row>
      <xdr:rowOff>0</xdr:rowOff>
    </xdr:from>
    <xdr:to>
      <xdr:col>0</xdr:col>
      <xdr:colOff>0</xdr:colOff>
      <xdr:row>589</xdr:row>
      <xdr:rowOff>0</xdr:rowOff>
    </xdr:to>
    <xdr:sp macro="" textlink="">
      <xdr:nvSpPr>
        <xdr:cNvPr id="1082494" name="Rectangle 3456">
          <a:extLst>
            <a:ext uri="{FF2B5EF4-FFF2-40B4-BE49-F238E27FC236}">
              <a16:creationId xmlns:a16="http://schemas.microsoft.com/office/drawing/2014/main" xmlns="" id="{00000000-0008-0000-0B00-00007E841000}"/>
            </a:ext>
          </a:extLst>
        </xdr:cNvPr>
        <xdr:cNvSpPr>
          <a:spLocks noChangeArrowheads="1"/>
        </xdr:cNvSpPr>
      </xdr:nvSpPr>
      <xdr:spPr bwMode="auto">
        <a:xfrm>
          <a:off x="0" y="1127188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1358</xdr:row>
      <xdr:rowOff>0</xdr:rowOff>
    </xdr:from>
    <xdr:to>
      <xdr:col>9</xdr:col>
      <xdr:colOff>752475</xdr:colOff>
      <xdr:row>1358</xdr:row>
      <xdr:rowOff>0</xdr:rowOff>
    </xdr:to>
    <xdr:sp macro="" textlink="">
      <xdr:nvSpPr>
        <xdr:cNvPr id="1082495" name="Rectangle 3457">
          <a:extLst>
            <a:ext uri="{FF2B5EF4-FFF2-40B4-BE49-F238E27FC236}">
              <a16:creationId xmlns:a16="http://schemas.microsoft.com/office/drawing/2014/main" xmlns="" id="{00000000-0008-0000-0B00-00007F841000}"/>
            </a:ext>
          </a:extLst>
        </xdr:cNvPr>
        <xdr:cNvSpPr>
          <a:spLocks noChangeArrowheads="1"/>
        </xdr:cNvSpPr>
      </xdr:nvSpPr>
      <xdr:spPr bwMode="auto">
        <a:xfrm>
          <a:off x="0" y="45797152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1423</xdr:row>
      <xdr:rowOff>0</xdr:rowOff>
    </xdr:from>
    <xdr:to>
      <xdr:col>0</xdr:col>
      <xdr:colOff>0</xdr:colOff>
      <xdr:row>1423</xdr:row>
      <xdr:rowOff>0</xdr:rowOff>
    </xdr:to>
    <xdr:sp macro="" textlink="">
      <xdr:nvSpPr>
        <xdr:cNvPr id="1082496" name="Rectangle 3458">
          <a:extLst>
            <a:ext uri="{FF2B5EF4-FFF2-40B4-BE49-F238E27FC236}">
              <a16:creationId xmlns:a16="http://schemas.microsoft.com/office/drawing/2014/main" xmlns="" id="{00000000-0008-0000-0B00-000080841000}"/>
            </a:ext>
          </a:extLst>
        </xdr:cNvPr>
        <xdr:cNvSpPr>
          <a:spLocks noChangeArrowheads="1"/>
        </xdr:cNvSpPr>
      </xdr:nvSpPr>
      <xdr:spPr bwMode="auto">
        <a:xfrm>
          <a:off x="0" y="4839081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1423</xdr:row>
      <xdr:rowOff>0</xdr:rowOff>
    </xdr:from>
    <xdr:to>
      <xdr:col>0</xdr:col>
      <xdr:colOff>0</xdr:colOff>
      <xdr:row>1423</xdr:row>
      <xdr:rowOff>0</xdr:rowOff>
    </xdr:to>
    <xdr:sp macro="" textlink="">
      <xdr:nvSpPr>
        <xdr:cNvPr id="1082497" name="Rectangle 3459">
          <a:extLst>
            <a:ext uri="{FF2B5EF4-FFF2-40B4-BE49-F238E27FC236}">
              <a16:creationId xmlns:a16="http://schemas.microsoft.com/office/drawing/2014/main" xmlns="" id="{00000000-0008-0000-0B00-000081841000}"/>
            </a:ext>
          </a:extLst>
        </xdr:cNvPr>
        <xdr:cNvSpPr>
          <a:spLocks noChangeArrowheads="1"/>
        </xdr:cNvSpPr>
      </xdr:nvSpPr>
      <xdr:spPr bwMode="auto">
        <a:xfrm>
          <a:off x="0" y="4839081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2179</xdr:row>
      <xdr:rowOff>0</xdr:rowOff>
    </xdr:from>
    <xdr:to>
      <xdr:col>0</xdr:col>
      <xdr:colOff>0</xdr:colOff>
      <xdr:row>2179</xdr:row>
      <xdr:rowOff>0</xdr:rowOff>
    </xdr:to>
    <xdr:sp macro="" textlink="">
      <xdr:nvSpPr>
        <xdr:cNvPr id="1082500" name="Rectangle 3462">
          <a:extLst>
            <a:ext uri="{FF2B5EF4-FFF2-40B4-BE49-F238E27FC236}">
              <a16:creationId xmlns:a16="http://schemas.microsoft.com/office/drawing/2014/main" xmlns="" id="{00000000-0008-0000-0B00-000084841000}"/>
            </a:ext>
          </a:extLst>
        </xdr:cNvPr>
        <xdr:cNvSpPr>
          <a:spLocks noChangeArrowheads="1"/>
        </xdr:cNvSpPr>
      </xdr:nvSpPr>
      <xdr:spPr bwMode="auto">
        <a:xfrm>
          <a:off x="0" y="8873680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2179</xdr:row>
      <xdr:rowOff>0</xdr:rowOff>
    </xdr:from>
    <xdr:to>
      <xdr:col>0</xdr:col>
      <xdr:colOff>0</xdr:colOff>
      <xdr:row>2179</xdr:row>
      <xdr:rowOff>0</xdr:rowOff>
    </xdr:to>
    <xdr:sp macro="" textlink="">
      <xdr:nvSpPr>
        <xdr:cNvPr id="1082501" name="Rectangle 3463">
          <a:extLst>
            <a:ext uri="{FF2B5EF4-FFF2-40B4-BE49-F238E27FC236}">
              <a16:creationId xmlns:a16="http://schemas.microsoft.com/office/drawing/2014/main" xmlns="" id="{00000000-0008-0000-0B00-000085841000}"/>
            </a:ext>
          </a:extLst>
        </xdr:cNvPr>
        <xdr:cNvSpPr>
          <a:spLocks noChangeArrowheads="1"/>
        </xdr:cNvSpPr>
      </xdr:nvSpPr>
      <xdr:spPr bwMode="auto">
        <a:xfrm>
          <a:off x="0" y="8873680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655</xdr:row>
      <xdr:rowOff>0</xdr:rowOff>
    </xdr:from>
    <xdr:to>
      <xdr:col>9</xdr:col>
      <xdr:colOff>752475</xdr:colOff>
      <xdr:row>655</xdr:row>
      <xdr:rowOff>0</xdr:rowOff>
    </xdr:to>
    <xdr:sp macro="" textlink="">
      <xdr:nvSpPr>
        <xdr:cNvPr id="1082502" name="Rectangle 3464">
          <a:extLst>
            <a:ext uri="{FF2B5EF4-FFF2-40B4-BE49-F238E27FC236}">
              <a16:creationId xmlns:a16="http://schemas.microsoft.com/office/drawing/2014/main" xmlns="" id="{00000000-0008-0000-0B00-000086841000}"/>
            </a:ext>
          </a:extLst>
        </xdr:cNvPr>
        <xdr:cNvSpPr>
          <a:spLocks noChangeArrowheads="1"/>
        </xdr:cNvSpPr>
      </xdr:nvSpPr>
      <xdr:spPr bwMode="auto">
        <a:xfrm>
          <a:off x="0" y="12131992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655</xdr:row>
      <xdr:rowOff>0</xdr:rowOff>
    </xdr:from>
    <xdr:to>
      <xdr:col>9</xdr:col>
      <xdr:colOff>752475</xdr:colOff>
      <xdr:row>655</xdr:row>
      <xdr:rowOff>0</xdr:rowOff>
    </xdr:to>
    <xdr:sp macro="" textlink="">
      <xdr:nvSpPr>
        <xdr:cNvPr id="1082503" name="Rectangle 3465">
          <a:extLst>
            <a:ext uri="{FF2B5EF4-FFF2-40B4-BE49-F238E27FC236}">
              <a16:creationId xmlns:a16="http://schemas.microsoft.com/office/drawing/2014/main" xmlns="" id="{00000000-0008-0000-0B00-000087841000}"/>
            </a:ext>
          </a:extLst>
        </xdr:cNvPr>
        <xdr:cNvSpPr>
          <a:spLocks noChangeArrowheads="1"/>
        </xdr:cNvSpPr>
      </xdr:nvSpPr>
      <xdr:spPr bwMode="auto">
        <a:xfrm>
          <a:off x="0" y="12131992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688</xdr:row>
      <xdr:rowOff>0</xdr:rowOff>
    </xdr:from>
    <xdr:to>
      <xdr:col>0</xdr:col>
      <xdr:colOff>0</xdr:colOff>
      <xdr:row>688</xdr:row>
      <xdr:rowOff>0</xdr:rowOff>
    </xdr:to>
    <xdr:sp macro="" textlink="">
      <xdr:nvSpPr>
        <xdr:cNvPr id="1082504" name="Rectangle 3466">
          <a:extLst>
            <a:ext uri="{FF2B5EF4-FFF2-40B4-BE49-F238E27FC236}">
              <a16:creationId xmlns:a16="http://schemas.microsoft.com/office/drawing/2014/main" xmlns="" id="{00000000-0008-0000-0B00-000088841000}"/>
            </a:ext>
          </a:extLst>
        </xdr:cNvPr>
        <xdr:cNvSpPr>
          <a:spLocks noChangeArrowheads="1"/>
        </xdr:cNvSpPr>
      </xdr:nvSpPr>
      <xdr:spPr bwMode="auto">
        <a:xfrm>
          <a:off x="0" y="1295209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688</xdr:row>
      <xdr:rowOff>0</xdr:rowOff>
    </xdr:from>
    <xdr:to>
      <xdr:col>0</xdr:col>
      <xdr:colOff>0</xdr:colOff>
      <xdr:row>688</xdr:row>
      <xdr:rowOff>0</xdr:rowOff>
    </xdr:to>
    <xdr:sp macro="" textlink="">
      <xdr:nvSpPr>
        <xdr:cNvPr id="1082505" name="Rectangle 3467">
          <a:extLst>
            <a:ext uri="{FF2B5EF4-FFF2-40B4-BE49-F238E27FC236}">
              <a16:creationId xmlns:a16="http://schemas.microsoft.com/office/drawing/2014/main" xmlns="" id="{00000000-0008-0000-0B00-000089841000}"/>
            </a:ext>
          </a:extLst>
        </xdr:cNvPr>
        <xdr:cNvSpPr>
          <a:spLocks noChangeArrowheads="1"/>
        </xdr:cNvSpPr>
      </xdr:nvSpPr>
      <xdr:spPr bwMode="auto">
        <a:xfrm>
          <a:off x="0" y="1295209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2190</xdr:row>
      <xdr:rowOff>0</xdr:rowOff>
    </xdr:from>
    <xdr:to>
      <xdr:col>0</xdr:col>
      <xdr:colOff>0</xdr:colOff>
      <xdr:row>2190</xdr:row>
      <xdr:rowOff>0</xdr:rowOff>
    </xdr:to>
    <xdr:sp macro="" textlink="">
      <xdr:nvSpPr>
        <xdr:cNvPr id="1082508" name="Rectangle 3470">
          <a:extLst>
            <a:ext uri="{FF2B5EF4-FFF2-40B4-BE49-F238E27FC236}">
              <a16:creationId xmlns:a16="http://schemas.microsoft.com/office/drawing/2014/main" xmlns="" id="{00000000-0008-0000-0B00-00008C841000}"/>
            </a:ext>
          </a:extLst>
        </xdr:cNvPr>
        <xdr:cNvSpPr>
          <a:spLocks noChangeArrowheads="1"/>
        </xdr:cNvSpPr>
      </xdr:nvSpPr>
      <xdr:spPr bwMode="auto">
        <a:xfrm>
          <a:off x="0" y="8909685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2190</xdr:row>
      <xdr:rowOff>0</xdr:rowOff>
    </xdr:from>
    <xdr:to>
      <xdr:col>0</xdr:col>
      <xdr:colOff>0</xdr:colOff>
      <xdr:row>2190</xdr:row>
      <xdr:rowOff>0</xdr:rowOff>
    </xdr:to>
    <xdr:sp macro="" textlink="">
      <xdr:nvSpPr>
        <xdr:cNvPr id="1082509" name="Rectangle 3471">
          <a:extLst>
            <a:ext uri="{FF2B5EF4-FFF2-40B4-BE49-F238E27FC236}">
              <a16:creationId xmlns:a16="http://schemas.microsoft.com/office/drawing/2014/main" xmlns="" id="{00000000-0008-0000-0B00-00008D841000}"/>
            </a:ext>
          </a:extLst>
        </xdr:cNvPr>
        <xdr:cNvSpPr>
          <a:spLocks noChangeArrowheads="1"/>
        </xdr:cNvSpPr>
      </xdr:nvSpPr>
      <xdr:spPr bwMode="auto">
        <a:xfrm>
          <a:off x="0" y="8909685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711</xdr:row>
      <xdr:rowOff>0</xdr:rowOff>
    </xdr:from>
    <xdr:to>
      <xdr:col>9</xdr:col>
      <xdr:colOff>752475</xdr:colOff>
      <xdr:row>711</xdr:row>
      <xdr:rowOff>0</xdr:rowOff>
    </xdr:to>
    <xdr:sp macro="" textlink="">
      <xdr:nvSpPr>
        <xdr:cNvPr id="1082510" name="Rectangle 3472">
          <a:extLst>
            <a:ext uri="{FF2B5EF4-FFF2-40B4-BE49-F238E27FC236}">
              <a16:creationId xmlns:a16="http://schemas.microsoft.com/office/drawing/2014/main" xmlns="" id="{00000000-0008-0000-0B00-00008E841000}"/>
            </a:ext>
          </a:extLst>
        </xdr:cNvPr>
        <xdr:cNvSpPr>
          <a:spLocks noChangeArrowheads="1"/>
        </xdr:cNvSpPr>
      </xdr:nvSpPr>
      <xdr:spPr bwMode="auto">
        <a:xfrm>
          <a:off x="0" y="13591222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711</xdr:row>
      <xdr:rowOff>0</xdr:rowOff>
    </xdr:from>
    <xdr:to>
      <xdr:col>9</xdr:col>
      <xdr:colOff>752475</xdr:colOff>
      <xdr:row>711</xdr:row>
      <xdr:rowOff>0</xdr:rowOff>
    </xdr:to>
    <xdr:sp macro="" textlink="">
      <xdr:nvSpPr>
        <xdr:cNvPr id="1082511" name="Rectangle 3473">
          <a:extLst>
            <a:ext uri="{FF2B5EF4-FFF2-40B4-BE49-F238E27FC236}">
              <a16:creationId xmlns:a16="http://schemas.microsoft.com/office/drawing/2014/main" xmlns="" id="{00000000-0008-0000-0B00-00008F841000}"/>
            </a:ext>
          </a:extLst>
        </xdr:cNvPr>
        <xdr:cNvSpPr>
          <a:spLocks noChangeArrowheads="1"/>
        </xdr:cNvSpPr>
      </xdr:nvSpPr>
      <xdr:spPr bwMode="auto">
        <a:xfrm>
          <a:off x="0" y="13591222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82512" name="Rectangle 3474">
          <a:extLst>
            <a:ext uri="{FF2B5EF4-FFF2-40B4-BE49-F238E27FC236}">
              <a16:creationId xmlns:a16="http://schemas.microsoft.com/office/drawing/2014/main" xmlns="" id="{00000000-0008-0000-0B00-000090841000}"/>
            </a:ext>
          </a:extLst>
        </xdr:cNvPr>
        <xdr:cNvSpPr>
          <a:spLocks noChangeArrowheads="1"/>
        </xdr:cNvSpPr>
      </xdr:nvSpPr>
      <xdr:spPr bwMode="auto">
        <a:xfrm>
          <a:off x="0" y="391972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82513" name="Rectangle 3475">
          <a:extLst>
            <a:ext uri="{FF2B5EF4-FFF2-40B4-BE49-F238E27FC236}">
              <a16:creationId xmlns:a16="http://schemas.microsoft.com/office/drawing/2014/main" xmlns="" id="{00000000-0008-0000-0B00-000091841000}"/>
            </a:ext>
          </a:extLst>
        </xdr:cNvPr>
        <xdr:cNvSpPr>
          <a:spLocks noChangeArrowheads="1"/>
        </xdr:cNvSpPr>
      </xdr:nvSpPr>
      <xdr:spPr bwMode="auto">
        <a:xfrm>
          <a:off x="0" y="391972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2190</xdr:row>
      <xdr:rowOff>0</xdr:rowOff>
    </xdr:from>
    <xdr:to>
      <xdr:col>0</xdr:col>
      <xdr:colOff>0</xdr:colOff>
      <xdr:row>2190</xdr:row>
      <xdr:rowOff>0</xdr:rowOff>
    </xdr:to>
    <xdr:sp macro="" textlink="">
      <xdr:nvSpPr>
        <xdr:cNvPr id="1082516" name="Rectangle 3478">
          <a:extLst>
            <a:ext uri="{FF2B5EF4-FFF2-40B4-BE49-F238E27FC236}">
              <a16:creationId xmlns:a16="http://schemas.microsoft.com/office/drawing/2014/main" xmlns="" id="{00000000-0008-0000-0B00-000094841000}"/>
            </a:ext>
          </a:extLst>
        </xdr:cNvPr>
        <xdr:cNvSpPr>
          <a:spLocks noChangeArrowheads="1"/>
        </xdr:cNvSpPr>
      </xdr:nvSpPr>
      <xdr:spPr bwMode="auto">
        <a:xfrm>
          <a:off x="0" y="8909685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2190</xdr:row>
      <xdr:rowOff>0</xdr:rowOff>
    </xdr:from>
    <xdr:to>
      <xdr:col>0</xdr:col>
      <xdr:colOff>0</xdr:colOff>
      <xdr:row>2190</xdr:row>
      <xdr:rowOff>0</xdr:rowOff>
    </xdr:to>
    <xdr:sp macro="" textlink="">
      <xdr:nvSpPr>
        <xdr:cNvPr id="1082517" name="Rectangle 3479">
          <a:extLst>
            <a:ext uri="{FF2B5EF4-FFF2-40B4-BE49-F238E27FC236}">
              <a16:creationId xmlns:a16="http://schemas.microsoft.com/office/drawing/2014/main" xmlns="" id="{00000000-0008-0000-0B00-000095841000}"/>
            </a:ext>
          </a:extLst>
        </xdr:cNvPr>
        <xdr:cNvSpPr>
          <a:spLocks noChangeArrowheads="1"/>
        </xdr:cNvSpPr>
      </xdr:nvSpPr>
      <xdr:spPr bwMode="auto">
        <a:xfrm>
          <a:off x="0" y="8909685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82520" name="Rectangle 3482">
          <a:extLst>
            <a:ext uri="{FF2B5EF4-FFF2-40B4-BE49-F238E27FC236}">
              <a16:creationId xmlns:a16="http://schemas.microsoft.com/office/drawing/2014/main" xmlns="" id="{00000000-0008-0000-0B00-00009884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82521" name="Rectangle 3483">
          <a:extLst>
            <a:ext uri="{FF2B5EF4-FFF2-40B4-BE49-F238E27FC236}">
              <a16:creationId xmlns:a16="http://schemas.microsoft.com/office/drawing/2014/main" xmlns="" id="{00000000-0008-0000-0B00-00009984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588</xdr:row>
      <xdr:rowOff>0</xdr:rowOff>
    </xdr:from>
    <xdr:to>
      <xdr:col>9</xdr:col>
      <xdr:colOff>752475</xdr:colOff>
      <xdr:row>588</xdr:row>
      <xdr:rowOff>0</xdr:rowOff>
    </xdr:to>
    <xdr:sp macro="" textlink="">
      <xdr:nvSpPr>
        <xdr:cNvPr id="1082522" name="Rectangle 3484">
          <a:extLst>
            <a:ext uri="{FF2B5EF4-FFF2-40B4-BE49-F238E27FC236}">
              <a16:creationId xmlns:a16="http://schemas.microsoft.com/office/drawing/2014/main" xmlns="" id="{00000000-0008-0000-0B00-00009A841000}"/>
            </a:ext>
          </a:extLst>
        </xdr:cNvPr>
        <xdr:cNvSpPr>
          <a:spLocks noChangeArrowheads="1"/>
        </xdr:cNvSpPr>
      </xdr:nvSpPr>
      <xdr:spPr bwMode="auto">
        <a:xfrm>
          <a:off x="0" y="11251882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588</xdr:row>
      <xdr:rowOff>0</xdr:rowOff>
    </xdr:from>
    <xdr:to>
      <xdr:col>9</xdr:col>
      <xdr:colOff>752475</xdr:colOff>
      <xdr:row>588</xdr:row>
      <xdr:rowOff>0</xdr:rowOff>
    </xdr:to>
    <xdr:sp macro="" textlink="">
      <xdr:nvSpPr>
        <xdr:cNvPr id="1082523" name="Rectangle 3485">
          <a:extLst>
            <a:ext uri="{FF2B5EF4-FFF2-40B4-BE49-F238E27FC236}">
              <a16:creationId xmlns:a16="http://schemas.microsoft.com/office/drawing/2014/main" xmlns="" id="{00000000-0008-0000-0B00-00009B841000}"/>
            </a:ext>
          </a:extLst>
        </xdr:cNvPr>
        <xdr:cNvSpPr>
          <a:spLocks noChangeArrowheads="1"/>
        </xdr:cNvSpPr>
      </xdr:nvSpPr>
      <xdr:spPr bwMode="auto">
        <a:xfrm>
          <a:off x="0" y="11251882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588</xdr:row>
      <xdr:rowOff>0</xdr:rowOff>
    </xdr:from>
    <xdr:to>
      <xdr:col>0</xdr:col>
      <xdr:colOff>0</xdr:colOff>
      <xdr:row>588</xdr:row>
      <xdr:rowOff>0</xdr:rowOff>
    </xdr:to>
    <xdr:sp macro="" textlink="">
      <xdr:nvSpPr>
        <xdr:cNvPr id="1082524" name="Rectangle 3486">
          <a:extLst>
            <a:ext uri="{FF2B5EF4-FFF2-40B4-BE49-F238E27FC236}">
              <a16:creationId xmlns:a16="http://schemas.microsoft.com/office/drawing/2014/main" xmlns="" id="{00000000-0008-0000-0B00-00009C841000}"/>
            </a:ext>
          </a:extLst>
        </xdr:cNvPr>
        <xdr:cNvSpPr>
          <a:spLocks noChangeArrowheads="1"/>
        </xdr:cNvSpPr>
      </xdr:nvSpPr>
      <xdr:spPr bwMode="auto">
        <a:xfrm>
          <a:off x="0" y="1125188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588</xdr:row>
      <xdr:rowOff>0</xdr:rowOff>
    </xdr:from>
    <xdr:to>
      <xdr:col>0</xdr:col>
      <xdr:colOff>0</xdr:colOff>
      <xdr:row>588</xdr:row>
      <xdr:rowOff>0</xdr:rowOff>
    </xdr:to>
    <xdr:sp macro="" textlink="">
      <xdr:nvSpPr>
        <xdr:cNvPr id="1082525" name="Rectangle 3487">
          <a:extLst>
            <a:ext uri="{FF2B5EF4-FFF2-40B4-BE49-F238E27FC236}">
              <a16:creationId xmlns:a16="http://schemas.microsoft.com/office/drawing/2014/main" xmlns="" id="{00000000-0008-0000-0B00-00009D841000}"/>
            </a:ext>
          </a:extLst>
        </xdr:cNvPr>
        <xdr:cNvSpPr>
          <a:spLocks noChangeArrowheads="1"/>
        </xdr:cNvSpPr>
      </xdr:nvSpPr>
      <xdr:spPr bwMode="auto">
        <a:xfrm>
          <a:off x="0" y="1125188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2190</xdr:row>
      <xdr:rowOff>0</xdr:rowOff>
    </xdr:from>
    <xdr:to>
      <xdr:col>0</xdr:col>
      <xdr:colOff>0</xdr:colOff>
      <xdr:row>2190</xdr:row>
      <xdr:rowOff>0</xdr:rowOff>
    </xdr:to>
    <xdr:sp macro="" textlink="">
      <xdr:nvSpPr>
        <xdr:cNvPr id="1082528" name="Rectangle 3490">
          <a:extLst>
            <a:ext uri="{FF2B5EF4-FFF2-40B4-BE49-F238E27FC236}">
              <a16:creationId xmlns:a16="http://schemas.microsoft.com/office/drawing/2014/main" xmlns="" id="{00000000-0008-0000-0B00-0000A0841000}"/>
            </a:ext>
          </a:extLst>
        </xdr:cNvPr>
        <xdr:cNvSpPr>
          <a:spLocks noChangeArrowheads="1"/>
        </xdr:cNvSpPr>
      </xdr:nvSpPr>
      <xdr:spPr bwMode="auto">
        <a:xfrm>
          <a:off x="0" y="8909685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2190</xdr:row>
      <xdr:rowOff>0</xdr:rowOff>
    </xdr:from>
    <xdr:to>
      <xdr:col>0</xdr:col>
      <xdr:colOff>0</xdr:colOff>
      <xdr:row>2190</xdr:row>
      <xdr:rowOff>0</xdr:rowOff>
    </xdr:to>
    <xdr:sp macro="" textlink="">
      <xdr:nvSpPr>
        <xdr:cNvPr id="1082529" name="Rectangle 3491">
          <a:extLst>
            <a:ext uri="{FF2B5EF4-FFF2-40B4-BE49-F238E27FC236}">
              <a16:creationId xmlns:a16="http://schemas.microsoft.com/office/drawing/2014/main" xmlns="" id="{00000000-0008-0000-0B00-0000A1841000}"/>
            </a:ext>
          </a:extLst>
        </xdr:cNvPr>
        <xdr:cNvSpPr>
          <a:spLocks noChangeArrowheads="1"/>
        </xdr:cNvSpPr>
      </xdr:nvSpPr>
      <xdr:spPr bwMode="auto">
        <a:xfrm>
          <a:off x="0" y="8909685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532" name="Rectangle 3494">
          <a:extLst>
            <a:ext uri="{FF2B5EF4-FFF2-40B4-BE49-F238E27FC236}">
              <a16:creationId xmlns:a16="http://schemas.microsoft.com/office/drawing/2014/main" xmlns="" id="{00000000-0008-0000-0B00-0000A48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533" name="Rectangle 3495">
          <a:extLst>
            <a:ext uri="{FF2B5EF4-FFF2-40B4-BE49-F238E27FC236}">
              <a16:creationId xmlns:a16="http://schemas.microsoft.com/office/drawing/2014/main" xmlns="" id="{00000000-0008-0000-0B00-0000A58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1975</xdr:row>
      <xdr:rowOff>0</xdr:rowOff>
    </xdr:from>
    <xdr:to>
      <xdr:col>9</xdr:col>
      <xdr:colOff>752475</xdr:colOff>
      <xdr:row>1975</xdr:row>
      <xdr:rowOff>0</xdr:rowOff>
    </xdr:to>
    <xdr:sp macro="" textlink="">
      <xdr:nvSpPr>
        <xdr:cNvPr id="1082534" name="Rectangle 3496">
          <a:extLst>
            <a:ext uri="{FF2B5EF4-FFF2-40B4-BE49-F238E27FC236}">
              <a16:creationId xmlns:a16="http://schemas.microsoft.com/office/drawing/2014/main" xmlns="" id="{00000000-0008-0000-0B00-0000A6841000}"/>
            </a:ext>
          </a:extLst>
        </xdr:cNvPr>
        <xdr:cNvSpPr>
          <a:spLocks noChangeArrowheads="1"/>
        </xdr:cNvSpPr>
      </xdr:nvSpPr>
      <xdr:spPr bwMode="auto">
        <a:xfrm>
          <a:off x="0" y="80403382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1975</xdr:row>
      <xdr:rowOff>0</xdr:rowOff>
    </xdr:from>
    <xdr:to>
      <xdr:col>9</xdr:col>
      <xdr:colOff>752475</xdr:colOff>
      <xdr:row>1975</xdr:row>
      <xdr:rowOff>0</xdr:rowOff>
    </xdr:to>
    <xdr:sp macro="" textlink="">
      <xdr:nvSpPr>
        <xdr:cNvPr id="1082535" name="Rectangle 3497">
          <a:extLst>
            <a:ext uri="{FF2B5EF4-FFF2-40B4-BE49-F238E27FC236}">
              <a16:creationId xmlns:a16="http://schemas.microsoft.com/office/drawing/2014/main" xmlns="" id="{00000000-0008-0000-0B00-0000A7841000}"/>
            </a:ext>
          </a:extLst>
        </xdr:cNvPr>
        <xdr:cNvSpPr>
          <a:spLocks noChangeArrowheads="1"/>
        </xdr:cNvSpPr>
      </xdr:nvSpPr>
      <xdr:spPr bwMode="auto">
        <a:xfrm>
          <a:off x="0" y="80403382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1982</xdr:row>
      <xdr:rowOff>0</xdr:rowOff>
    </xdr:from>
    <xdr:to>
      <xdr:col>0</xdr:col>
      <xdr:colOff>0</xdr:colOff>
      <xdr:row>1982</xdr:row>
      <xdr:rowOff>0</xdr:rowOff>
    </xdr:to>
    <xdr:sp macro="" textlink="">
      <xdr:nvSpPr>
        <xdr:cNvPr id="1082536" name="Rectangle 3498">
          <a:extLst>
            <a:ext uri="{FF2B5EF4-FFF2-40B4-BE49-F238E27FC236}">
              <a16:creationId xmlns:a16="http://schemas.microsoft.com/office/drawing/2014/main" xmlns="" id="{00000000-0008-0000-0B00-0000A8841000}"/>
            </a:ext>
          </a:extLst>
        </xdr:cNvPr>
        <xdr:cNvSpPr>
          <a:spLocks noChangeArrowheads="1"/>
        </xdr:cNvSpPr>
      </xdr:nvSpPr>
      <xdr:spPr bwMode="auto">
        <a:xfrm>
          <a:off x="0" y="8146256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1982</xdr:row>
      <xdr:rowOff>0</xdr:rowOff>
    </xdr:from>
    <xdr:to>
      <xdr:col>0</xdr:col>
      <xdr:colOff>0</xdr:colOff>
      <xdr:row>1982</xdr:row>
      <xdr:rowOff>0</xdr:rowOff>
    </xdr:to>
    <xdr:sp macro="" textlink="">
      <xdr:nvSpPr>
        <xdr:cNvPr id="1082537" name="Rectangle 3499">
          <a:extLst>
            <a:ext uri="{FF2B5EF4-FFF2-40B4-BE49-F238E27FC236}">
              <a16:creationId xmlns:a16="http://schemas.microsoft.com/office/drawing/2014/main" xmlns="" id="{00000000-0008-0000-0B00-0000A9841000}"/>
            </a:ext>
          </a:extLst>
        </xdr:cNvPr>
        <xdr:cNvSpPr>
          <a:spLocks noChangeArrowheads="1"/>
        </xdr:cNvSpPr>
      </xdr:nvSpPr>
      <xdr:spPr bwMode="auto">
        <a:xfrm>
          <a:off x="0" y="8146256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1914</xdr:row>
      <xdr:rowOff>0</xdr:rowOff>
    </xdr:from>
    <xdr:to>
      <xdr:col>0</xdr:col>
      <xdr:colOff>0</xdr:colOff>
      <xdr:row>1914</xdr:row>
      <xdr:rowOff>0</xdr:rowOff>
    </xdr:to>
    <xdr:sp macro="" textlink="">
      <xdr:nvSpPr>
        <xdr:cNvPr id="1082540" name="Rectangle 3502">
          <a:extLst>
            <a:ext uri="{FF2B5EF4-FFF2-40B4-BE49-F238E27FC236}">
              <a16:creationId xmlns:a16="http://schemas.microsoft.com/office/drawing/2014/main" xmlns="" id="{00000000-0008-0000-0B00-0000AC841000}"/>
            </a:ext>
          </a:extLst>
        </xdr:cNvPr>
        <xdr:cNvSpPr>
          <a:spLocks noChangeArrowheads="1"/>
        </xdr:cNvSpPr>
      </xdr:nvSpPr>
      <xdr:spPr bwMode="auto">
        <a:xfrm>
          <a:off x="0" y="7900225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1914</xdr:row>
      <xdr:rowOff>0</xdr:rowOff>
    </xdr:from>
    <xdr:to>
      <xdr:col>0</xdr:col>
      <xdr:colOff>0</xdr:colOff>
      <xdr:row>1914</xdr:row>
      <xdr:rowOff>0</xdr:rowOff>
    </xdr:to>
    <xdr:sp macro="" textlink="">
      <xdr:nvSpPr>
        <xdr:cNvPr id="1082541" name="Rectangle 3503">
          <a:extLst>
            <a:ext uri="{FF2B5EF4-FFF2-40B4-BE49-F238E27FC236}">
              <a16:creationId xmlns:a16="http://schemas.microsoft.com/office/drawing/2014/main" xmlns="" id="{00000000-0008-0000-0B00-0000AD841000}"/>
            </a:ext>
          </a:extLst>
        </xdr:cNvPr>
        <xdr:cNvSpPr>
          <a:spLocks noChangeArrowheads="1"/>
        </xdr:cNvSpPr>
      </xdr:nvSpPr>
      <xdr:spPr bwMode="auto">
        <a:xfrm>
          <a:off x="0" y="7900225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544" name="Rectangle 3506">
          <a:extLst>
            <a:ext uri="{FF2B5EF4-FFF2-40B4-BE49-F238E27FC236}">
              <a16:creationId xmlns:a16="http://schemas.microsoft.com/office/drawing/2014/main" xmlns="" id="{00000000-0008-0000-0B00-0000B08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545" name="Rectangle 3507">
          <a:extLst>
            <a:ext uri="{FF2B5EF4-FFF2-40B4-BE49-F238E27FC236}">
              <a16:creationId xmlns:a16="http://schemas.microsoft.com/office/drawing/2014/main" xmlns="" id="{00000000-0008-0000-0B00-0000B18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548" name="Rectangle 3510">
          <a:extLst>
            <a:ext uri="{FF2B5EF4-FFF2-40B4-BE49-F238E27FC236}">
              <a16:creationId xmlns:a16="http://schemas.microsoft.com/office/drawing/2014/main" xmlns="" id="{00000000-0008-0000-0B00-0000B48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549" name="Rectangle 3511">
          <a:extLst>
            <a:ext uri="{FF2B5EF4-FFF2-40B4-BE49-F238E27FC236}">
              <a16:creationId xmlns:a16="http://schemas.microsoft.com/office/drawing/2014/main" xmlns="" id="{00000000-0008-0000-0B00-0000B58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552" name="Rectangle 3514">
          <a:extLst>
            <a:ext uri="{FF2B5EF4-FFF2-40B4-BE49-F238E27FC236}">
              <a16:creationId xmlns:a16="http://schemas.microsoft.com/office/drawing/2014/main" xmlns="" id="{00000000-0008-0000-0B00-0000B88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553" name="Rectangle 3515">
          <a:extLst>
            <a:ext uri="{FF2B5EF4-FFF2-40B4-BE49-F238E27FC236}">
              <a16:creationId xmlns:a16="http://schemas.microsoft.com/office/drawing/2014/main" xmlns="" id="{00000000-0008-0000-0B00-0000B98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556" name="Rectangle 3518">
          <a:extLst>
            <a:ext uri="{FF2B5EF4-FFF2-40B4-BE49-F238E27FC236}">
              <a16:creationId xmlns:a16="http://schemas.microsoft.com/office/drawing/2014/main" xmlns="" id="{00000000-0008-0000-0B00-0000BC8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557" name="Rectangle 3519">
          <a:extLst>
            <a:ext uri="{FF2B5EF4-FFF2-40B4-BE49-F238E27FC236}">
              <a16:creationId xmlns:a16="http://schemas.microsoft.com/office/drawing/2014/main" xmlns="" id="{00000000-0008-0000-0B00-0000BD8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560" name="Rectangle 3522">
          <a:extLst>
            <a:ext uri="{FF2B5EF4-FFF2-40B4-BE49-F238E27FC236}">
              <a16:creationId xmlns:a16="http://schemas.microsoft.com/office/drawing/2014/main" xmlns="" id="{00000000-0008-0000-0B00-0000C08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561" name="Rectangle 3523">
          <a:extLst>
            <a:ext uri="{FF2B5EF4-FFF2-40B4-BE49-F238E27FC236}">
              <a16:creationId xmlns:a16="http://schemas.microsoft.com/office/drawing/2014/main" xmlns="" id="{00000000-0008-0000-0B00-0000C18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1986</xdr:row>
      <xdr:rowOff>0</xdr:rowOff>
    </xdr:from>
    <xdr:to>
      <xdr:col>9</xdr:col>
      <xdr:colOff>752475</xdr:colOff>
      <xdr:row>1986</xdr:row>
      <xdr:rowOff>0</xdr:rowOff>
    </xdr:to>
    <xdr:sp macro="" textlink="">
      <xdr:nvSpPr>
        <xdr:cNvPr id="1082562" name="Rectangle 3524">
          <a:extLst>
            <a:ext uri="{FF2B5EF4-FFF2-40B4-BE49-F238E27FC236}">
              <a16:creationId xmlns:a16="http://schemas.microsoft.com/office/drawing/2014/main" xmlns="" id="{00000000-0008-0000-0B00-0000C2841000}"/>
            </a:ext>
          </a:extLst>
        </xdr:cNvPr>
        <xdr:cNvSpPr>
          <a:spLocks noChangeArrowheads="1"/>
        </xdr:cNvSpPr>
      </xdr:nvSpPr>
      <xdr:spPr bwMode="auto">
        <a:xfrm>
          <a:off x="0" y="81602580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1986</xdr:row>
      <xdr:rowOff>0</xdr:rowOff>
    </xdr:from>
    <xdr:to>
      <xdr:col>9</xdr:col>
      <xdr:colOff>752475</xdr:colOff>
      <xdr:row>1986</xdr:row>
      <xdr:rowOff>0</xdr:rowOff>
    </xdr:to>
    <xdr:sp macro="" textlink="">
      <xdr:nvSpPr>
        <xdr:cNvPr id="1082563" name="Rectangle 3525">
          <a:extLst>
            <a:ext uri="{FF2B5EF4-FFF2-40B4-BE49-F238E27FC236}">
              <a16:creationId xmlns:a16="http://schemas.microsoft.com/office/drawing/2014/main" xmlns="" id="{00000000-0008-0000-0B00-0000C3841000}"/>
            </a:ext>
          </a:extLst>
        </xdr:cNvPr>
        <xdr:cNvSpPr>
          <a:spLocks noChangeArrowheads="1"/>
        </xdr:cNvSpPr>
      </xdr:nvSpPr>
      <xdr:spPr bwMode="auto">
        <a:xfrm>
          <a:off x="0" y="81602580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1985</xdr:row>
      <xdr:rowOff>0</xdr:rowOff>
    </xdr:from>
    <xdr:to>
      <xdr:col>0</xdr:col>
      <xdr:colOff>0</xdr:colOff>
      <xdr:row>1985</xdr:row>
      <xdr:rowOff>0</xdr:rowOff>
    </xdr:to>
    <xdr:sp macro="" textlink="">
      <xdr:nvSpPr>
        <xdr:cNvPr id="1082564" name="Rectangle 3526">
          <a:extLst>
            <a:ext uri="{FF2B5EF4-FFF2-40B4-BE49-F238E27FC236}">
              <a16:creationId xmlns:a16="http://schemas.microsoft.com/office/drawing/2014/main" xmlns="" id="{00000000-0008-0000-0B00-0000C4841000}"/>
            </a:ext>
          </a:extLst>
        </xdr:cNvPr>
        <xdr:cNvSpPr>
          <a:spLocks noChangeArrowheads="1"/>
        </xdr:cNvSpPr>
      </xdr:nvSpPr>
      <xdr:spPr bwMode="auto">
        <a:xfrm>
          <a:off x="0" y="8158257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1985</xdr:row>
      <xdr:rowOff>0</xdr:rowOff>
    </xdr:from>
    <xdr:to>
      <xdr:col>0</xdr:col>
      <xdr:colOff>0</xdr:colOff>
      <xdr:row>1985</xdr:row>
      <xdr:rowOff>0</xdr:rowOff>
    </xdr:to>
    <xdr:sp macro="" textlink="">
      <xdr:nvSpPr>
        <xdr:cNvPr id="1082565" name="Rectangle 3527">
          <a:extLst>
            <a:ext uri="{FF2B5EF4-FFF2-40B4-BE49-F238E27FC236}">
              <a16:creationId xmlns:a16="http://schemas.microsoft.com/office/drawing/2014/main" xmlns="" id="{00000000-0008-0000-0B00-0000C5841000}"/>
            </a:ext>
          </a:extLst>
        </xdr:cNvPr>
        <xdr:cNvSpPr>
          <a:spLocks noChangeArrowheads="1"/>
        </xdr:cNvSpPr>
      </xdr:nvSpPr>
      <xdr:spPr bwMode="auto">
        <a:xfrm>
          <a:off x="0" y="8158257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568" name="Rectangle 3530">
          <a:extLst>
            <a:ext uri="{FF2B5EF4-FFF2-40B4-BE49-F238E27FC236}">
              <a16:creationId xmlns:a16="http://schemas.microsoft.com/office/drawing/2014/main" xmlns="" id="{00000000-0008-0000-0B00-0000C88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569" name="Rectangle 3531">
          <a:extLst>
            <a:ext uri="{FF2B5EF4-FFF2-40B4-BE49-F238E27FC236}">
              <a16:creationId xmlns:a16="http://schemas.microsoft.com/office/drawing/2014/main" xmlns="" id="{00000000-0008-0000-0B00-0000C98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572" name="Rectangle 3534">
          <a:extLst>
            <a:ext uri="{FF2B5EF4-FFF2-40B4-BE49-F238E27FC236}">
              <a16:creationId xmlns:a16="http://schemas.microsoft.com/office/drawing/2014/main" xmlns="" id="{00000000-0008-0000-0B00-0000CC8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573" name="Rectangle 3535">
          <a:extLst>
            <a:ext uri="{FF2B5EF4-FFF2-40B4-BE49-F238E27FC236}">
              <a16:creationId xmlns:a16="http://schemas.microsoft.com/office/drawing/2014/main" xmlns="" id="{00000000-0008-0000-0B00-0000CD8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576" name="Rectangle 3538">
          <a:extLst>
            <a:ext uri="{FF2B5EF4-FFF2-40B4-BE49-F238E27FC236}">
              <a16:creationId xmlns:a16="http://schemas.microsoft.com/office/drawing/2014/main" xmlns="" id="{00000000-0008-0000-0B00-0000D08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577" name="Rectangle 3539">
          <a:extLst>
            <a:ext uri="{FF2B5EF4-FFF2-40B4-BE49-F238E27FC236}">
              <a16:creationId xmlns:a16="http://schemas.microsoft.com/office/drawing/2014/main" xmlns="" id="{00000000-0008-0000-0B00-0000D18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580" name="Rectangle 3542">
          <a:extLst>
            <a:ext uri="{FF2B5EF4-FFF2-40B4-BE49-F238E27FC236}">
              <a16:creationId xmlns:a16="http://schemas.microsoft.com/office/drawing/2014/main" xmlns="" id="{00000000-0008-0000-0B00-0000D48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581" name="Rectangle 3543">
          <a:extLst>
            <a:ext uri="{FF2B5EF4-FFF2-40B4-BE49-F238E27FC236}">
              <a16:creationId xmlns:a16="http://schemas.microsoft.com/office/drawing/2014/main" xmlns="" id="{00000000-0008-0000-0B00-0000D58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584" name="Rectangle 3546">
          <a:extLst>
            <a:ext uri="{FF2B5EF4-FFF2-40B4-BE49-F238E27FC236}">
              <a16:creationId xmlns:a16="http://schemas.microsoft.com/office/drawing/2014/main" xmlns="" id="{00000000-0008-0000-0B00-0000D88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585" name="Rectangle 3547">
          <a:extLst>
            <a:ext uri="{FF2B5EF4-FFF2-40B4-BE49-F238E27FC236}">
              <a16:creationId xmlns:a16="http://schemas.microsoft.com/office/drawing/2014/main" xmlns="" id="{00000000-0008-0000-0B00-0000D98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588" name="Rectangle 3550">
          <a:extLst>
            <a:ext uri="{FF2B5EF4-FFF2-40B4-BE49-F238E27FC236}">
              <a16:creationId xmlns:a16="http://schemas.microsoft.com/office/drawing/2014/main" xmlns="" id="{00000000-0008-0000-0B00-0000DC8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589" name="Rectangle 3551">
          <a:extLst>
            <a:ext uri="{FF2B5EF4-FFF2-40B4-BE49-F238E27FC236}">
              <a16:creationId xmlns:a16="http://schemas.microsoft.com/office/drawing/2014/main" xmlns="" id="{00000000-0008-0000-0B00-0000DD8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592" name="Rectangle 3554">
          <a:extLst>
            <a:ext uri="{FF2B5EF4-FFF2-40B4-BE49-F238E27FC236}">
              <a16:creationId xmlns:a16="http://schemas.microsoft.com/office/drawing/2014/main" xmlns="" id="{00000000-0008-0000-0B00-0000E08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593" name="Rectangle 3555">
          <a:extLst>
            <a:ext uri="{FF2B5EF4-FFF2-40B4-BE49-F238E27FC236}">
              <a16:creationId xmlns:a16="http://schemas.microsoft.com/office/drawing/2014/main" xmlns="" id="{00000000-0008-0000-0B00-0000E18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000000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1212</xdr:row>
      <xdr:rowOff>0</xdr:rowOff>
    </xdr:from>
    <xdr:to>
      <xdr:col>9</xdr:col>
      <xdr:colOff>752475</xdr:colOff>
      <xdr:row>1212</xdr:row>
      <xdr:rowOff>0</xdr:rowOff>
    </xdr:to>
    <xdr:sp macro="" textlink="">
      <xdr:nvSpPr>
        <xdr:cNvPr id="1082594" name="Rectangle 3556">
          <a:extLst>
            <a:ext uri="{FF2B5EF4-FFF2-40B4-BE49-F238E27FC236}">
              <a16:creationId xmlns:a16="http://schemas.microsoft.com/office/drawing/2014/main" xmlns="" id="{00000000-0008-0000-0B00-0000E2841000}"/>
            </a:ext>
          </a:extLst>
        </xdr:cNvPr>
        <xdr:cNvSpPr>
          <a:spLocks noChangeArrowheads="1"/>
        </xdr:cNvSpPr>
      </xdr:nvSpPr>
      <xdr:spPr bwMode="auto">
        <a:xfrm>
          <a:off x="0" y="43098720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1212</xdr:row>
      <xdr:rowOff>0</xdr:rowOff>
    </xdr:from>
    <xdr:to>
      <xdr:col>9</xdr:col>
      <xdr:colOff>752475</xdr:colOff>
      <xdr:row>1212</xdr:row>
      <xdr:rowOff>0</xdr:rowOff>
    </xdr:to>
    <xdr:sp macro="" textlink="">
      <xdr:nvSpPr>
        <xdr:cNvPr id="1082595" name="Rectangle 3557">
          <a:extLst>
            <a:ext uri="{FF2B5EF4-FFF2-40B4-BE49-F238E27FC236}">
              <a16:creationId xmlns:a16="http://schemas.microsoft.com/office/drawing/2014/main" xmlns="" id="{00000000-0008-0000-0B00-0000E3841000}"/>
            </a:ext>
          </a:extLst>
        </xdr:cNvPr>
        <xdr:cNvSpPr>
          <a:spLocks noChangeArrowheads="1"/>
        </xdr:cNvSpPr>
      </xdr:nvSpPr>
      <xdr:spPr bwMode="auto">
        <a:xfrm>
          <a:off x="0" y="43098720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1374</xdr:row>
      <xdr:rowOff>0</xdr:rowOff>
    </xdr:from>
    <xdr:to>
      <xdr:col>0</xdr:col>
      <xdr:colOff>0</xdr:colOff>
      <xdr:row>1374</xdr:row>
      <xdr:rowOff>0</xdr:rowOff>
    </xdr:to>
    <xdr:sp macro="" textlink="">
      <xdr:nvSpPr>
        <xdr:cNvPr id="1082596" name="Rectangle 3558">
          <a:extLst>
            <a:ext uri="{FF2B5EF4-FFF2-40B4-BE49-F238E27FC236}">
              <a16:creationId xmlns:a16="http://schemas.microsoft.com/office/drawing/2014/main" xmlns="" id="{00000000-0008-0000-0B00-0000E4841000}"/>
            </a:ext>
          </a:extLst>
        </xdr:cNvPr>
        <xdr:cNvSpPr>
          <a:spLocks noChangeArrowheads="1"/>
        </xdr:cNvSpPr>
      </xdr:nvSpPr>
      <xdr:spPr bwMode="auto">
        <a:xfrm>
          <a:off x="0" y="4613624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1374</xdr:row>
      <xdr:rowOff>0</xdr:rowOff>
    </xdr:from>
    <xdr:to>
      <xdr:col>0</xdr:col>
      <xdr:colOff>0</xdr:colOff>
      <xdr:row>1374</xdr:row>
      <xdr:rowOff>0</xdr:rowOff>
    </xdr:to>
    <xdr:sp macro="" textlink="">
      <xdr:nvSpPr>
        <xdr:cNvPr id="1082597" name="Rectangle 3559">
          <a:extLst>
            <a:ext uri="{FF2B5EF4-FFF2-40B4-BE49-F238E27FC236}">
              <a16:creationId xmlns:a16="http://schemas.microsoft.com/office/drawing/2014/main" xmlns="" id="{00000000-0008-0000-0B00-0000E5841000}"/>
            </a:ext>
          </a:extLst>
        </xdr:cNvPr>
        <xdr:cNvSpPr>
          <a:spLocks noChangeArrowheads="1"/>
        </xdr:cNvSpPr>
      </xdr:nvSpPr>
      <xdr:spPr bwMode="auto">
        <a:xfrm>
          <a:off x="0" y="4613624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600" name="Rectangle 3562">
          <a:extLst>
            <a:ext uri="{FF2B5EF4-FFF2-40B4-BE49-F238E27FC236}">
              <a16:creationId xmlns:a16="http://schemas.microsoft.com/office/drawing/2014/main" xmlns="" id="{00000000-0008-0000-0B00-0000E88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601" name="Rectangle 3563">
          <a:extLst>
            <a:ext uri="{FF2B5EF4-FFF2-40B4-BE49-F238E27FC236}">
              <a16:creationId xmlns:a16="http://schemas.microsoft.com/office/drawing/2014/main" xmlns="" id="{00000000-0008-0000-0B00-0000E98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602" name="Rectangle 3564">
          <a:extLst>
            <a:ext uri="{FF2B5EF4-FFF2-40B4-BE49-F238E27FC236}">
              <a16:creationId xmlns:a16="http://schemas.microsoft.com/office/drawing/2014/main" xmlns="" id="{00000000-0008-0000-0B00-0000EA8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603" name="Rectangle 3565">
          <a:extLst>
            <a:ext uri="{FF2B5EF4-FFF2-40B4-BE49-F238E27FC236}">
              <a16:creationId xmlns:a16="http://schemas.microsoft.com/office/drawing/2014/main" xmlns="" id="{00000000-0008-0000-0B00-0000EB8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604" name="Rectangle 3566">
          <a:extLst>
            <a:ext uri="{FF2B5EF4-FFF2-40B4-BE49-F238E27FC236}">
              <a16:creationId xmlns:a16="http://schemas.microsoft.com/office/drawing/2014/main" xmlns="" id="{00000000-0008-0000-0B00-0000EC8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605" name="Rectangle 3567">
          <a:extLst>
            <a:ext uri="{FF2B5EF4-FFF2-40B4-BE49-F238E27FC236}">
              <a16:creationId xmlns:a16="http://schemas.microsoft.com/office/drawing/2014/main" xmlns="" id="{00000000-0008-0000-0B00-0000ED8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606" name="Rectangle 3568">
          <a:extLst>
            <a:ext uri="{FF2B5EF4-FFF2-40B4-BE49-F238E27FC236}">
              <a16:creationId xmlns:a16="http://schemas.microsoft.com/office/drawing/2014/main" xmlns="" id="{00000000-0008-0000-0B00-0000EE8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607" name="Rectangle 3569">
          <a:extLst>
            <a:ext uri="{FF2B5EF4-FFF2-40B4-BE49-F238E27FC236}">
              <a16:creationId xmlns:a16="http://schemas.microsoft.com/office/drawing/2014/main" xmlns="" id="{00000000-0008-0000-0B00-0000EF8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608" name="Rectangle 3570">
          <a:extLst>
            <a:ext uri="{FF2B5EF4-FFF2-40B4-BE49-F238E27FC236}">
              <a16:creationId xmlns:a16="http://schemas.microsoft.com/office/drawing/2014/main" xmlns="" id="{00000000-0008-0000-0B00-0000F08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609" name="Rectangle 3571">
          <a:extLst>
            <a:ext uri="{FF2B5EF4-FFF2-40B4-BE49-F238E27FC236}">
              <a16:creationId xmlns:a16="http://schemas.microsoft.com/office/drawing/2014/main" xmlns="" id="{00000000-0008-0000-0B00-0000F18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610" name="Rectangle 3572">
          <a:extLst>
            <a:ext uri="{FF2B5EF4-FFF2-40B4-BE49-F238E27FC236}">
              <a16:creationId xmlns:a16="http://schemas.microsoft.com/office/drawing/2014/main" xmlns="" id="{00000000-0008-0000-0B00-0000F28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611" name="Rectangle 3573">
          <a:extLst>
            <a:ext uri="{FF2B5EF4-FFF2-40B4-BE49-F238E27FC236}">
              <a16:creationId xmlns:a16="http://schemas.microsoft.com/office/drawing/2014/main" xmlns="" id="{00000000-0008-0000-0B00-0000F38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612" name="Rectangle 3574">
          <a:extLst>
            <a:ext uri="{FF2B5EF4-FFF2-40B4-BE49-F238E27FC236}">
              <a16:creationId xmlns:a16="http://schemas.microsoft.com/office/drawing/2014/main" xmlns="" id="{00000000-0008-0000-0B00-0000F48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613" name="Rectangle 3575">
          <a:extLst>
            <a:ext uri="{FF2B5EF4-FFF2-40B4-BE49-F238E27FC236}">
              <a16:creationId xmlns:a16="http://schemas.microsoft.com/office/drawing/2014/main" xmlns="" id="{00000000-0008-0000-0B00-0000F58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616" name="Rectangle 3578">
          <a:extLst>
            <a:ext uri="{FF2B5EF4-FFF2-40B4-BE49-F238E27FC236}">
              <a16:creationId xmlns:a16="http://schemas.microsoft.com/office/drawing/2014/main" xmlns="" id="{00000000-0008-0000-0B00-0000F88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617" name="Rectangle 3579">
          <a:extLst>
            <a:ext uri="{FF2B5EF4-FFF2-40B4-BE49-F238E27FC236}">
              <a16:creationId xmlns:a16="http://schemas.microsoft.com/office/drawing/2014/main" xmlns="" id="{00000000-0008-0000-0B00-0000F98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620" name="Rectangle 3582">
          <a:extLst>
            <a:ext uri="{FF2B5EF4-FFF2-40B4-BE49-F238E27FC236}">
              <a16:creationId xmlns:a16="http://schemas.microsoft.com/office/drawing/2014/main" xmlns="" id="{00000000-0008-0000-0B00-0000FC8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621" name="Rectangle 3583">
          <a:extLst>
            <a:ext uri="{FF2B5EF4-FFF2-40B4-BE49-F238E27FC236}">
              <a16:creationId xmlns:a16="http://schemas.microsoft.com/office/drawing/2014/main" xmlns="" id="{00000000-0008-0000-0B00-0000FD8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624" name="Rectangle 3586">
          <a:extLst>
            <a:ext uri="{FF2B5EF4-FFF2-40B4-BE49-F238E27FC236}">
              <a16:creationId xmlns:a16="http://schemas.microsoft.com/office/drawing/2014/main" xmlns="" id="{00000000-0008-0000-0B00-0000008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625" name="Rectangle 3587">
          <a:extLst>
            <a:ext uri="{FF2B5EF4-FFF2-40B4-BE49-F238E27FC236}">
              <a16:creationId xmlns:a16="http://schemas.microsoft.com/office/drawing/2014/main" xmlns="" id="{00000000-0008-0000-0B00-0000018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628" name="Rectangle 3590">
          <a:extLst>
            <a:ext uri="{FF2B5EF4-FFF2-40B4-BE49-F238E27FC236}">
              <a16:creationId xmlns:a16="http://schemas.microsoft.com/office/drawing/2014/main" xmlns="" id="{00000000-0008-0000-0B00-0000048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629" name="Rectangle 3591">
          <a:extLst>
            <a:ext uri="{FF2B5EF4-FFF2-40B4-BE49-F238E27FC236}">
              <a16:creationId xmlns:a16="http://schemas.microsoft.com/office/drawing/2014/main" xmlns="" id="{00000000-0008-0000-0B00-0000058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632" name="Rectangle 3594">
          <a:extLst>
            <a:ext uri="{FF2B5EF4-FFF2-40B4-BE49-F238E27FC236}">
              <a16:creationId xmlns:a16="http://schemas.microsoft.com/office/drawing/2014/main" xmlns="" id="{00000000-0008-0000-0B00-0000088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633" name="Rectangle 3595">
          <a:extLst>
            <a:ext uri="{FF2B5EF4-FFF2-40B4-BE49-F238E27FC236}">
              <a16:creationId xmlns:a16="http://schemas.microsoft.com/office/drawing/2014/main" xmlns="" id="{00000000-0008-0000-0B00-0000098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636" name="Rectangle 3598">
          <a:extLst>
            <a:ext uri="{FF2B5EF4-FFF2-40B4-BE49-F238E27FC236}">
              <a16:creationId xmlns:a16="http://schemas.microsoft.com/office/drawing/2014/main" xmlns="" id="{00000000-0008-0000-0B00-00000C8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637" name="Rectangle 3599">
          <a:extLst>
            <a:ext uri="{FF2B5EF4-FFF2-40B4-BE49-F238E27FC236}">
              <a16:creationId xmlns:a16="http://schemas.microsoft.com/office/drawing/2014/main" xmlns="" id="{00000000-0008-0000-0B00-00000D8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640" name="Rectangle 3602">
          <a:extLst>
            <a:ext uri="{FF2B5EF4-FFF2-40B4-BE49-F238E27FC236}">
              <a16:creationId xmlns:a16="http://schemas.microsoft.com/office/drawing/2014/main" xmlns="" id="{00000000-0008-0000-0B00-0000108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641" name="Rectangle 3603">
          <a:extLst>
            <a:ext uri="{FF2B5EF4-FFF2-40B4-BE49-F238E27FC236}">
              <a16:creationId xmlns:a16="http://schemas.microsoft.com/office/drawing/2014/main" xmlns="" id="{00000000-0008-0000-0B00-0000118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644" name="Rectangle 3606">
          <a:extLst>
            <a:ext uri="{FF2B5EF4-FFF2-40B4-BE49-F238E27FC236}">
              <a16:creationId xmlns:a16="http://schemas.microsoft.com/office/drawing/2014/main" xmlns="" id="{00000000-0008-0000-0B00-0000148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645" name="Rectangle 3607">
          <a:extLst>
            <a:ext uri="{FF2B5EF4-FFF2-40B4-BE49-F238E27FC236}">
              <a16:creationId xmlns:a16="http://schemas.microsoft.com/office/drawing/2014/main" xmlns="" id="{00000000-0008-0000-0B00-0000158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648" name="Rectangle 3610">
          <a:extLst>
            <a:ext uri="{FF2B5EF4-FFF2-40B4-BE49-F238E27FC236}">
              <a16:creationId xmlns:a16="http://schemas.microsoft.com/office/drawing/2014/main" xmlns="" id="{00000000-0008-0000-0B00-0000188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649" name="Rectangle 3611">
          <a:extLst>
            <a:ext uri="{FF2B5EF4-FFF2-40B4-BE49-F238E27FC236}">
              <a16:creationId xmlns:a16="http://schemas.microsoft.com/office/drawing/2014/main" xmlns="" id="{00000000-0008-0000-0B00-0000198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652" name="Rectangle 3614">
          <a:extLst>
            <a:ext uri="{FF2B5EF4-FFF2-40B4-BE49-F238E27FC236}">
              <a16:creationId xmlns:a16="http://schemas.microsoft.com/office/drawing/2014/main" xmlns="" id="{00000000-0008-0000-0B00-00001C8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653" name="Rectangle 3615">
          <a:extLst>
            <a:ext uri="{FF2B5EF4-FFF2-40B4-BE49-F238E27FC236}">
              <a16:creationId xmlns:a16="http://schemas.microsoft.com/office/drawing/2014/main" xmlns="" id="{00000000-0008-0000-0B00-00001D8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656" name="Rectangle 3618">
          <a:extLst>
            <a:ext uri="{FF2B5EF4-FFF2-40B4-BE49-F238E27FC236}">
              <a16:creationId xmlns:a16="http://schemas.microsoft.com/office/drawing/2014/main" xmlns="" id="{00000000-0008-0000-0B00-0000208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657" name="Rectangle 3619">
          <a:extLst>
            <a:ext uri="{FF2B5EF4-FFF2-40B4-BE49-F238E27FC236}">
              <a16:creationId xmlns:a16="http://schemas.microsoft.com/office/drawing/2014/main" xmlns="" id="{00000000-0008-0000-0B00-0000218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660" name="Rectangle 3622">
          <a:extLst>
            <a:ext uri="{FF2B5EF4-FFF2-40B4-BE49-F238E27FC236}">
              <a16:creationId xmlns:a16="http://schemas.microsoft.com/office/drawing/2014/main" xmlns="" id="{00000000-0008-0000-0B00-0000248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661" name="Rectangle 3623">
          <a:extLst>
            <a:ext uri="{FF2B5EF4-FFF2-40B4-BE49-F238E27FC236}">
              <a16:creationId xmlns:a16="http://schemas.microsoft.com/office/drawing/2014/main" xmlns="" id="{00000000-0008-0000-0B00-0000258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664" name="Rectangle 3626">
          <a:extLst>
            <a:ext uri="{FF2B5EF4-FFF2-40B4-BE49-F238E27FC236}">
              <a16:creationId xmlns:a16="http://schemas.microsoft.com/office/drawing/2014/main" xmlns="" id="{00000000-0008-0000-0B00-0000288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665" name="Rectangle 3627">
          <a:extLst>
            <a:ext uri="{FF2B5EF4-FFF2-40B4-BE49-F238E27FC236}">
              <a16:creationId xmlns:a16="http://schemas.microsoft.com/office/drawing/2014/main" xmlns="" id="{00000000-0008-0000-0B00-0000298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668" name="Rectangle 3630">
          <a:extLst>
            <a:ext uri="{FF2B5EF4-FFF2-40B4-BE49-F238E27FC236}">
              <a16:creationId xmlns:a16="http://schemas.microsoft.com/office/drawing/2014/main" xmlns="" id="{00000000-0008-0000-0B00-00002C8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669" name="Rectangle 3631">
          <a:extLst>
            <a:ext uri="{FF2B5EF4-FFF2-40B4-BE49-F238E27FC236}">
              <a16:creationId xmlns:a16="http://schemas.microsoft.com/office/drawing/2014/main" xmlns="" id="{00000000-0008-0000-0B00-00002D8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672" name="Rectangle 3634">
          <a:extLst>
            <a:ext uri="{FF2B5EF4-FFF2-40B4-BE49-F238E27FC236}">
              <a16:creationId xmlns:a16="http://schemas.microsoft.com/office/drawing/2014/main" xmlns="" id="{00000000-0008-0000-0B00-0000308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673" name="Rectangle 3635">
          <a:extLst>
            <a:ext uri="{FF2B5EF4-FFF2-40B4-BE49-F238E27FC236}">
              <a16:creationId xmlns:a16="http://schemas.microsoft.com/office/drawing/2014/main" xmlns="" id="{00000000-0008-0000-0B00-0000318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676" name="Rectangle 3638">
          <a:extLst>
            <a:ext uri="{FF2B5EF4-FFF2-40B4-BE49-F238E27FC236}">
              <a16:creationId xmlns:a16="http://schemas.microsoft.com/office/drawing/2014/main" xmlns="" id="{00000000-0008-0000-0B00-0000348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677" name="Rectangle 3639">
          <a:extLst>
            <a:ext uri="{FF2B5EF4-FFF2-40B4-BE49-F238E27FC236}">
              <a16:creationId xmlns:a16="http://schemas.microsoft.com/office/drawing/2014/main" xmlns="" id="{00000000-0008-0000-0B00-0000358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680" name="Rectangle 3642">
          <a:extLst>
            <a:ext uri="{FF2B5EF4-FFF2-40B4-BE49-F238E27FC236}">
              <a16:creationId xmlns:a16="http://schemas.microsoft.com/office/drawing/2014/main" xmlns="" id="{00000000-0008-0000-0B00-0000388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681" name="Rectangle 3643">
          <a:extLst>
            <a:ext uri="{FF2B5EF4-FFF2-40B4-BE49-F238E27FC236}">
              <a16:creationId xmlns:a16="http://schemas.microsoft.com/office/drawing/2014/main" xmlns="" id="{00000000-0008-0000-0B00-0000398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684" name="Rectangle 3646">
          <a:extLst>
            <a:ext uri="{FF2B5EF4-FFF2-40B4-BE49-F238E27FC236}">
              <a16:creationId xmlns:a16="http://schemas.microsoft.com/office/drawing/2014/main" xmlns="" id="{00000000-0008-0000-0B00-00003C8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685" name="Rectangle 3647">
          <a:extLst>
            <a:ext uri="{FF2B5EF4-FFF2-40B4-BE49-F238E27FC236}">
              <a16:creationId xmlns:a16="http://schemas.microsoft.com/office/drawing/2014/main" xmlns="" id="{00000000-0008-0000-0B00-00003D8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688" name="Rectangle 3650">
          <a:extLst>
            <a:ext uri="{FF2B5EF4-FFF2-40B4-BE49-F238E27FC236}">
              <a16:creationId xmlns:a16="http://schemas.microsoft.com/office/drawing/2014/main" xmlns="" id="{00000000-0008-0000-0B00-0000408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689" name="Rectangle 3651">
          <a:extLst>
            <a:ext uri="{FF2B5EF4-FFF2-40B4-BE49-F238E27FC236}">
              <a16:creationId xmlns:a16="http://schemas.microsoft.com/office/drawing/2014/main" xmlns="" id="{00000000-0008-0000-0B00-0000418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692" name="Rectangle 3654">
          <a:extLst>
            <a:ext uri="{FF2B5EF4-FFF2-40B4-BE49-F238E27FC236}">
              <a16:creationId xmlns:a16="http://schemas.microsoft.com/office/drawing/2014/main" xmlns="" id="{00000000-0008-0000-0B00-0000448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693" name="Rectangle 3655">
          <a:extLst>
            <a:ext uri="{FF2B5EF4-FFF2-40B4-BE49-F238E27FC236}">
              <a16:creationId xmlns:a16="http://schemas.microsoft.com/office/drawing/2014/main" xmlns="" id="{00000000-0008-0000-0B00-0000458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696" name="Rectangle 3658">
          <a:extLst>
            <a:ext uri="{FF2B5EF4-FFF2-40B4-BE49-F238E27FC236}">
              <a16:creationId xmlns:a16="http://schemas.microsoft.com/office/drawing/2014/main" xmlns="" id="{00000000-0008-0000-0B00-0000488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697" name="Rectangle 3659">
          <a:extLst>
            <a:ext uri="{FF2B5EF4-FFF2-40B4-BE49-F238E27FC236}">
              <a16:creationId xmlns:a16="http://schemas.microsoft.com/office/drawing/2014/main" xmlns="" id="{00000000-0008-0000-0B00-0000498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700" name="Rectangle 3662">
          <a:extLst>
            <a:ext uri="{FF2B5EF4-FFF2-40B4-BE49-F238E27FC236}">
              <a16:creationId xmlns:a16="http://schemas.microsoft.com/office/drawing/2014/main" xmlns="" id="{00000000-0008-0000-0B00-00004C8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701" name="Rectangle 3663">
          <a:extLst>
            <a:ext uri="{FF2B5EF4-FFF2-40B4-BE49-F238E27FC236}">
              <a16:creationId xmlns:a16="http://schemas.microsoft.com/office/drawing/2014/main" xmlns="" id="{00000000-0008-0000-0B00-00004D8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704" name="Rectangle 3666">
          <a:extLst>
            <a:ext uri="{FF2B5EF4-FFF2-40B4-BE49-F238E27FC236}">
              <a16:creationId xmlns:a16="http://schemas.microsoft.com/office/drawing/2014/main" xmlns="" id="{00000000-0008-0000-0B00-0000508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705" name="Rectangle 3667">
          <a:extLst>
            <a:ext uri="{FF2B5EF4-FFF2-40B4-BE49-F238E27FC236}">
              <a16:creationId xmlns:a16="http://schemas.microsoft.com/office/drawing/2014/main" xmlns="" id="{00000000-0008-0000-0B00-0000518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708" name="Rectangle 3670">
          <a:extLst>
            <a:ext uri="{FF2B5EF4-FFF2-40B4-BE49-F238E27FC236}">
              <a16:creationId xmlns:a16="http://schemas.microsoft.com/office/drawing/2014/main" xmlns="" id="{00000000-0008-0000-0B00-0000548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709" name="Rectangle 3671">
          <a:extLst>
            <a:ext uri="{FF2B5EF4-FFF2-40B4-BE49-F238E27FC236}">
              <a16:creationId xmlns:a16="http://schemas.microsoft.com/office/drawing/2014/main" xmlns="" id="{00000000-0008-0000-0B00-0000558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712" name="Rectangle 3674">
          <a:extLst>
            <a:ext uri="{FF2B5EF4-FFF2-40B4-BE49-F238E27FC236}">
              <a16:creationId xmlns:a16="http://schemas.microsoft.com/office/drawing/2014/main" xmlns="" id="{00000000-0008-0000-0B00-0000588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713" name="Rectangle 3675">
          <a:extLst>
            <a:ext uri="{FF2B5EF4-FFF2-40B4-BE49-F238E27FC236}">
              <a16:creationId xmlns:a16="http://schemas.microsoft.com/office/drawing/2014/main" xmlns="" id="{00000000-0008-0000-0B00-0000598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716" name="Rectangle 3678">
          <a:extLst>
            <a:ext uri="{FF2B5EF4-FFF2-40B4-BE49-F238E27FC236}">
              <a16:creationId xmlns:a16="http://schemas.microsoft.com/office/drawing/2014/main" xmlns="" id="{00000000-0008-0000-0B00-00005C8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717" name="Rectangle 3679">
          <a:extLst>
            <a:ext uri="{FF2B5EF4-FFF2-40B4-BE49-F238E27FC236}">
              <a16:creationId xmlns:a16="http://schemas.microsoft.com/office/drawing/2014/main" xmlns="" id="{00000000-0008-0000-0B00-00005D8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720" name="Rectangle 3682">
          <a:extLst>
            <a:ext uri="{FF2B5EF4-FFF2-40B4-BE49-F238E27FC236}">
              <a16:creationId xmlns:a16="http://schemas.microsoft.com/office/drawing/2014/main" xmlns="" id="{00000000-0008-0000-0B00-0000608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721" name="Rectangle 3683">
          <a:extLst>
            <a:ext uri="{FF2B5EF4-FFF2-40B4-BE49-F238E27FC236}">
              <a16:creationId xmlns:a16="http://schemas.microsoft.com/office/drawing/2014/main" xmlns="" id="{00000000-0008-0000-0B00-0000618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724" name="Rectangle 3686">
          <a:extLst>
            <a:ext uri="{FF2B5EF4-FFF2-40B4-BE49-F238E27FC236}">
              <a16:creationId xmlns:a16="http://schemas.microsoft.com/office/drawing/2014/main" xmlns="" id="{00000000-0008-0000-0B00-0000648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725" name="Rectangle 3687">
          <a:extLst>
            <a:ext uri="{FF2B5EF4-FFF2-40B4-BE49-F238E27FC236}">
              <a16:creationId xmlns:a16="http://schemas.microsoft.com/office/drawing/2014/main" xmlns="" id="{00000000-0008-0000-0B00-0000658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728" name="Rectangle 3690">
          <a:extLst>
            <a:ext uri="{FF2B5EF4-FFF2-40B4-BE49-F238E27FC236}">
              <a16:creationId xmlns:a16="http://schemas.microsoft.com/office/drawing/2014/main" xmlns="" id="{00000000-0008-0000-0B00-0000688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729" name="Rectangle 3691">
          <a:extLst>
            <a:ext uri="{FF2B5EF4-FFF2-40B4-BE49-F238E27FC236}">
              <a16:creationId xmlns:a16="http://schemas.microsoft.com/office/drawing/2014/main" xmlns="" id="{00000000-0008-0000-0B00-0000698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732" name="Rectangle 3694">
          <a:extLst>
            <a:ext uri="{FF2B5EF4-FFF2-40B4-BE49-F238E27FC236}">
              <a16:creationId xmlns:a16="http://schemas.microsoft.com/office/drawing/2014/main" xmlns="" id="{00000000-0008-0000-0B00-00006C8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733" name="Rectangle 3695">
          <a:extLst>
            <a:ext uri="{FF2B5EF4-FFF2-40B4-BE49-F238E27FC236}">
              <a16:creationId xmlns:a16="http://schemas.microsoft.com/office/drawing/2014/main" xmlns="" id="{00000000-0008-0000-0B00-00006D8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736" name="Rectangle 3698">
          <a:extLst>
            <a:ext uri="{FF2B5EF4-FFF2-40B4-BE49-F238E27FC236}">
              <a16:creationId xmlns:a16="http://schemas.microsoft.com/office/drawing/2014/main" xmlns="" id="{00000000-0008-0000-0B00-0000708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737" name="Rectangle 3699">
          <a:extLst>
            <a:ext uri="{FF2B5EF4-FFF2-40B4-BE49-F238E27FC236}">
              <a16:creationId xmlns:a16="http://schemas.microsoft.com/office/drawing/2014/main" xmlns="" id="{00000000-0008-0000-0B00-0000718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740" name="Rectangle 3702">
          <a:extLst>
            <a:ext uri="{FF2B5EF4-FFF2-40B4-BE49-F238E27FC236}">
              <a16:creationId xmlns:a16="http://schemas.microsoft.com/office/drawing/2014/main" xmlns="" id="{00000000-0008-0000-0B00-0000748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741" name="Rectangle 3703">
          <a:extLst>
            <a:ext uri="{FF2B5EF4-FFF2-40B4-BE49-F238E27FC236}">
              <a16:creationId xmlns:a16="http://schemas.microsoft.com/office/drawing/2014/main" xmlns="" id="{00000000-0008-0000-0B00-0000758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744" name="Rectangle 3706">
          <a:extLst>
            <a:ext uri="{FF2B5EF4-FFF2-40B4-BE49-F238E27FC236}">
              <a16:creationId xmlns:a16="http://schemas.microsoft.com/office/drawing/2014/main" xmlns="" id="{00000000-0008-0000-0B00-0000788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745" name="Rectangle 3707">
          <a:extLst>
            <a:ext uri="{FF2B5EF4-FFF2-40B4-BE49-F238E27FC236}">
              <a16:creationId xmlns:a16="http://schemas.microsoft.com/office/drawing/2014/main" xmlns="" id="{00000000-0008-0000-0B00-0000798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748" name="Rectangle 3710">
          <a:extLst>
            <a:ext uri="{FF2B5EF4-FFF2-40B4-BE49-F238E27FC236}">
              <a16:creationId xmlns:a16="http://schemas.microsoft.com/office/drawing/2014/main" xmlns="" id="{00000000-0008-0000-0B00-00007C8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749" name="Rectangle 3711">
          <a:extLst>
            <a:ext uri="{FF2B5EF4-FFF2-40B4-BE49-F238E27FC236}">
              <a16:creationId xmlns:a16="http://schemas.microsoft.com/office/drawing/2014/main" xmlns="" id="{00000000-0008-0000-0B00-00007D8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752" name="Rectangle 3714">
          <a:extLst>
            <a:ext uri="{FF2B5EF4-FFF2-40B4-BE49-F238E27FC236}">
              <a16:creationId xmlns:a16="http://schemas.microsoft.com/office/drawing/2014/main" xmlns="" id="{00000000-0008-0000-0B00-0000808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753" name="Rectangle 3715">
          <a:extLst>
            <a:ext uri="{FF2B5EF4-FFF2-40B4-BE49-F238E27FC236}">
              <a16:creationId xmlns:a16="http://schemas.microsoft.com/office/drawing/2014/main" xmlns="" id="{00000000-0008-0000-0B00-0000818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756" name="Rectangle 3718">
          <a:extLst>
            <a:ext uri="{FF2B5EF4-FFF2-40B4-BE49-F238E27FC236}">
              <a16:creationId xmlns:a16="http://schemas.microsoft.com/office/drawing/2014/main" xmlns="" id="{00000000-0008-0000-0B00-0000848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757" name="Rectangle 3719">
          <a:extLst>
            <a:ext uri="{FF2B5EF4-FFF2-40B4-BE49-F238E27FC236}">
              <a16:creationId xmlns:a16="http://schemas.microsoft.com/office/drawing/2014/main" xmlns="" id="{00000000-0008-0000-0B00-0000858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760" name="Rectangle 3722">
          <a:extLst>
            <a:ext uri="{FF2B5EF4-FFF2-40B4-BE49-F238E27FC236}">
              <a16:creationId xmlns:a16="http://schemas.microsoft.com/office/drawing/2014/main" xmlns="" id="{00000000-0008-0000-0B00-0000888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761" name="Rectangle 3723">
          <a:extLst>
            <a:ext uri="{FF2B5EF4-FFF2-40B4-BE49-F238E27FC236}">
              <a16:creationId xmlns:a16="http://schemas.microsoft.com/office/drawing/2014/main" xmlns="" id="{00000000-0008-0000-0B00-0000898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764" name="Rectangle 3726">
          <a:extLst>
            <a:ext uri="{FF2B5EF4-FFF2-40B4-BE49-F238E27FC236}">
              <a16:creationId xmlns:a16="http://schemas.microsoft.com/office/drawing/2014/main" xmlns="" id="{00000000-0008-0000-0B00-00008C8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765" name="Rectangle 3727">
          <a:extLst>
            <a:ext uri="{FF2B5EF4-FFF2-40B4-BE49-F238E27FC236}">
              <a16:creationId xmlns:a16="http://schemas.microsoft.com/office/drawing/2014/main" xmlns="" id="{00000000-0008-0000-0B00-00008D8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768" name="Rectangle 3730">
          <a:extLst>
            <a:ext uri="{FF2B5EF4-FFF2-40B4-BE49-F238E27FC236}">
              <a16:creationId xmlns:a16="http://schemas.microsoft.com/office/drawing/2014/main" xmlns="" id="{00000000-0008-0000-0B00-0000908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769" name="Rectangle 3731">
          <a:extLst>
            <a:ext uri="{FF2B5EF4-FFF2-40B4-BE49-F238E27FC236}">
              <a16:creationId xmlns:a16="http://schemas.microsoft.com/office/drawing/2014/main" xmlns="" id="{00000000-0008-0000-0B00-0000918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772" name="Rectangle 3734">
          <a:extLst>
            <a:ext uri="{FF2B5EF4-FFF2-40B4-BE49-F238E27FC236}">
              <a16:creationId xmlns:a16="http://schemas.microsoft.com/office/drawing/2014/main" xmlns="" id="{00000000-0008-0000-0B00-0000948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773" name="Rectangle 3735">
          <a:extLst>
            <a:ext uri="{FF2B5EF4-FFF2-40B4-BE49-F238E27FC236}">
              <a16:creationId xmlns:a16="http://schemas.microsoft.com/office/drawing/2014/main" xmlns="" id="{00000000-0008-0000-0B00-0000958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776" name="Rectangle 3738">
          <a:extLst>
            <a:ext uri="{FF2B5EF4-FFF2-40B4-BE49-F238E27FC236}">
              <a16:creationId xmlns:a16="http://schemas.microsoft.com/office/drawing/2014/main" xmlns="" id="{00000000-0008-0000-0B00-0000988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777" name="Rectangle 3739">
          <a:extLst>
            <a:ext uri="{FF2B5EF4-FFF2-40B4-BE49-F238E27FC236}">
              <a16:creationId xmlns:a16="http://schemas.microsoft.com/office/drawing/2014/main" xmlns="" id="{00000000-0008-0000-0B00-0000998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780" name="Rectangle 3742">
          <a:extLst>
            <a:ext uri="{FF2B5EF4-FFF2-40B4-BE49-F238E27FC236}">
              <a16:creationId xmlns:a16="http://schemas.microsoft.com/office/drawing/2014/main" xmlns="" id="{00000000-0008-0000-0B00-00009C8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781" name="Rectangle 3743">
          <a:extLst>
            <a:ext uri="{FF2B5EF4-FFF2-40B4-BE49-F238E27FC236}">
              <a16:creationId xmlns:a16="http://schemas.microsoft.com/office/drawing/2014/main" xmlns="" id="{00000000-0008-0000-0B00-00009D8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784" name="Rectangle 3746">
          <a:extLst>
            <a:ext uri="{FF2B5EF4-FFF2-40B4-BE49-F238E27FC236}">
              <a16:creationId xmlns:a16="http://schemas.microsoft.com/office/drawing/2014/main" xmlns="" id="{00000000-0008-0000-0B00-0000A08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785" name="Rectangle 3747">
          <a:extLst>
            <a:ext uri="{FF2B5EF4-FFF2-40B4-BE49-F238E27FC236}">
              <a16:creationId xmlns:a16="http://schemas.microsoft.com/office/drawing/2014/main" xmlns="" id="{00000000-0008-0000-0B00-0000A18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788" name="Rectangle 3750">
          <a:extLst>
            <a:ext uri="{FF2B5EF4-FFF2-40B4-BE49-F238E27FC236}">
              <a16:creationId xmlns:a16="http://schemas.microsoft.com/office/drawing/2014/main" xmlns="" id="{00000000-0008-0000-0B00-0000A48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789" name="Rectangle 3751">
          <a:extLst>
            <a:ext uri="{FF2B5EF4-FFF2-40B4-BE49-F238E27FC236}">
              <a16:creationId xmlns:a16="http://schemas.microsoft.com/office/drawing/2014/main" xmlns="" id="{00000000-0008-0000-0B00-0000A58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792" name="Rectangle 3754">
          <a:extLst>
            <a:ext uri="{FF2B5EF4-FFF2-40B4-BE49-F238E27FC236}">
              <a16:creationId xmlns:a16="http://schemas.microsoft.com/office/drawing/2014/main" xmlns="" id="{00000000-0008-0000-0B00-0000A88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793" name="Rectangle 3755">
          <a:extLst>
            <a:ext uri="{FF2B5EF4-FFF2-40B4-BE49-F238E27FC236}">
              <a16:creationId xmlns:a16="http://schemas.microsoft.com/office/drawing/2014/main" xmlns="" id="{00000000-0008-0000-0B00-0000A98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796" name="Rectangle 3758">
          <a:extLst>
            <a:ext uri="{FF2B5EF4-FFF2-40B4-BE49-F238E27FC236}">
              <a16:creationId xmlns:a16="http://schemas.microsoft.com/office/drawing/2014/main" xmlns="" id="{00000000-0008-0000-0B00-0000AC8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797" name="Rectangle 3759">
          <a:extLst>
            <a:ext uri="{FF2B5EF4-FFF2-40B4-BE49-F238E27FC236}">
              <a16:creationId xmlns:a16="http://schemas.microsoft.com/office/drawing/2014/main" xmlns="" id="{00000000-0008-0000-0B00-0000AD8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800" name="Rectangle 3762">
          <a:extLst>
            <a:ext uri="{FF2B5EF4-FFF2-40B4-BE49-F238E27FC236}">
              <a16:creationId xmlns:a16="http://schemas.microsoft.com/office/drawing/2014/main" xmlns="" id="{00000000-0008-0000-0B00-0000B08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801" name="Rectangle 3763">
          <a:extLst>
            <a:ext uri="{FF2B5EF4-FFF2-40B4-BE49-F238E27FC236}">
              <a16:creationId xmlns:a16="http://schemas.microsoft.com/office/drawing/2014/main" xmlns="" id="{00000000-0008-0000-0B00-0000B18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804" name="Rectangle 3766">
          <a:extLst>
            <a:ext uri="{FF2B5EF4-FFF2-40B4-BE49-F238E27FC236}">
              <a16:creationId xmlns:a16="http://schemas.microsoft.com/office/drawing/2014/main" xmlns="" id="{00000000-0008-0000-0B00-0000B48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805" name="Rectangle 3767">
          <a:extLst>
            <a:ext uri="{FF2B5EF4-FFF2-40B4-BE49-F238E27FC236}">
              <a16:creationId xmlns:a16="http://schemas.microsoft.com/office/drawing/2014/main" xmlns="" id="{00000000-0008-0000-0B00-0000B58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808" name="Rectangle 3770">
          <a:extLst>
            <a:ext uri="{FF2B5EF4-FFF2-40B4-BE49-F238E27FC236}">
              <a16:creationId xmlns:a16="http://schemas.microsoft.com/office/drawing/2014/main" xmlns="" id="{00000000-0008-0000-0B00-0000B88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809" name="Rectangle 3771">
          <a:extLst>
            <a:ext uri="{FF2B5EF4-FFF2-40B4-BE49-F238E27FC236}">
              <a16:creationId xmlns:a16="http://schemas.microsoft.com/office/drawing/2014/main" xmlns="" id="{00000000-0008-0000-0B00-0000B98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812" name="Rectangle 3774">
          <a:extLst>
            <a:ext uri="{FF2B5EF4-FFF2-40B4-BE49-F238E27FC236}">
              <a16:creationId xmlns:a16="http://schemas.microsoft.com/office/drawing/2014/main" xmlns="" id="{00000000-0008-0000-0B00-0000BC8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813" name="Rectangle 3775">
          <a:extLst>
            <a:ext uri="{FF2B5EF4-FFF2-40B4-BE49-F238E27FC236}">
              <a16:creationId xmlns:a16="http://schemas.microsoft.com/office/drawing/2014/main" xmlns="" id="{00000000-0008-0000-0B00-0000BD8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816" name="Rectangle 3778">
          <a:extLst>
            <a:ext uri="{FF2B5EF4-FFF2-40B4-BE49-F238E27FC236}">
              <a16:creationId xmlns:a16="http://schemas.microsoft.com/office/drawing/2014/main" xmlns="" id="{00000000-0008-0000-0B00-0000C08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817" name="Rectangle 3779">
          <a:extLst>
            <a:ext uri="{FF2B5EF4-FFF2-40B4-BE49-F238E27FC236}">
              <a16:creationId xmlns:a16="http://schemas.microsoft.com/office/drawing/2014/main" xmlns="" id="{00000000-0008-0000-0B00-0000C18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820" name="Rectangle 3782">
          <a:extLst>
            <a:ext uri="{FF2B5EF4-FFF2-40B4-BE49-F238E27FC236}">
              <a16:creationId xmlns:a16="http://schemas.microsoft.com/office/drawing/2014/main" xmlns="" id="{00000000-0008-0000-0B00-0000C48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821" name="Rectangle 3783">
          <a:extLst>
            <a:ext uri="{FF2B5EF4-FFF2-40B4-BE49-F238E27FC236}">
              <a16:creationId xmlns:a16="http://schemas.microsoft.com/office/drawing/2014/main" xmlns="" id="{00000000-0008-0000-0B00-0000C58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823" name="Rectangle 3785">
          <a:extLst>
            <a:ext uri="{FF2B5EF4-FFF2-40B4-BE49-F238E27FC236}">
              <a16:creationId xmlns:a16="http://schemas.microsoft.com/office/drawing/2014/main" xmlns="" id="{00000000-0008-0000-0B00-0000C78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826" name="Rectangle 3788">
          <a:extLst>
            <a:ext uri="{FF2B5EF4-FFF2-40B4-BE49-F238E27FC236}">
              <a16:creationId xmlns:a16="http://schemas.microsoft.com/office/drawing/2014/main" xmlns="" id="{00000000-0008-0000-0B00-0000CA8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827" name="Rectangle 3789">
          <a:extLst>
            <a:ext uri="{FF2B5EF4-FFF2-40B4-BE49-F238E27FC236}">
              <a16:creationId xmlns:a16="http://schemas.microsoft.com/office/drawing/2014/main" xmlns="" id="{00000000-0008-0000-0B00-0000CB8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830" name="Rectangle 3792">
          <a:extLst>
            <a:ext uri="{FF2B5EF4-FFF2-40B4-BE49-F238E27FC236}">
              <a16:creationId xmlns:a16="http://schemas.microsoft.com/office/drawing/2014/main" xmlns="" id="{00000000-0008-0000-0B00-0000CE8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831" name="Rectangle 3793">
          <a:extLst>
            <a:ext uri="{FF2B5EF4-FFF2-40B4-BE49-F238E27FC236}">
              <a16:creationId xmlns:a16="http://schemas.microsoft.com/office/drawing/2014/main" xmlns="" id="{00000000-0008-0000-0B00-0000CF8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834" name="Rectangle 3796">
          <a:extLst>
            <a:ext uri="{FF2B5EF4-FFF2-40B4-BE49-F238E27FC236}">
              <a16:creationId xmlns:a16="http://schemas.microsoft.com/office/drawing/2014/main" xmlns="" id="{00000000-0008-0000-0B00-0000D28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835" name="Rectangle 3797">
          <a:extLst>
            <a:ext uri="{FF2B5EF4-FFF2-40B4-BE49-F238E27FC236}">
              <a16:creationId xmlns:a16="http://schemas.microsoft.com/office/drawing/2014/main" xmlns="" id="{00000000-0008-0000-0B00-0000D38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838" name="Rectangle 3800">
          <a:extLst>
            <a:ext uri="{FF2B5EF4-FFF2-40B4-BE49-F238E27FC236}">
              <a16:creationId xmlns:a16="http://schemas.microsoft.com/office/drawing/2014/main" xmlns="" id="{00000000-0008-0000-0B00-0000D68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839" name="Rectangle 3801">
          <a:extLst>
            <a:ext uri="{FF2B5EF4-FFF2-40B4-BE49-F238E27FC236}">
              <a16:creationId xmlns:a16="http://schemas.microsoft.com/office/drawing/2014/main" xmlns="" id="{00000000-0008-0000-0B00-0000D78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842" name="Rectangle 3804">
          <a:extLst>
            <a:ext uri="{FF2B5EF4-FFF2-40B4-BE49-F238E27FC236}">
              <a16:creationId xmlns:a16="http://schemas.microsoft.com/office/drawing/2014/main" xmlns="" id="{00000000-0008-0000-0B00-0000DA8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843" name="Rectangle 3805">
          <a:extLst>
            <a:ext uri="{FF2B5EF4-FFF2-40B4-BE49-F238E27FC236}">
              <a16:creationId xmlns:a16="http://schemas.microsoft.com/office/drawing/2014/main" xmlns="" id="{00000000-0008-0000-0B00-0000DB8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846" name="Rectangle 3808">
          <a:extLst>
            <a:ext uri="{FF2B5EF4-FFF2-40B4-BE49-F238E27FC236}">
              <a16:creationId xmlns:a16="http://schemas.microsoft.com/office/drawing/2014/main" xmlns="" id="{00000000-0008-0000-0B00-0000DE8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847" name="Rectangle 3809">
          <a:extLst>
            <a:ext uri="{FF2B5EF4-FFF2-40B4-BE49-F238E27FC236}">
              <a16:creationId xmlns:a16="http://schemas.microsoft.com/office/drawing/2014/main" xmlns="" id="{00000000-0008-0000-0B00-0000DF8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850" name="Rectangle 3812">
          <a:extLst>
            <a:ext uri="{FF2B5EF4-FFF2-40B4-BE49-F238E27FC236}">
              <a16:creationId xmlns:a16="http://schemas.microsoft.com/office/drawing/2014/main" xmlns="" id="{00000000-0008-0000-0B00-0000E28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851" name="Rectangle 3813">
          <a:extLst>
            <a:ext uri="{FF2B5EF4-FFF2-40B4-BE49-F238E27FC236}">
              <a16:creationId xmlns:a16="http://schemas.microsoft.com/office/drawing/2014/main" xmlns="" id="{00000000-0008-0000-0B00-0000E38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854" name="Rectangle 3816">
          <a:extLst>
            <a:ext uri="{FF2B5EF4-FFF2-40B4-BE49-F238E27FC236}">
              <a16:creationId xmlns:a16="http://schemas.microsoft.com/office/drawing/2014/main" xmlns="" id="{00000000-0008-0000-0B00-0000E68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855" name="Rectangle 3817">
          <a:extLst>
            <a:ext uri="{FF2B5EF4-FFF2-40B4-BE49-F238E27FC236}">
              <a16:creationId xmlns:a16="http://schemas.microsoft.com/office/drawing/2014/main" xmlns="" id="{00000000-0008-0000-0B00-0000E78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858" name="Rectangle 3820">
          <a:extLst>
            <a:ext uri="{FF2B5EF4-FFF2-40B4-BE49-F238E27FC236}">
              <a16:creationId xmlns:a16="http://schemas.microsoft.com/office/drawing/2014/main" xmlns="" id="{00000000-0008-0000-0B00-0000EA8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859" name="Rectangle 3821">
          <a:extLst>
            <a:ext uri="{FF2B5EF4-FFF2-40B4-BE49-F238E27FC236}">
              <a16:creationId xmlns:a16="http://schemas.microsoft.com/office/drawing/2014/main" xmlns="" id="{00000000-0008-0000-0B00-0000EB8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862" name="Rectangle 3824">
          <a:extLst>
            <a:ext uri="{FF2B5EF4-FFF2-40B4-BE49-F238E27FC236}">
              <a16:creationId xmlns:a16="http://schemas.microsoft.com/office/drawing/2014/main" xmlns="" id="{00000000-0008-0000-0B00-0000EE8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863" name="Rectangle 3825">
          <a:extLst>
            <a:ext uri="{FF2B5EF4-FFF2-40B4-BE49-F238E27FC236}">
              <a16:creationId xmlns:a16="http://schemas.microsoft.com/office/drawing/2014/main" xmlns="" id="{00000000-0008-0000-0B00-0000EF8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866" name="Rectangle 3828">
          <a:extLst>
            <a:ext uri="{FF2B5EF4-FFF2-40B4-BE49-F238E27FC236}">
              <a16:creationId xmlns:a16="http://schemas.microsoft.com/office/drawing/2014/main" xmlns="" id="{00000000-0008-0000-0B00-0000F28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867" name="Rectangle 3829">
          <a:extLst>
            <a:ext uri="{FF2B5EF4-FFF2-40B4-BE49-F238E27FC236}">
              <a16:creationId xmlns:a16="http://schemas.microsoft.com/office/drawing/2014/main" xmlns="" id="{00000000-0008-0000-0B00-0000F38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870" name="Rectangle 3832">
          <a:extLst>
            <a:ext uri="{FF2B5EF4-FFF2-40B4-BE49-F238E27FC236}">
              <a16:creationId xmlns:a16="http://schemas.microsoft.com/office/drawing/2014/main" xmlns="" id="{00000000-0008-0000-0B00-0000F68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871" name="Rectangle 3833">
          <a:extLst>
            <a:ext uri="{FF2B5EF4-FFF2-40B4-BE49-F238E27FC236}">
              <a16:creationId xmlns:a16="http://schemas.microsoft.com/office/drawing/2014/main" xmlns="" id="{00000000-0008-0000-0B00-0000F78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874" name="Rectangle 3836">
          <a:extLst>
            <a:ext uri="{FF2B5EF4-FFF2-40B4-BE49-F238E27FC236}">
              <a16:creationId xmlns:a16="http://schemas.microsoft.com/office/drawing/2014/main" xmlns="" id="{00000000-0008-0000-0B00-0000FA8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875" name="Rectangle 3837">
          <a:extLst>
            <a:ext uri="{FF2B5EF4-FFF2-40B4-BE49-F238E27FC236}">
              <a16:creationId xmlns:a16="http://schemas.microsoft.com/office/drawing/2014/main" xmlns="" id="{00000000-0008-0000-0B00-0000FB8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878" name="Rectangle 3840">
          <a:extLst>
            <a:ext uri="{FF2B5EF4-FFF2-40B4-BE49-F238E27FC236}">
              <a16:creationId xmlns:a16="http://schemas.microsoft.com/office/drawing/2014/main" xmlns="" id="{00000000-0008-0000-0B00-0000FE8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879" name="Rectangle 3841">
          <a:extLst>
            <a:ext uri="{FF2B5EF4-FFF2-40B4-BE49-F238E27FC236}">
              <a16:creationId xmlns:a16="http://schemas.microsoft.com/office/drawing/2014/main" xmlns="" id="{00000000-0008-0000-0B00-0000FF8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882" name="Rectangle 3844">
          <a:extLst>
            <a:ext uri="{FF2B5EF4-FFF2-40B4-BE49-F238E27FC236}">
              <a16:creationId xmlns:a16="http://schemas.microsoft.com/office/drawing/2014/main" xmlns="" id="{00000000-0008-0000-0B00-0000028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883" name="Rectangle 3845">
          <a:extLst>
            <a:ext uri="{FF2B5EF4-FFF2-40B4-BE49-F238E27FC236}">
              <a16:creationId xmlns:a16="http://schemas.microsoft.com/office/drawing/2014/main" xmlns="" id="{00000000-0008-0000-0B00-0000038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886" name="Rectangle 3848">
          <a:extLst>
            <a:ext uri="{FF2B5EF4-FFF2-40B4-BE49-F238E27FC236}">
              <a16:creationId xmlns:a16="http://schemas.microsoft.com/office/drawing/2014/main" xmlns="" id="{00000000-0008-0000-0B00-0000068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887" name="Rectangle 3849">
          <a:extLst>
            <a:ext uri="{FF2B5EF4-FFF2-40B4-BE49-F238E27FC236}">
              <a16:creationId xmlns:a16="http://schemas.microsoft.com/office/drawing/2014/main" xmlns="" id="{00000000-0008-0000-0B00-0000078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890" name="Rectangle 3852">
          <a:extLst>
            <a:ext uri="{FF2B5EF4-FFF2-40B4-BE49-F238E27FC236}">
              <a16:creationId xmlns:a16="http://schemas.microsoft.com/office/drawing/2014/main" xmlns="" id="{00000000-0008-0000-0B00-00000A8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891" name="Rectangle 3853">
          <a:extLst>
            <a:ext uri="{FF2B5EF4-FFF2-40B4-BE49-F238E27FC236}">
              <a16:creationId xmlns:a16="http://schemas.microsoft.com/office/drawing/2014/main" xmlns="" id="{00000000-0008-0000-0B00-00000B8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894" name="Rectangle 3856">
          <a:extLst>
            <a:ext uri="{FF2B5EF4-FFF2-40B4-BE49-F238E27FC236}">
              <a16:creationId xmlns:a16="http://schemas.microsoft.com/office/drawing/2014/main" xmlns="" id="{00000000-0008-0000-0B00-00000E8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895" name="Rectangle 3857">
          <a:extLst>
            <a:ext uri="{FF2B5EF4-FFF2-40B4-BE49-F238E27FC236}">
              <a16:creationId xmlns:a16="http://schemas.microsoft.com/office/drawing/2014/main" xmlns="" id="{00000000-0008-0000-0B00-00000F8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898" name="Rectangle 3860">
          <a:extLst>
            <a:ext uri="{FF2B5EF4-FFF2-40B4-BE49-F238E27FC236}">
              <a16:creationId xmlns:a16="http://schemas.microsoft.com/office/drawing/2014/main" xmlns="" id="{00000000-0008-0000-0B00-0000128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899" name="Rectangle 3861">
          <a:extLst>
            <a:ext uri="{FF2B5EF4-FFF2-40B4-BE49-F238E27FC236}">
              <a16:creationId xmlns:a16="http://schemas.microsoft.com/office/drawing/2014/main" xmlns="" id="{00000000-0008-0000-0B00-0000138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902" name="Rectangle 3864">
          <a:extLst>
            <a:ext uri="{FF2B5EF4-FFF2-40B4-BE49-F238E27FC236}">
              <a16:creationId xmlns:a16="http://schemas.microsoft.com/office/drawing/2014/main" xmlns="" id="{00000000-0008-0000-0B00-0000168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903" name="Rectangle 3865">
          <a:extLst>
            <a:ext uri="{FF2B5EF4-FFF2-40B4-BE49-F238E27FC236}">
              <a16:creationId xmlns:a16="http://schemas.microsoft.com/office/drawing/2014/main" xmlns="" id="{00000000-0008-0000-0B00-0000178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906" name="Rectangle 3868">
          <a:extLst>
            <a:ext uri="{FF2B5EF4-FFF2-40B4-BE49-F238E27FC236}">
              <a16:creationId xmlns:a16="http://schemas.microsoft.com/office/drawing/2014/main" xmlns="" id="{00000000-0008-0000-0B00-00001A8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907" name="Rectangle 3869">
          <a:extLst>
            <a:ext uri="{FF2B5EF4-FFF2-40B4-BE49-F238E27FC236}">
              <a16:creationId xmlns:a16="http://schemas.microsoft.com/office/drawing/2014/main" xmlns="" id="{00000000-0008-0000-0B00-00001B8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910" name="Rectangle 3872">
          <a:extLst>
            <a:ext uri="{FF2B5EF4-FFF2-40B4-BE49-F238E27FC236}">
              <a16:creationId xmlns:a16="http://schemas.microsoft.com/office/drawing/2014/main" xmlns="" id="{00000000-0008-0000-0B00-00001E8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911" name="Rectangle 3873">
          <a:extLst>
            <a:ext uri="{FF2B5EF4-FFF2-40B4-BE49-F238E27FC236}">
              <a16:creationId xmlns:a16="http://schemas.microsoft.com/office/drawing/2014/main" xmlns="" id="{00000000-0008-0000-0B00-00001F8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914" name="Rectangle 3876">
          <a:extLst>
            <a:ext uri="{FF2B5EF4-FFF2-40B4-BE49-F238E27FC236}">
              <a16:creationId xmlns:a16="http://schemas.microsoft.com/office/drawing/2014/main" xmlns="" id="{00000000-0008-0000-0B00-0000228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915" name="Rectangle 3877">
          <a:extLst>
            <a:ext uri="{FF2B5EF4-FFF2-40B4-BE49-F238E27FC236}">
              <a16:creationId xmlns:a16="http://schemas.microsoft.com/office/drawing/2014/main" xmlns="" id="{00000000-0008-0000-0B00-0000238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918" name="Rectangle 3880">
          <a:extLst>
            <a:ext uri="{FF2B5EF4-FFF2-40B4-BE49-F238E27FC236}">
              <a16:creationId xmlns:a16="http://schemas.microsoft.com/office/drawing/2014/main" xmlns="" id="{00000000-0008-0000-0B00-0000268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919" name="Rectangle 3881">
          <a:extLst>
            <a:ext uri="{FF2B5EF4-FFF2-40B4-BE49-F238E27FC236}">
              <a16:creationId xmlns:a16="http://schemas.microsoft.com/office/drawing/2014/main" xmlns="" id="{00000000-0008-0000-0B00-0000278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922" name="Rectangle 3884">
          <a:extLst>
            <a:ext uri="{FF2B5EF4-FFF2-40B4-BE49-F238E27FC236}">
              <a16:creationId xmlns:a16="http://schemas.microsoft.com/office/drawing/2014/main" xmlns="" id="{00000000-0008-0000-0B00-00002A8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923" name="Rectangle 3885">
          <a:extLst>
            <a:ext uri="{FF2B5EF4-FFF2-40B4-BE49-F238E27FC236}">
              <a16:creationId xmlns:a16="http://schemas.microsoft.com/office/drawing/2014/main" xmlns="" id="{00000000-0008-0000-0B00-00002B8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926" name="Rectangle 3888">
          <a:extLst>
            <a:ext uri="{FF2B5EF4-FFF2-40B4-BE49-F238E27FC236}">
              <a16:creationId xmlns:a16="http://schemas.microsoft.com/office/drawing/2014/main" xmlns="" id="{00000000-0008-0000-0B00-00002E8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927" name="Rectangle 3889">
          <a:extLst>
            <a:ext uri="{FF2B5EF4-FFF2-40B4-BE49-F238E27FC236}">
              <a16:creationId xmlns:a16="http://schemas.microsoft.com/office/drawing/2014/main" xmlns="" id="{00000000-0008-0000-0B00-00002F8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930" name="Rectangle 3892">
          <a:extLst>
            <a:ext uri="{FF2B5EF4-FFF2-40B4-BE49-F238E27FC236}">
              <a16:creationId xmlns:a16="http://schemas.microsoft.com/office/drawing/2014/main" xmlns="" id="{00000000-0008-0000-0B00-0000328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931" name="Rectangle 3893">
          <a:extLst>
            <a:ext uri="{FF2B5EF4-FFF2-40B4-BE49-F238E27FC236}">
              <a16:creationId xmlns:a16="http://schemas.microsoft.com/office/drawing/2014/main" xmlns="" id="{00000000-0008-0000-0B00-0000338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934" name="Rectangle 3896">
          <a:extLst>
            <a:ext uri="{FF2B5EF4-FFF2-40B4-BE49-F238E27FC236}">
              <a16:creationId xmlns:a16="http://schemas.microsoft.com/office/drawing/2014/main" xmlns="" id="{00000000-0008-0000-0B00-0000368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935" name="Rectangle 3897">
          <a:extLst>
            <a:ext uri="{FF2B5EF4-FFF2-40B4-BE49-F238E27FC236}">
              <a16:creationId xmlns:a16="http://schemas.microsoft.com/office/drawing/2014/main" xmlns="" id="{00000000-0008-0000-0B00-0000378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938" name="Rectangle 3900">
          <a:extLst>
            <a:ext uri="{FF2B5EF4-FFF2-40B4-BE49-F238E27FC236}">
              <a16:creationId xmlns:a16="http://schemas.microsoft.com/office/drawing/2014/main" xmlns="" id="{00000000-0008-0000-0B00-00003A8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939" name="Rectangle 3901">
          <a:extLst>
            <a:ext uri="{FF2B5EF4-FFF2-40B4-BE49-F238E27FC236}">
              <a16:creationId xmlns:a16="http://schemas.microsoft.com/office/drawing/2014/main" xmlns="" id="{00000000-0008-0000-0B00-00003B8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942" name="Rectangle 3904">
          <a:extLst>
            <a:ext uri="{FF2B5EF4-FFF2-40B4-BE49-F238E27FC236}">
              <a16:creationId xmlns:a16="http://schemas.microsoft.com/office/drawing/2014/main" xmlns="" id="{00000000-0008-0000-0B00-00003E8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943" name="Rectangle 3905">
          <a:extLst>
            <a:ext uri="{FF2B5EF4-FFF2-40B4-BE49-F238E27FC236}">
              <a16:creationId xmlns:a16="http://schemas.microsoft.com/office/drawing/2014/main" xmlns="" id="{00000000-0008-0000-0B00-00003F8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946" name="Rectangle 3908">
          <a:extLst>
            <a:ext uri="{FF2B5EF4-FFF2-40B4-BE49-F238E27FC236}">
              <a16:creationId xmlns:a16="http://schemas.microsoft.com/office/drawing/2014/main" xmlns="" id="{00000000-0008-0000-0B00-0000428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947" name="Rectangle 3909">
          <a:extLst>
            <a:ext uri="{FF2B5EF4-FFF2-40B4-BE49-F238E27FC236}">
              <a16:creationId xmlns:a16="http://schemas.microsoft.com/office/drawing/2014/main" xmlns="" id="{00000000-0008-0000-0B00-0000438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950" name="Rectangle 3912">
          <a:extLst>
            <a:ext uri="{FF2B5EF4-FFF2-40B4-BE49-F238E27FC236}">
              <a16:creationId xmlns:a16="http://schemas.microsoft.com/office/drawing/2014/main" xmlns="" id="{00000000-0008-0000-0B00-0000468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951" name="Rectangle 3913">
          <a:extLst>
            <a:ext uri="{FF2B5EF4-FFF2-40B4-BE49-F238E27FC236}">
              <a16:creationId xmlns:a16="http://schemas.microsoft.com/office/drawing/2014/main" xmlns="" id="{00000000-0008-0000-0B00-0000478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954" name="Rectangle 3916">
          <a:extLst>
            <a:ext uri="{FF2B5EF4-FFF2-40B4-BE49-F238E27FC236}">
              <a16:creationId xmlns:a16="http://schemas.microsoft.com/office/drawing/2014/main" xmlns="" id="{00000000-0008-0000-0B00-00004A8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955" name="Rectangle 3917">
          <a:extLst>
            <a:ext uri="{FF2B5EF4-FFF2-40B4-BE49-F238E27FC236}">
              <a16:creationId xmlns:a16="http://schemas.microsoft.com/office/drawing/2014/main" xmlns="" id="{00000000-0008-0000-0B00-00004B8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958" name="Rectangle 3920">
          <a:extLst>
            <a:ext uri="{FF2B5EF4-FFF2-40B4-BE49-F238E27FC236}">
              <a16:creationId xmlns:a16="http://schemas.microsoft.com/office/drawing/2014/main" xmlns="" id="{00000000-0008-0000-0B00-00004E8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959" name="Rectangle 3921">
          <a:extLst>
            <a:ext uri="{FF2B5EF4-FFF2-40B4-BE49-F238E27FC236}">
              <a16:creationId xmlns:a16="http://schemas.microsoft.com/office/drawing/2014/main" xmlns="" id="{00000000-0008-0000-0B00-00004F8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962" name="Rectangle 3924">
          <a:extLst>
            <a:ext uri="{FF2B5EF4-FFF2-40B4-BE49-F238E27FC236}">
              <a16:creationId xmlns:a16="http://schemas.microsoft.com/office/drawing/2014/main" xmlns="" id="{00000000-0008-0000-0B00-0000528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963" name="Rectangle 3925">
          <a:extLst>
            <a:ext uri="{FF2B5EF4-FFF2-40B4-BE49-F238E27FC236}">
              <a16:creationId xmlns:a16="http://schemas.microsoft.com/office/drawing/2014/main" xmlns="" id="{00000000-0008-0000-0B00-0000538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966" name="Rectangle 3928">
          <a:extLst>
            <a:ext uri="{FF2B5EF4-FFF2-40B4-BE49-F238E27FC236}">
              <a16:creationId xmlns:a16="http://schemas.microsoft.com/office/drawing/2014/main" xmlns="" id="{00000000-0008-0000-0B00-0000568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967" name="Rectangle 3929">
          <a:extLst>
            <a:ext uri="{FF2B5EF4-FFF2-40B4-BE49-F238E27FC236}">
              <a16:creationId xmlns:a16="http://schemas.microsoft.com/office/drawing/2014/main" xmlns="" id="{00000000-0008-0000-0B00-0000578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970" name="Rectangle 3932">
          <a:extLst>
            <a:ext uri="{FF2B5EF4-FFF2-40B4-BE49-F238E27FC236}">
              <a16:creationId xmlns:a16="http://schemas.microsoft.com/office/drawing/2014/main" xmlns="" id="{00000000-0008-0000-0B00-00005A8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971" name="Rectangle 3933">
          <a:extLst>
            <a:ext uri="{FF2B5EF4-FFF2-40B4-BE49-F238E27FC236}">
              <a16:creationId xmlns:a16="http://schemas.microsoft.com/office/drawing/2014/main" xmlns="" id="{00000000-0008-0000-0B00-00005B8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974" name="Rectangle 3936">
          <a:extLst>
            <a:ext uri="{FF2B5EF4-FFF2-40B4-BE49-F238E27FC236}">
              <a16:creationId xmlns:a16="http://schemas.microsoft.com/office/drawing/2014/main" xmlns="" id="{00000000-0008-0000-0B00-00005E8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975" name="Rectangle 3937">
          <a:extLst>
            <a:ext uri="{FF2B5EF4-FFF2-40B4-BE49-F238E27FC236}">
              <a16:creationId xmlns:a16="http://schemas.microsoft.com/office/drawing/2014/main" xmlns="" id="{00000000-0008-0000-0B00-00005F8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978" name="Rectangle 3940">
          <a:extLst>
            <a:ext uri="{FF2B5EF4-FFF2-40B4-BE49-F238E27FC236}">
              <a16:creationId xmlns:a16="http://schemas.microsoft.com/office/drawing/2014/main" xmlns="" id="{00000000-0008-0000-0B00-0000628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979" name="Rectangle 3941">
          <a:extLst>
            <a:ext uri="{FF2B5EF4-FFF2-40B4-BE49-F238E27FC236}">
              <a16:creationId xmlns:a16="http://schemas.microsoft.com/office/drawing/2014/main" xmlns="" id="{00000000-0008-0000-0B00-0000638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982" name="Rectangle 3944">
          <a:extLst>
            <a:ext uri="{FF2B5EF4-FFF2-40B4-BE49-F238E27FC236}">
              <a16:creationId xmlns:a16="http://schemas.microsoft.com/office/drawing/2014/main" xmlns="" id="{00000000-0008-0000-0B00-0000668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983" name="Rectangle 3945">
          <a:extLst>
            <a:ext uri="{FF2B5EF4-FFF2-40B4-BE49-F238E27FC236}">
              <a16:creationId xmlns:a16="http://schemas.microsoft.com/office/drawing/2014/main" xmlns="" id="{00000000-0008-0000-0B00-0000678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986" name="Rectangle 3948">
          <a:extLst>
            <a:ext uri="{FF2B5EF4-FFF2-40B4-BE49-F238E27FC236}">
              <a16:creationId xmlns:a16="http://schemas.microsoft.com/office/drawing/2014/main" xmlns="" id="{00000000-0008-0000-0B00-00006A8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987" name="Rectangle 3949">
          <a:extLst>
            <a:ext uri="{FF2B5EF4-FFF2-40B4-BE49-F238E27FC236}">
              <a16:creationId xmlns:a16="http://schemas.microsoft.com/office/drawing/2014/main" xmlns="" id="{00000000-0008-0000-0B00-00006B8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990" name="Rectangle 3952">
          <a:extLst>
            <a:ext uri="{FF2B5EF4-FFF2-40B4-BE49-F238E27FC236}">
              <a16:creationId xmlns:a16="http://schemas.microsoft.com/office/drawing/2014/main" xmlns="" id="{00000000-0008-0000-0B00-00006E8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991" name="Rectangle 3953">
          <a:extLst>
            <a:ext uri="{FF2B5EF4-FFF2-40B4-BE49-F238E27FC236}">
              <a16:creationId xmlns:a16="http://schemas.microsoft.com/office/drawing/2014/main" xmlns="" id="{00000000-0008-0000-0B00-00006F8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994" name="Rectangle 3956">
          <a:extLst>
            <a:ext uri="{FF2B5EF4-FFF2-40B4-BE49-F238E27FC236}">
              <a16:creationId xmlns:a16="http://schemas.microsoft.com/office/drawing/2014/main" xmlns="" id="{00000000-0008-0000-0B00-0000728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995" name="Rectangle 3957">
          <a:extLst>
            <a:ext uri="{FF2B5EF4-FFF2-40B4-BE49-F238E27FC236}">
              <a16:creationId xmlns:a16="http://schemas.microsoft.com/office/drawing/2014/main" xmlns="" id="{00000000-0008-0000-0B00-0000738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998" name="Rectangle 3960">
          <a:extLst>
            <a:ext uri="{FF2B5EF4-FFF2-40B4-BE49-F238E27FC236}">
              <a16:creationId xmlns:a16="http://schemas.microsoft.com/office/drawing/2014/main" xmlns="" id="{00000000-0008-0000-0B00-0000768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2999" name="Rectangle 3961">
          <a:extLst>
            <a:ext uri="{FF2B5EF4-FFF2-40B4-BE49-F238E27FC236}">
              <a16:creationId xmlns:a16="http://schemas.microsoft.com/office/drawing/2014/main" xmlns="" id="{00000000-0008-0000-0B00-0000778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002" name="Rectangle 3964">
          <a:extLst>
            <a:ext uri="{FF2B5EF4-FFF2-40B4-BE49-F238E27FC236}">
              <a16:creationId xmlns:a16="http://schemas.microsoft.com/office/drawing/2014/main" xmlns="" id="{00000000-0008-0000-0B00-00007A8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003" name="Rectangle 3965">
          <a:extLst>
            <a:ext uri="{FF2B5EF4-FFF2-40B4-BE49-F238E27FC236}">
              <a16:creationId xmlns:a16="http://schemas.microsoft.com/office/drawing/2014/main" xmlns="" id="{00000000-0008-0000-0B00-00007B8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006" name="Rectangle 3968">
          <a:extLst>
            <a:ext uri="{FF2B5EF4-FFF2-40B4-BE49-F238E27FC236}">
              <a16:creationId xmlns:a16="http://schemas.microsoft.com/office/drawing/2014/main" xmlns="" id="{00000000-0008-0000-0B00-00007E8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007" name="Rectangle 3969">
          <a:extLst>
            <a:ext uri="{FF2B5EF4-FFF2-40B4-BE49-F238E27FC236}">
              <a16:creationId xmlns:a16="http://schemas.microsoft.com/office/drawing/2014/main" xmlns="" id="{00000000-0008-0000-0B00-00007F8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010" name="Rectangle 3972">
          <a:extLst>
            <a:ext uri="{FF2B5EF4-FFF2-40B4-BE49-F238E27FC236}">
              <a16:creationId xmlns:a16="http://schemas.microsoft.com/office/drawing/2014/main" xmlns="" id="{00000000-0008-0000-0B00-0000828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011" name="Rectangle 3973">
          <a:extLst>
            <a:ext uri="{FF2B5EF4-FFF2-40B4-BE49-F238E27FC236}">
              <a16:creationId xmlns:a16="http://schemas.microsoft.com/office/drawing/2014/main" xmlns="" id="{00000000-0008-0000-0B00-0000838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014" name="Rectangle 3976">
          <a:extLst>
            <a:ext uri="{FF2B5EF4-FFF2-40B4-BE49-F238E27FC236}">
              <a16:creationId xmlns:a16="http://schemas.microsoft.com/office/drawing/2014/main" xmlns="" id="{00000000-0008-0000-0B00-0000868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015" name="Rectangle 3977">
          <a:extLst>
            <a:ext uri="{FF2B5EF4-FFF2-40B4-BE49-F238E27FC236}">
              <a16:creationId xmlns:a16="http://schemas.microsoft.com/office/drawing/2014/main" xmlns="" id="{00000000-0008-0000-0B00-0000878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018" name="Rectangle 3980">
          <a:extLst>
            <a:ext uri="{FF2B5EF4-FFF2-40B4-BE49-F238E27FC236}">
              <a16:creationId xmlns:a16="http://schemas.microsoft.com/office/drawing/2014/main" xmlns="" id="{00000000-0008-0000-0B00-00008A8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019" name="Rectangle 3981">
          <a:extLst>
            <a:ext uri="{FF2B5EF4-FFF2-40B4-BE49-F238E27FC236}">
              <a16:creationId xmlns:a16="http://schemas.microsoft.com/office/drawing/2014/main" xmlns="" id="{00000000-0008-0000-0B00-00008B8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022" name="Rectangle 3984">
          <a:extLst>
            <a:ext uri="{FF2B5EF4-FFF2-40B4-BE49-F238E27FC236}">
              <a16:creationId xmlns:a16="http://schemas.microsoft.com/office/drawing/2014/main" xmlns="" id="{00000000-0008-0000-0B00-00008E8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023" name="Rectangle 3985">
          <a:extLst>
            <a:ext uri="{FF2B5EF4-FFF2-40B4-BE49-F238E27FC236}">
              <a16:creationId xmlns:a16="http://schemas.microsoft.com/office/drawing/2014/main" xmlns="" id="{00000000-0008-0000-0B00-00008F8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026" name="Rectangle 3988">
          <a:extLst>
            <a:ext uri="{FF2B5EF4-FFF2-40B4-BE49-F238E27FC236}">
              <a16:creationId xmlns:a16="http://schemas.microsoft.com/office/drawing/2014/main" xmlns="" id="{00000000-0008-0000-0B00-0000928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027" name="Rectangle 3989">
          <a:extLst>
            <a:ext uri="{FF2B5EF4-FFF2-40B4-BE49-F238E27FC236}">
              <a16:creationId xmlns:a16="http://schemas.microsoft.com/office/drawing/2014/main" xmlns="" id="{00000000-0008-0000-0B00-0000938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030" name="Rectangle 3992">
          <a:extLst>
            <a:ext uri="{FF2B5EF4-FFF2-40B4-BE49-F238E27FC236}">
              <a16:creationId xmlns:a16="http://schemas.microsoft.com/office/drawing/2014/main" xmlns="" id="{00000000-0008-0000-0B00-0000968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031" name="Rectangle 3993">
          <a:extLst>
            <a:ext uri="{FF2B5EF4-FFF2-40B4-BE49-F238E27FC236}">
              <a16:creationId xmlns:a16="http://schemas.microsoft.com/office/drawing/2014/main" xmlns="" id="{00000000-0008-0000-0B00-0000978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034" name="Rectangle 3996">
          <a:extLst>
            <a:ext uri="{FF2B5EF4-FFF2-40B4-BE49-F238E27FC236}">
              <a16:creationId xmlns:a16="http://schemas.microsoft.com/office/drawing/2014/main" xmlns="" id="{00000000-0008-0000-0B00-00009A8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035" name="Rectangle 3997">
          <a:extLst>
            <a:ext uri="{FF2B5EF4-FFF2-40B4-BE49-F238E27FC236}">
              <a16:creationId xmlns:a16="http://schemas.microsoft.com/office/drawing/2014/main" xmlns="" id="{00000000-0008-0000-0B00-00009B8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038" name="Rectangle 4000">
          <a:extLst>
            <a:ext uri="{FF2B5EF4-FFF2-40B4-BE49-F238E27FC236}">
              <a16:creationId xmlns:a16="http://schemas.microsoft.com/office/drawing/2014/main" xmlns="" id="{00000000-0008-0000-0B00-00009E8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039" name="Rectangle 4001">
          <a:extLst>
            <a:ext uri="{FF2B5EF4-FFF2-40B4-BE49-F238E27FC236}">
              <a16:creationId xmlns:a16="http://schemas.microsoft.com/office/drawing/2014/main" xmlns="" id="{00000000-0008-0000-0B00-00009F8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042" name="Rectangle 4004">
          <a:extLst>
            <a:ext uri="{FF2B5EF4-FFF2-40B4-BE49-F238E27FC236}">
              <a16:creationId xmlns:a16="http://schemas.microsoft.com/office/drawing/2014/main" xmlns="" id="{00000000-0008-0000-0B00-0000A28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043" name="Rectangle 4005">
          <a:extLst>
            <a:ext uri="{FF2B5EF4-FFF2-40B4-BE49-F238E27FC236}">
              <a16:creationId xmlns:a16="http://schemas.microsoft.com/office/drawing/2014/main" xmlns="" id="{00000000-0008-0000-0B00-0000A38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046" name="Rectangle 4008">
          <a:extLst>
            <a:ext uri="{FF2B5EF4-FFF2-40B4-BE49-F238E27FC236}">
              <a16:creationId xmlns:a16="http://schemas.microsoft.com/office/drawing/2014/main" xmlns="" id="{00000000-0008-0000-0B00-0000A68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047" name="Rectangle 4009">
          <a:extLst>
            <a:ext uri="{FF2B5EF4-FFF2-40B4-BE49-F238E27FC236}">
              <a16:creationId xmlns:a16="http://schemas.microsoft.com/office/drawing/2014/main" xmlns="" id="{00000000-0008-0000-0B00-0000A78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050" name="Rectangle 4012">
          <a:extLst>
            <a:ext uri="{FF2B5EF4-FFF2-40B4-BE49-F238E27FC236}">
              <a16:creationId xmlns:a16="http://schemas.microsoft.com/office/drawing/2014/main" xmlns="" id="{00000000-0008-0000-0B00-0000AA8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051" name="Rectangle 4013">
          <a:extLst>
            <a:ext uri="{FF2B5EF4-FFF2-40B4-BE49-F238E27FC236}">
              <a16:creationId xmlns:a16="http://schemas.microsoft.com/office/drawing/2014/main" xmlns="" id="{00000000-0008-0000-0B00-0000AB8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054" name="Rectangle 4016">
          <a:extLst>
            <a:ext uri="{FF2B5EF4-FFF2-40B4-BE49-F238E27FC236}">
              <a16:creationId xmlns:a16="http://schemas.microsoft.com/office/drawing/2014/main" xmlns="" id="{00000000-0008-0000-0B00-0000AE8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055" name="Rectangle 4017">
          <a:extLst>
            <a:ext uri="{FF2B5EF4-FFF2-40B4-BE49-F238E27FC236}">
              <a16:creationId xmlns:a16="http://schemas.microsoft.com/office/drawing/2014/main" xmlns="" id="{00000000-0008-0000-0B00-0000AF8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058" name="Rectangle 4020">
          <a:extLst>
            <a:ext uri="{FF2B5EF4-FFF2-40B4-BE49-F238E27FC236}">
              <a16:creationId xmlns:a16="http://schemas.microsoft.com/office/drawing/2014/main" xmlns="" id="{00000000-0008-0000-0B00-0000B28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059" name="Rectangle 4021">
          <a:extLst>
            <a:ext uri="{FF2B5EF4-FFF2-40B4-BE49-F238E27FC236}">
              <a16:creationId xmlns:a16="http://schemas.microsoft.com/office/drawing/2014/main" xmlns="" id="{00000000-0008-0000-0B00-0000B38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062" name="Rectangle 4024">
          <a:extLst>
            <a:ext uri="{FF2B5EF4-FFF2-40B4-BE49-F238E27FC236}">
              <a16:creationId xmlns:a16="http://schemas.microsoft.com/office/drawing/2014/main" xmlns="" id="{00000000-0008-0000-0B00-0000B68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063" name="Rectangle 4025">
          <a:extLst>
            <a:ext uri="{FF2B5EF4-FFF2-40B4-BE49-F238E27FC236}">
              <a16:creationId xmlns:a16="http://schemas.microsoft.com/office/drawing/2014/main" xmlns="" id="{00000000-0008-0000-0B00-0000B78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066" name="Rectangle 4028">
          <a:extLst>
            <a:ext uri="{FF2B5EF4-FFF2-40B4-BE49-F238E27FC236}">
              <a16:creationId xmlns:a16="http://schemas.microsoft.com/office/drawing/2014/main" xmlns="" id="{00000000-0008-0000-0B00-0000BA8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067" name="Rectangle 4029">
          <a:extLst>
            <a:ext uri="{FF2B5EF4-FFF2-40B4-BE49-F238E27FC236}">
              <a16:creationId xmlns:a16="http://schemas.microsoft.com/office/drawing/2014/main" xmlns="" id="{00000000-0008-0000-0B00-0000BB8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070" name="Rectangle 4032">
          <a:extLst>
            <a:ext uri="{FF2B5EF4-FFF2-40B4-BE49-F238E27FC236}">
              <a16:creationId xmlns:a16="http://schemas.microsoft.com/office/drawing/2014/main" xmlns="" id="{00000000-0008-0000-0B00-0000BE8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071" name="Rectangle 4033">
          <a:extLst>
            <a:ext uri="{FF2B5EF4-FFF2-40B4-BE49-F238E27FC236}">
              <a16:creationId xmlns:a16="http://schemas.microsoft.com/office/drawing/2014/main" xmlns="" id="{00000000-0008-0000-0B00-0000BF8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074" name="Rectangle 4036">
          <a:extLst>
            <a:ext uri="{FF2B5EF4-FFF2-40B4-BE49-F238E27FC236}">
              <a16:creationId xmlns:a16="http://schemas.microsoft.com/office/drawing/2014/main" xmlns="" id="{00000000-0008-0000-0B00-0000C28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075" name="Rectangle 4037">
          <a:extLst>
            <a:ext uri="{FF2B5EF4-FFF2-40B4-BE49-F238E27FC236}">
              <a16:creationId xmlns:a16="http://schemas.microsoft.com/office/drawing/2014/main" xmlns="" id="{00000000-0008-0000-0B00-0000C38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078" name="Rectangle 4040">
          <a:extLst>
            <a:ext uri="{FF2B5EF4-FFF2-40B4-BE49-F238E27FC236}">
              <a16:creationId xmlns:a16="http://schemas.microsoft.com/office/drawing/2014/main" xmlns="" id="{00000000-0008-0000-0B00-0000C68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079" name="Rectangle 4041">
          <a:extLst>
            <a:ext uri="{FF2B5EF4-FFF2-40B4-BE49-F238E27FC236}">
              <a16:creationId xmlns:a16="http://schemas.microsoft.com/office/drawing/2014/main" xmlns="" id="{00000000-0008-0000-0B00-0000C78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082" name="Rectangle 4044">
          <a:extLst>
            <a:ext uri="{FF2B5EF4-FFF2-40B4-BE49-F238E27FC236}">
              <a16:creationId xmlns:a16="http://schemas.microsoft.com/office/drawing/2014/main" xmlns="" id="{00000000-0008-0000-0B00-0000CA8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083" name="Rectangle 4045">
          <a:extLst>
            <a:ext uri="{FF2B5EF4-FFF2-40B4-BE49-F238E27FC236}">
              <a16:creationId xmlns:a16="http://schemas.microsoft.com/office/drawing/2014/main" xmlns="" id="{00000000-0008-0000-0B00-0000CB8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086" name="Rectangle 4048">
          <a:extLst>
            <a:ext uri="{FF2B5EF4-FFF2-40B4-BE49-F238E27FC236}">
              <a16:creationId xmlns:a16="http://schemas.microsoft.com/office/drawing/2014/main" xmlns="" id="{00000000-0008-0000-0B00-0000CE8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087" name="Rectangle 4049">
          <a:extLst>
            <a:ext uri="{FF2B5EF4-FFF2-40B4-BE49-F238E27FC236}">
              <a16:creationId xmlns:a16="http://schemas.microsoft.com/office/drawing/2014/main" xmlns="" id="{00000000-0008-0000-0B00-0000CF8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090" name="Rectangle 4052">
          <a:extLst>
            <a:ext uri="{FF2B5EF4-FFF2-40B4-BE49-F238E27FC236}">
              <a16:creationId xmlns:a16="http://schemas.microsoft.com/office/drawing/2014/main" xmlns="" id="{00000000-0008-0000-0B00-0000D28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091" name="Rectangle 4053">
          <a:extLst>
            <a:ext uri="{FF2B5EF4-FFF2-40B4-BE49-F238E27FC236}">
              <a16:creationId xmlns:a16="http://schemas.microsoft.com/office/drawing/2014/main" xmlns="" id="{00000000-0008-0000-0B00-0000D38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094" name="Rectangle 4056">
          <a:extLst>
            <a:ext uri="{FF2B5EF4-FFF2-40B4-BE49-F238E27FC236}">
              <a16:creationId xmlns:a16="http://schemas.microsoft.com/office/drawing/2014/main" xmlns="" id="{00000000-0008-0000-0B00-0000D68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095" name="Rectangle 4057">
          <a:extLst>
            <a:ext uri="{FF2B5EF4-FFF2-40B4-BE49-F238E27FC236}">
              <a16:creationId xmlns:a16="http://schemas.microsoft.com/office/drawing/2014/main" xmlns="" id="{00000000-0008-0000-0B00-0000D78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098" name="Rectangle 4060">
          <a:extLst>
            <a:ext uri="{FF2B5EF4-FFF2-40B4-BE49-F238E27FC236}">
              <a16:creationId xmlns:a16="http://schemas.microsoft.com/office/drawing/2014/main" xmlns="" id="{00000000-0008-0000-0B00-0000DA8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099" name="Rectangle 4061">
          <a:extLst>
            <a:ext uri="{FF2B5EF4-FFF2-40B4-BE49-F238E27FC236}">
              <a16:creationId xmlns:a16="http://schemas.microsoft.com/office/drawing/2014/main" xmlns="" id="{00000000-0008-0000-0B00-0000DB8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102" name="Rectangle 4064">
          <a:extLst>
            <a:ext uri="{FF2B5EF4-FFF2-40B4-BE49-F238E27FC236}">
              <a16:creationId xmlns:a16="http://schemas.microsoft.com/office/drawing/2014/main" xmlns="" id="{00000000-0008-0000-0B00-0000DE8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103" name="Rectangle 4065">
          <a:extLst>
            <a:ext uri="{FF2B5EF4-FFF2-40B4-BE49-F238E27FC236}">
              <a16:creationId xmlns:a16="http://schemas.microsoft.com/office/drawing/2014/main" xmlns="" id="{00000000-0008-0000-0B00-0000DF8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106" name="Rectangle 4068">
          <a:extLst>
            <a:ext uri="{FF2B5EF4-FFF2-40B4-BE49-F238E27FC236}">
              <a16:creationId xmlns:a16="http://schemas.microsoft.com/office/drawing/2014/main" xmlns="" id="{00000000-0008-0000-0B00-0000E28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107" name="Rectangle 4069">
          <a:extLst>
            <a:ext uri="{FF2B5EF4-FFF2-40B4-BE49-F238E27FC236}">
              <a16:creationId xmlns:a16="http://schemas.microsoft.com/office/drawing/2014/main" xmlns="" id="{00000000-0008-0000-0B00-0000E38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110" name="Rectangle 4072">
          <a:extLst>
            <a:ext uri="{FF2B5EF4-FFF2-40B4-BE49-F238E27FC236}">
              <a16:creationId xmlns:a16="http://schemas.microsoft.com/office/drawing/2014/main" xmlns="" id="{00000000-0008-0000-0B00-0000E68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111" name="Rectangle 4073">
          <a:extLst>
            <a:ext uri="{FF2B5EF4-FFF2-40B4-BE49-F238E27FC236}">
              <a16:creationId xmlns:a16="http://schemas.microsoft.com/office/drawing/2014/main" xmlns="" id="{00000000-0008-0000-0B00-0000E78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114" name="Rectangle 4076">
          <a:extLst>
            <a:ext uri="{FF2B5EF4-FFF2-40B4-BE49-F238E27FC236}">
              <a16:creationId xmlns:a16="http://schemas.microsoft.com/office/drawing/2014/main" xmlns="" id="{00000000-0008-0000-0B00-0000EA8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115" name="Rectangle 4077">
          <a:extLst>
            <a:ext uri="{FF2B5EF4-FFF2-40B4-BE49-F238E27FC236}">
              <a16:creationId xmlns:a16="http://schemas.microsoft.com/office/drawing/2014/main" xmlns="" id="{00000000-0008-0000-0B00-0000EB8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118" name="Rectangle 4080">
          <a:extLst>
            <a:ext uri="{FF2B5EF4-FFF2-40B4-BE49-F238E27FC236}">
              <a16:creationId xmlns:a16="http://schemas.microsoft.com/office/drawing/2014/main" xmlns="" id="{00000000-0008-0000-0B00-0000EE8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119" name="Rectangle 4081">
          <a:extLst>
            <a:ext uri="{FF2B5EF4-FFF2-40B4-BE49-F238E27FC236}">
              <a16:creationId xmlns:a16="http://schemas.microsoft.com/office/drawing/2014/main" xmlns="" id="{00000000-0008-0000-0B00-0000EF8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122" name="Rectangle 4084">
          <a:extLst>
            <a:ext uri="{FF2B5EF4-FFF2-40B4-BE49-F238E27FC236}">
              <a16:creationId xmlns:a16="http://schemas.microsoft.com/office/drawing/2014/main" xmlns="" id="{00000000-0008-0000-0B00-0000F28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123" name="Rectangle 4085">
          <a:extLst>
            <a:ext uri="{FF2B5EF4-FFF2-40B4-BE49-F238E27FC236}">
              <a16:creationId xmlns:a16="http://schemas.microsoft.com/office/drawing/2014/main" xmlns="" id="{00000000-0008-0000-0B00-0000F38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126" name="Rectangle 4088">
          <a:extLst>
            <a:ext uri="{FF2B5EF4-FFF2-40B4-BE49-F238E27FC236}">
              <a16:creationId xmlns:a16="http://schemas.microsoft.com/office/drawing/2014/main" xmlns="" id="{00000000-0008-0000-0B00-0000F68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127" name="Rectangle 4089">
          <a:extLst>
            <a:ext uri="{FF2B5EF4-FFF2-40B4-BE49-F238E27FC236}">
              <a16:creationId xmlns:a16="http://schemas.microsoft.com/office/drawing/2014/main" xmlns="" id="{00000000-0008-0000-0B00-0000F78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130" name="Rectangle 4092">
          <a:extLst>
            <a:ext uri="{FF2B5EF4-FFF2-40B4-BE49-F238E27FC236}">
              <a16:creationId xmlns:a16="http://schemas.microsoft.com/office/drawing/2014/main" xmlns="" id="{00000000-0008-0000-0B00-0000FA8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131" name="Rectangle 4093">
          <a:extLst>
            <a:ext uri="{FF2B5EF4-FFF2-40B4-BE49-F238E27FC236}">
              <a16:creationId xmlns:a16="http://schemas.microsoft.com/office/drawing/2014/main" xmlns="" id="{00000000-0008-0000-0B00-0000FB8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134" name="Rectangle 4096">
          <a:extLst>
            <a:ext uri="{FF2B5EF4-FFF2-40B4-BE49-F238E27FC236}">
              <a16:creationId xmlns:a16="http://schemas.microsoft.com/office/drawing/2014/main" xmlns="" id="{00000000-0008-0000-0B00-0000FE8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135" name="Rectangle 4097">
          <a:extLst>
            <a:ext uri="{FF2B5EF4-FFF2-40B4-BE49-F238E27FC236}">
              <a16:creationId xmlns:a16="http://schemas.microsoft.com/office/drawing/2014/main" xmlns="" id="{00000000-0008-0000-0B00-0000FF8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138" name="Rectangle 4100">
          <a:extLst>
            <a:ext uri="{FF2B5EF4-FFF2-40B4-BE49-F238E27FC236}">
              <a16:creationId xmlns:a16="http://schemas.microsoft.com/office/drawing/2014/main" xmlns="" id="{00000000-0008-0000-0B00-0000028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139" name="Rectangle 4101">
          <a:extLst>
            <a:ext uri="{FF2B5EF4-FFF2-40B4-BE49-F238E27FC236}">
              <a16:creationId xmlns:a16="http://schemas.microsoft.com/office/drawing/2014/main" xmlns="" id="{00000000-0008-0000-0B00-0000038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142" name="Rectangle 4104">
          <a:extLst>
            <a:ext uri="{FF2B5EF4-FFF2-40B4-BE49-F238E27FC236}">
              <a16:creationId xmlns:a16="http://schemas.microsoft.com/office/drawing/2014/main" xmlns="" id="{00000000-0008-0000-0B00-0000068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143" name="Rectangle 4105">
          <a:extLst>
            <a:ext uri="{FF2B5EF4-FFF2-40B4-BE49-F238E27FC236}">
              <a16:creationId xmlns:a16="http://schemas.microsoft.com/office/drawing/2014/main" xmlns="" id="{00000000-0008-0000-0B00-0000078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146" name="Rectangle 4108">
          <a:extLst>
            <a:ext uri="{FF2B5EF4-FFF2-40B4-BE49-F238E27FC236}">
              <a16:creationId xmlns:a16="http://schemas.microsoft.com/office/drawing/2014/main" xmlns="" id="{00000000-0008-0000-0B00-00000A8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147" name="Rectangle 4109">
          <a:extLst>
            <a:ext uri="{FF2B5EF4-FFF2-40B4-BE49-F238E27FC236}">
              <a16:creationId xmlns:a16="http://schemas.microsoft.com/office/drawing/2014/main" xmlns="" id="{00000000-0008-0000-0B00-00000B8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150" name="Rectangle 4112">
          <a:extLst>
            <a:ext uri="{FF2B5EF4-FFF2-40B4-BE49-F238E27FC236}">
              <a16:creationId xmlns:a16="http://schemas.microsoft.com/office/drawing/2014/main" xmlns="" id="{00000000-0008-0000-0B00-00000E8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151" name="Rectangle 4113">
          <a:extLst>
            <a:ext uri="{FF2B5EF4-FFF2-40B4-BE49-F238E27FC236}">
              <a16:creationId xmlns:a16="http://schemas.microsoft.com/office/drawing/2014/main" xmlns="" id="{00000000-0008-0000-0B00-00000F8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154" name="Rectangle 4116">
          <a:extLst>
            <a:ext uri="{FF2B5EF4-FFF2-40B4-BE49-F238E27FC236}">
              <a16:creationId xmlns:a16="http://schemas.microsoft.com/office/drawing/2014/main" xmlns="" id="{00000000-0008-0000-0B00-0000128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155" name="Rectangle 4117">
          <a:extLst>
            <a:ext uri="{FF2B5EF4-FFF2-40B4-BE49-F238E27FC236}">
              <a16:creationId xmlns:a16="http://schemas.microsoft.com/office/drawing/2014/main" xmlns="" id="{00000000-0008-0000-0B00-0000138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158" name="Rectangle 4120">
          <a:extLst>
            <a:ext uri="{FF2B5EF4-FFF2-40B4-BE49-F238E27FC236}">
              <a16:creationId xmlns:a16="http://schemas.microsoft.com/office/drawing/2014/main" xmlns="" id="{00000000-0008-0000-0B00-0000168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159" name="Rectangle 4121">
          <a:extLst>
            <a:ext uri="{FF2B5EF4-FFF2-40B4-BE49-F238E27FC236}">
              <a16:creationId xmlns:a16="http://schemas.microsoft.com/office/drawing/2014/main" xmlns="" id="{00000000-0008-0000-0B00-0000178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162" name="Rectangle 4124">
          <a:extLst>
            <a:ext uri="{FF2B5EF4-FFF2-40B4-BE49-F238E27FC236}">
              <a16:creationId xmlns:a16="http://schemas.microsoft.com/office/drawing/2014/main" xmlns="" id="{00000000-0008-0000-0B00-00001A8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163" name="Rectangle 4125">
          <a:extLst>
            <a:ext uri="{FF2B5EF4-FFF2-40B4-BE49-F238E27FC236}">
              <a16:creationId xmlns:a16="http://schemas.microsoft.com/office/drawing/2014/main" xmlns="" id="{00000000-0008-0000-0B00-00001B8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166" name="Rectangle 4128">
          <a:extLst>
            <a:ext uri="{FF2B5EF4-FFF2-40B4-BE49-F238E27FC236}">
              <a16:creationId xmlns:a16="http://schemas.microsoft.com/office/drawing/2014/main" xmlns="" id="{00000000-0008-0000-0B00-00001E8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167" name="Rectangle 4129">
          <a:extLst>
            <a:ext uri="{FF2B5EF4-FFF2-40B4-BE49-F238E27FC236}">
              <a16:creationId xmlns:a16="http://schemas.microsoft.com/office/drawing/2014/main" xmlns="" id="{00000000-0008-0000-0B00-00001F8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170" name="Rectangle 4132">
          <a:extLst>
            <a:ext uri="{FF2B5EF4-FFF2-40B4-BE49-F238E27FC236}">
              <a16:creationId xmlns:a16="http://schemas.microsoft.com/office/drawing/2014/main" xmlns="" id="{00000000-0008-0000-0B00-0000228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171" name="Rectangle 4133">
          <a:extLst>
            <a:ext uri="{FF2B5EF4-FFF2-40B4-BE49-F238E27FC236}">
              <a16:creationId xmlns:a16="http://schemas.microsoft.com/office/drawing/2014/main" xmlns="" id="{00000000-0008-0000-0B00-0000238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174" name="Rectangle 4136">
          <a:extLst>
            <a:ext uri="{FF2B5EF4-FFF2-40B4-BE49-F238E27FC236}">
              <a16:creationId xmlns:a16="http://schemas.microsoft.com/office/drawing/2014/main" xmlns="" id="{00000000-0008-0000-0B00-0000268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175" name="Rectangle 4137">
          <a:extLst>
            <a:ext uri="{FF2B5EF4-FFF2-40B4-BE49-F238E27FC236}">
              <a16:creationId xmlns:a16="http://schemas.microsoft.com/office/drawing/2014/main" xmlns="" id="{00000000-0008-0000-0B00-0000278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178" name="Rectangle 4140">
          <a:extLst>
            <a:ext uri="{FF2B5EF4-FFF2-40B4-BE49-F238E27FC236}">
              <a16:creationId xmlns:a16="http://schemas.microsoft.com/office/drawing/2014/main" xmlns="" id="{00000000-0008-0000-0B00-00002A8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179" name="Rectangle 4141">
          <a:extLst>
            <a:ext uri="{FF2B5EF4-FFF2-40B4-BE49-F238E27FC236}">
              <a16:creationId xmlns:a16="http://schemas.microsoft.com/office/drawing/2014/main" xmlns="" id="{00000000-0008-0000-0B00-00002B8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182" name="Rectangle 4144">
          <a:extLst>
            <a:ext uri="{FF2B5EF4-FFF2-40B4-BE49-F238E27FC236}">
              <a16:creationId xmlns:a16="http://schemas.microsoft.com/office/drawing/2014/main" xmlns="" id="{00000000-0008-0000-0B00-00002E8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183" name="Rectangle 4145">
          <a:extLst>
            <a:ext uri="{FF2B5EF4-FFF2-40B4-BE49-F238E27FC236}">
              <a16:creationId xmlns:a16="http://schemas.microsoft.com/office/drawing/2014/main" xmlns="" id="{00000000-0008-0000-0B00-00002F8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186" name="Rectangle 4148">
          <a:extLst>
            <a:ext uri="{FF2B5EF4-FFF2-40B4-BE49-F238E27FC236}">
              <a16:creationId xmlns:a16="http://schemas.microsoft.com/office/drawing/2014/main" xmlns="" id="{00000000-0008-0000-0B00-0000328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187" name="Rectangle 4149">
          <a:extLst>
            <a:ext uri="{FF2B5EF4-FFF2-40B4-BE49-F238E27FC236}">
              <a16:creationId xmlns:a16="http://schemas.microsoft.com/office/drawing/2014/main" xmlns="" id="{00000000-0008-0000-0B00-0000338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190" name="Rectangle 4152">
          <a:extLst>
            <a:ext uri="{FF2B5EF4-FFF2-40B4-BE49-F238E27FC236}">
              <a16:creationId xmlns:a16="http://schemas.microsoft.com/office/drawing/2014/main" xmlns="" id="{00000000-0008-0000-0B00-0000368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191" name="Rectangle 4153">
          <a:extLst>
            <a:ext uri="{FF2B5EF4-FFF2-40B4-BE49-F238E27FC236}">
              <a16:creationId xmlns:a16="http://schemas.microsoft.com/office/drawing/2014/main" xmlns="" id="{00000000-0008-0000-0B00-0000378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194" name="Rectangle 4156">
          <a:extLst>
            <a:ext uri="{FF2B5EF4-FFF2-40B4-BE49-F238E27FC236}">
              <a16:creationId xmlns:a16="http://schemas.microsoft.com/office/drawing/2014/main" xmlns="" id="{00000000-0008-0000-0B00-00003A8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195" name="Rectangle 4157">
          <a:extLst>
            <a:ext uri="{FF2B5EF4-FFF2-40B4-BE49-F238E27FC236}">
              <a16:creationId xmlns:a16="http://schemas.microsoft.com/office/drawing/2014/main" xmlns="" id="{00000000-0008-0000-0B00-00003B8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198" name="Rectangle 4160">
          <a:extLst>
            <a:ext uri="{FF2B5EF4-FFF2-40B4-BE49-F238E27FC236}">
              <a16:creationId xmlns:a16="http://schemas.microsoft.com/office/drawing/2014/main" xmlns="" id="{00000000-0008-0000-0B00-00003E8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199" name="Rectangle 4161">
          <a:extLst>
            <a:ext uri="{FF2B5EF4-FFF2-40B4-BE49-F238E27FC236}">
              <a16:creationId xmlns:a16="http://schemas.microsoft.com/office/drawing/2014/main" xmlns="" id="{00000000-0008-0000-0B00-00003F8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202" name="Rectangle 4164">
          <a:extLst>
            <a:ext uri="{FF2B5EF4-FFF2-40B4-BE49-F238E27FC236}">
              <a16:creationId xmlns:a16="http://schemas.microsoft.com/office/drawing/2014/main" xmlns="" id="{00000000-0008-0000-0B00-0000428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203" name="Rectangle 4165">
          <a:extLst>
            <a:ext uri="{FF2B5EF4-FFF2-40B4-BE49-F238E27FC236}">
              <a16:creationId xmlns:a16="http://schemas.microsoft.com/office/drawing/2014/main" xmlns="" id="{00000000-0008-0000-0B00-0000438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206" name="Rectangle 4168">
          <a:extLst>
            <a:ext uri="{FF2B5EF4-FFF2-40B4-BE49-F238E27FC236}">
              <a16:creationId xmlns:a16="http://schemas.microsoft.com/office/drawing/2014/main" xmlns="" id="{00000000-0008-0000-0B00-0000468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207" name="Rectangle 4169">
          <a:extLst>
            <a:ext uri="{FF2B5EF4-FFF2-40B4-BE49-F238E27FC236}">
              <a16:creationId xmlns:a16="http://schemas.microsoft.com/office/drawing/2014/main" xmlns="" id="{00000000-0008-0000-0B00-0000478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210" name="Rectangle 4172">
          <a:extLst>
            <a:ext uri="{FF2B5EF4-FFF2-40B4-BE49-F238E27FC236}">
              <a16:creationId xmlns:a16="http://schemas.microsoft.com/office/drawing/2014/main" xmlns="" id="{00000000-0008-0000-0B00-00004A8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211" name="Rectangle 4173">
          <a:extLst>
            <a:ext uri="{FF2B5EF4-FFF2-40B4-BE49-F238E27FC236}">
              <a16:creationId xmlns:a16="http://schemas.microsoft.com/office/drawing/2014/main" xmlns="" id="{00000000-0008-0000-0B00-00004B8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214" name="Rectangle 4176">
          <a:extLst>
            <a:ext uri="{FF2B5EF4-FFF2-40B4-BE49-F238E27FC236}">
              <a16:creationId xmlns:a16="http://schemas.microsoft.com/office/drawing/2014/main" xmlns="" id="{00000000-0008-0000-0B00-00004E8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215" name="Rectangle 4177">
          <a:extLst>
            <a:ext uri="{FF2B5EF4-FFF2-40B4-BE49-F238E27FC236}">
              <a16:creationId xmlns:a16="http://schemas.microsoft.com/office/drawing/2014/main" xmlns="" id="{00000000-0008-0000-0B00-00004F8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218" name="Rectangle 4180">
          <a:extLst>
            <a:ext uri="{FF2B5EF4-FFF2-40B4-BE49-F238E27FC236}">
              <a16:creationId xmlns:a16="http://schemas.microsoft.com/office/drawing/2014/main" xmlns="" id="{00000000-0008-0000-0B00-0000528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219" name="Rectangle 4181">
          <a:extLst>
            <a:ext uri="{FF2B5EF4-FFF2-40B4-BE49-F238E27FC236}">
              <a16:creationId xmlns:a16="http://schemas.microsoft.com/office/drawing/2014/main" xmlns="" id="{00000000-0008-0000-0B00-0000538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222" name="Rectangle 4184">
          <a:extLst>
            <a:ext uri="{FF2B5EF4-FFF2-40B4-BE49-F238E27FC236}">
              <a16:creationId xmlns:a16="http://schemas.microsoft.com/office/drawing/2014/main" xmlns="" id="{00000000-0008-0000-0B00-0000568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223" name="Rectangle 4185">
          <a:extLst>
            <a:ext uri="{FF2B5EF4-FFF2-40B4-BE49-F238E27FC236}">
              <a16:creationId xmlns:a16="http://schemas.microsoft.com/office/drawing/2014/main" xmlns="" id="{00000000-0008-0000-0B00-0000578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226" name="Rectangle 4188">
          <a:extLst>
            <a:ext uri="{FF2B5EF4-FFF2-40B4-BE49-F238E27FC236}">
              <a16:creationId xmlns:a16="http://schemas.microsoft.com/office/drawing/2014/main" xmlns="" id="{00000000-0008-0000-0B00-00005A8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227" name="Rectangle 4189">
          <a:extLst>
            <a:ext uri="{FF2B5EF4-FFF2-40B4-BE49-F238E27FC236}">
              <a16:creationId xmlns:a16="http://schemas.microsoft.com/office/drawing/2014/main" xmlns="" id="{00000000-0008-0000-0B00-00005B8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230" name="Rectangle 4192">
          <a:extLst>
            <a:ext uri="{FF2B5EF4-FFF2-40B4-BE49-F238E27FC236}">
              <a16:creationId xmlns:a16="http://schemas.microsoft.com/office/drawing/2014/main" xmlns="" id="{00000000-0008-0000-0B00-00005E8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231" name="Rectangle 4193">
          <a:extLst>
            <a:ext uri="{FF2B5EF4-FFF2-40B4-BE49-F238E27FC236}">
              <a16:creationId xmlns:a16="http://schemas.microsoft.com/office/drawing/2014/main" xmlns="" id="{00000000-0008-0000-0B00-00005F8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234" name="Rectangle 4196">
          <a:extLst>
            <a:ext uri="{FF2B5EF4-FFF2-40B4-BE49-F238E27FC236}">
              <a16:creationId xmlns:a16="http://schemas.microsoft.com/office/drawing/2014/main" xmlns="" id="{00000000-0008-0000-0B00-0000628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235" name="Rectangle 4197">
          <a:extLst>
            <a:ext uri="{FF2B5EF4-FFF2-40B4-BE49-F238E27FC236}">
              <a16:creationId xmlns:a16="http://schemas.microsoft.com/office/drawing/2014/main" xmlns="" id="{00000000-0008-0000-0B00-0000638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238" name="Rectangle 4200">
          <a:extLst>
            <a:ext uri="{FF2B5EF4-FFF2-40B4-BE49-F238E27FC236}">
              <a16:creationId xmlns:a16="http://schemas.microsoft.com/office/drawing/2014/main" xmlns="" id="{00000000-0008-0000-0B00-0000668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239" name="Rectangle 4201">
          <a:extLst>
            <a:ext uri="{FF2B5EF4-FFF2-40B4-BE49-F238E27FC236}">
              <a16:creationId xmlns:a16="http://schemas.microsoft.com/office/drawing/2014/main" xmlns="" id="{00000000-0008-0000-0B00-0000678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242" name="Rectangle 4204">
          <a:extLst>
            <a:ext uri="{FF2B5EF4-FFF2-40B4-BE49-F238E27FC236}">
              <a16:creationId xmlns:a16="http://schemas.microsoft.com/office/drawing/2014/main" xmlns="" id="{00000000-0008-0000-0B00-00006A8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243" name="Rectangle 4205">
          <a:extLst>
            <a:ext uri="{FF2B5EF4-FFF2-40B4-BE49-F238E27FC236}">
              <a16:creationId xmlns:a16="http://schemas.microsoft.com/office/drawing/2014/main" xmlns="" id="{00000000-0008-0000-0B00-00006B8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246" name="Rectangle 4208">
          <a:extLst>
            <a:ext uri="{FF2B5EF4-FFF2-40B4-BE49-F238E27FC236}">
              <a16:creationId xmlns:a16="http://schemas.microsoft.com/office/drawing/2014/main" xmlns="" id="{00000000-0008-0000-0B00-00006E8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247" name="Rectangle 4209">
          <a:extLst>
            <a:ext uri="{FF2B5EF4-FFF2-40B4-BE49-F238E27FC236}">
              <a16:creationId xmlns:a16="http://schemas.microsoft.com/office/drawing/2014/main" xmlns="" id="{00000000-0008-0000-0B00-00006F8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250" name="Rectangle 4212">
          <a:extLst>
            <a:ext uri="{FF2B5EF4-FFF2-40B4-BE49-F238E27FC236}">
              <a16:creationId xmlns:a16="http://schemas.microsoft.com/office/drawing/2014/main" xmlns="" id="{00000000-0008-0000-0B00-0000728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251" name="Rectangle 4213">
          <a:extLst>
            <a:ext uri="{FF2B5EF4-FFF2-40B4-BE49-F238E27FC236}">
              <a16:creationId xmlns:a16="http://schemas.microsoft.com/office/drawing/2014/main" xmlns="" id="{00000000-0008-0000-0B00-0000738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254" name="Rectangle 4216">
          <a:extLst>
            <a:ext uri="{FF2B5EF4-FFF2-40B4-BE49-F238E27FC236}">
              <a16:creationId xmlns:a16="http://schemas.microsoft.com/office/drawing/2014/main" xmlns="" id="{00000000-0008-0000-0B00-0000768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255" name="Rectangle 4217">
          <a:extLst>
            <a:ext uri="{FF2B5EF4-FFF2-40B4-BE49-F238E27FC236}">
              <a16:creationId xmlns:a16="http://schemas.microsoft.com/office/drawing/2014/main" xmlns="" id="{00000000-0008-0000-0B00-0000778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258" name="Rectangle 4220">
          <a:extLst>
            <a:ext uri="{FF2B5EF4-FFF2-40B4-BE49-F238E27FC236}">
              <a16:creationId xmlns:a16="http://schemas.microsoft.com/office/drawing/2014/main" xmlns="" id="{00000000-0008-0000-0B00-00007A8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259" name="Rectangle 4221">
          <a:extLst>
            <a:ext uri="{FF2B5EF4-FFF2-40B4-BE49-F238E27FC236}">
              <a16:creationId xmlns:a16="http://schemas.microsoft.com/office/drawing/2014/main" xmlns="" id="{00000000-0008-0000-0B00-00007B8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262" name="Rectangle 4224">
          <a:extLst>
            <a:ext uri="{FF2B5EF4-FFF2-40B4-BE49-F238E27FC236}">
              <a16:creationId xmlns:a16="http://schemas.microsoft.com/office/drawing/2014/main" xmlns="" id="{00000000-0008-0000-0B00-00007E8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263" name="Rectangle 4225">
          <a:extLst>
            <a:ext uri="{FF2B5EF4-FFF2-40B4-BE49-F238E27FC236}">
              <a16:creationId xmlns:a16="http://schemas.microsoft.com/office/drawing/2014/main" xmlns="" id="{00000000-0008-0000-0B00-00007F8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266" name="Rectangle 4228">
          <a:extLst>
            <a:ext uri="{FF2B5EF4-FFF2-40B4-BE49-F238E27FC236}">
              <a16:creationId xmlns:a16="http://schemas.microsoft.com/office/drawing/2014/main" xmlns="" id="{00000000-0008-0000-0B00-0000828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267" name="Rectangle 4229">
          <a:extLst>
            <a:ext uri="{FF2B5EF4-FFF2-40B4-BE49-F238E27FC236}">
              <a16:creationId xmlns:a16="http://schemas.microsoft.com/office/drawing/2014/main" xmlns="" id="{00000000-0008-0000-0B00-0000838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270" name="Rectangle 4232">
          <a:extLst>
            <a:ext uri="{FF2B5EF4-FFF2-40B4-BE49-F238E27FC236}">
              <a16:creationId xmlns:a16="http://schemas.microsoft.com/office/drawing/2014/main" xmlns="" id="{00000000-0008-0000-0B00-0000868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271" name="Rectangle 4233">
          <a:extLst>
            <a:ext uri="{FF2B5EF4-FFF2-40B4-BE49-F238E27FC236}">
              <a16:creationId xmlns:a16="http://schemas.microsoft.com/office/drawing/2014/main" xmlns="" id="{00000000-0008-0000-0B00-0000878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274" name="Rectangle 4236">
          <a:extLst>
            <a:ext uri="{FF2B5EF4-FFF2-40B4-BE49-F238E27FC236}">
              <a16:creationId xmlns:a16="http://schemas.microsoft.com/office/drawing/2014/main" xmlns="" id="{00000000-0008-0000-0B00-00008A8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275" name="Rectangle 4237">
          <a:extLst>
            <a:ext uri="{FF2B5EF4-FFF2-40B4-BE49-F238E27FC236}">
              <a16:creationId xmlns:a16="http://schemas.microsoft.com/office/drawing/2014/main" xmlns="" id="{00000000-0008-0000-0B00-00008B8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278" name="Rectangle 4240">
          <a:extLst>
            <a:ext uri="{FF2B5EF4-FFF2-40B4-BE49-F238E27FC236}">
              <a16:creationId xmlns:a16="http://schemas.microsoft.com/office/drawing/2014/main" xmlns="" id="{00000000-0008-0000-0B00-00008E8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279" name="Rectangle 4241">
          <a:extLst>
            <a:ext uri="{FF2B5EF4-FFF2-40B4-BE49-F238E27FC236}">
              <a16:creationId xmlns:a16="http://schemas.microsoft.com/office/drawing/2014/main" xmlns="" id="{00000000-0008-0000-0B00-00008F8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282" name="Rectangle 4244">
          <a:extLst>
            <a:ext uri="{FF2B5EF4-FFF2-40B4-BE49-F238E27FC236}">
              <a16:creationId xmlns:a16="http://schemas.microsoft.com/office/drawing/2014/main" xmlns="" id="{00000000-0008-0000-0B00-0000928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283" name="Rectangle 4245">
          <a:extLst>
            <a:ext uri="{FF2B5EF4-FFF2-40B4-BE49-F238E27FC236}">
              <a16:creationId xmlns:a16="http://schemas.microsoft.com/office/drawing/2014/main" xmlns="" id="{00000000-0008-0000-0B00-0000938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286" name="Rectangle 4248">
          <a:extLst>
            <a:ext uri="{FF2B5EF4-FFF2-40B4-BE49-F238E27FC236}">
              <a16:creationId xmlns:a16="http://schemas.microsoft.com/office/drawing/2014/main" xmlns="" id="{00000000-0008-0000-0B00-0000968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287" name="Rectangle 4249">
          <a:extLst>
            <a:ext uri="{FF2B5EF4-FFF2-40B4-BE49-F238E27FC236}">
              <a16:creationId xmlns:a16="http://schemas.microsoft.com/office/drawing/2014/main" xmlns="" id="{00000000-0008-0000-0B00-0000978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290" name="Rectangle 4252">
          <a:extLst>
            <a:ext uri="{FF2B5EF4-FFF2-40B4-BE49-F238E27FC236}">
              <a16:creationId xmlns:a16="http://schemas.microsoft.com/office/drawing/2014/main" xmlns="" id="{00000000-0008-0000-0B00-00009A8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291" name="Rectangle 4253">
          <a:extLst>
            <a:ext uri="{FF2B5EF4-FFF2-40B4-BE49-F238E27FC236}">
              <a16:creationId xmlns:a16="http://schemas.microsoft.com/office/drawing/2014/main" xmlns="" id="{00000000-0008-0000-0B00-00009B8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294" name="Rectangle 4256">
          <a:extLst>
            <a:ext uri="{FF2B5EF4-FFF2-40B4-BE49-F238E27FC236}">
              <a16:creationId xmlns:a16="http://schemas.microsoft.com/office/drawing/2014/main" xmlns="" id="{00000000-0008-0000-0B00-00009E8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295" name="Rectangle 4257">
          <a:extLst>
            <a:ext uri="{FF2B5EF4-FFF2-40B4-BE49-F238E27FC236}">
              <a16:creationId xmlns:a16="http://schemas.microsoft.com/office/drawing/2014/main" xmlns="" id="{00000000-0008-0000-0B00-00009F8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298" name="Rectangle 4260">
          <a:extLst>
            <a:ext uri="{FF2B5EF4-FFF2-40B4-BE49-F238E27FC236}">
              <a16:creationId xmlns:a16="http://schemas.microsoft.com/office/drawing/2014/main" xmlns="" id="{00000000-0008-0000-0B00-0000A28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299" name="Rectangle 4261">
          <a:extLst>
            <a:ext uri="{FF2B5EF4-FFF2-40B4-BE49-F238E27FC236}">
              <a16:creationId xmlns:a16="http://schemas.microsoft.com/office/drawing/2014/main" xmlns="" id="{00000000-0008-0000-0B00-0000A38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302" name="Rectangle 4264">
          <a:extLst>
            <a:ext uri="{FF2B5EF4-FFF2-40B4-BE49-F238E27FC236}">
              <a16:creationId xmlns:a16="http://schemas.microsoft.com/office/drawing/2014/main" xmlns="" id="{00000000-0008-0000-0B00-0000A68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303" name="Rectangle 4265">
          <a:extLst>
            <a:ext uri="{FF2B5EF4-FFF2-40B4-BE49-F238E27FC236}">
              <a16:creationId xmlns:a16="http://schemas.microsoft.com/office/drawing/2014/main" xmlns="" id="{00000000-0008-0000-0B00-0000A78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306" name="Rectangle 4268">
          <a:extLst>
            <a:ext uri="{FF2B5EF4-FFF2-40B4-BE49-F238E27FC236}">
              <a16:creationId xmlns:a16="http://schemas.microsoft.com/office/drawing/2014/main" xmlns="" id="{00000000-0008-0000-0B00-0000AA8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307" name="Rectangle 4269">
          <a:extLst>
            <a:ext uri="{FF2B5EF4-FFF2-40B4-BE49-F238E27FC236}">
              <a16:creationId xmlns:a16="http://schemas.microsoft.com/office/drawing/2014/main" xmlns="" id="{00000000-0008-0000-0B00-0000AB8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310" name="Rectangle 4272">
          <a:extLst>
            <a:ext uri="{FF2B5EF4-FFF2-40B4-BE49-F238E27FC236}">
              <a16:creationId xmlns:a16="http://schemas.microsoft.com/office/drawing/2014/main" xmlns="" id="{00000000-0008-0000-0B00-0000AE8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311" name="Rectangle 4273">
          <a:extLst>
            <a:ext uri="{FF2B5EF4-FFF2-40B4-BE49-F238E27FC236}">
              <a16:creationId xmlns:a16="http://schemas.microsoft.com/office/drawing/2014/main" xmlns="" id="{00000000-0008-0000-0B00-0000AF8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314" name="Rectangle 4276">
          <a:extLst>
            <a:ext uri="{FF2B5EF4-FFF2-40B4-BE49-F238E27FC236}">
              <a16:creationId xmlns:a16="http://schemas.microsoft.com/office/drawing/2014/main" xmlns="" id="{00000000-0008-0000-0B00-0000B28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315" name="Rectangle 4277">
          <a:extLst>
            <a:ext uri="{FF2B5EF4-FFF2-40B4-BE49-F238E27FC236}">
              <a16:creationId xmlns:a16="http://schemas.microsoft.com/office/drawing/2014/main" xmlns="" id="{00000000-0008-0000-0B00-0000B38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318" name="Rectangle 4280">
          <a:extLst>
            <a:ext uri="{FF2B5EF4-FFF2-40B4-BE49-F238E27FC236}">
              <a16:creationId xmlns:a16="http://schemas.microsoft.com/office/drawing/2014/main" xmlns="" id="{00000000-0008-0000-0B00-0000B68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319" name="Rectangle 4281">
          <a:extLst>
            <a:ext uri="{FF2B5EF4-FFF2-40B4-BE49-F238E27FC236}">
              <a16:creationId xmlns:a16="http://schemas.microsoft.com/office/drawing/2014/main" xmlns="" id="{00000000-0008-0000-0B00-0000B78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322" name="Rectangle 4284">
          <a:extLst>
            <a:ext uri="{FF2B5EF4-FFF2-40B4-BE49-F238E27FC236}">
              <a16:creationId xmlns:a16="http://schemas.microsoft.com/office/drawing/2014/main" xmlns="" id="{00000000-0008-0000-0B00-0000BA8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323" name="Rectangle 4285">
          <a:extLst>
            <a:ext uri="{FF2B5EF4-FFF2-40B4-BE49-F238E27FC236}">
              <a16:creationId xmlns:a16="http://schemas.microsoft.com/office/drawing/2014/main" xmlns="" id="{00000000-0008-0000-0B00-0000BB8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326" name="Rectangle 4288">
          <a:extLst>
            <a:ext uri="{FF2B5EF4-FFF2-40B4-BE49-F238E27FC236}">
              <a16:creationId xmlns:a16="http://schemas.microsoft.com/office/drawing/2014/main" xmlns="" id="{00000000-0008-0000-0B00-0000BE8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327" name="Rectangle 4289">
          <a:extLst>
            <a:ext uri="{FF2B5EF4-FFF2-40B4-BE49-F238E27FC236}">
              <a16:creationId xmlns:a16="http://schemas.microsoft.com/office/drawing/2014/main" xmlns="" id="{00000000-0008-0000-0B00-0000BF8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330" name="Rectangle 4292">
          <a:extLst>
            <a:ext uri="{FF2B5EF4-FFF2-40B4-BE49-F238E27FC236}">
              <a16:creationId xmlns:a16="http://schemas.microsoft.com/office/drawing/2014/main" xmlns="" id="{00000000-0008-0000-0B00-0000C28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331" name="Rectangle 4293">
          <a:extLst>
            <a:ext uri="{FF2B5EF4-FFF2-40B4-BE49-F238E27FC236}">
              <a16:creationId xmlns:a16="http://schemas.microsoft.com/office/drawing/2014/main" xmlns="" id="{00000000-0008-0000-0B00-0000C38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334" name="Rectangle 4296">
          <a:extLst>
            <a:ext uri="{FF2B5EF4-FFF2-40B4-BE49-F238E27FC236}">
              <a16:creationId xmlns:a16="http://schemas.microsoft.com/office/drawing/2014/main" xmlns="" id="{00000000-0008-0000-0B00-0000C68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335" name="Rectangle 4297">
          <a:extLst>
            <a:ext uri="{FF2B5EF4-FFF2-40B4-BE49-F238E27FC236}">
              <a16:creationId xmlns:a16="http://schemas.microsoft.com/office/drawing/2014/main" xmlns="" id="{00000000-0008-0000-0B00-0000C78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338" name="Rectangle 4300">
          <a:extLst>
            <a:ext uri="{FF2B5EF4-FFF2-40B4-BE49-F238E27FC236}">
              <a16:creationId xmlns:a16="http://schemas.microsoft.com/office/drawing/2014/main" xmlns="" id="{00000000-0008-0000-0B00-0000CA8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339" name="Rectangle 4301">
          <a:extLst>
            <a:ext uri="{FF2B5EF4-FFF2-40B4-BE49-F238E27FC236}">
              <a16:creationId xmlns:a16="http://schemas.microsoft.com/office/drawing/2014/main" xmlns="" id="{00000000-0008-0000-0B00-0000CB8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342" name="Rectangle 4304">
          <a:extLst>
            <a:ext uri="{FF2B5EF4-FFF2-40B4-BE49-F238E27FC236}">
              <a16:creationId xmlns:a16="http://schemas.microsoft.com/office/drawing/2014/main" xmlns="" id="{00000000-0008-0000-0B00-0000CE8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343" name="Rectangle 4305">
          <a:extLst>
            <a:ext uri="{FF2B5EF4-FFF2-40B4-BE49-F238E27FC236}">
              <a16:creationId xmlns:a16="http://schemas.microsoft.com/office/drawing/2014/main" xmlns="" id="{00000000-0008-0000-0B00-0000CF8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346" name="Rectangle 4308">
          <a:extLst>
            <a:ext uri="{FF2B5EF4-FFF2-40B4-BE49-F238E27FC236}">
              <a16:creationId xmlns:a16="http://schemas.microsoft.com/office/drawing/2014/main" xmlns="" id="{00000000-0008-0000-0B00-0000D28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347" name="Rectangle 4309">
          <a:extLst>
            <a:ext uri="{FF2B5EF4-FFF2-40B4-BE49-F238E27FC236}">
              <a16:creationId xmlns:a16="http://schemas.microsoft.com/office/drawing/2014/main" xmlns="" id="{00000000-0008-0000-0B00-0000D38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350" name="Rectangle 4312">
          <a:extLst>
            <a:ext uri="{FF2B5EF4-FFF2-40B4-BE49-F238E27FC236}">
              <a16:creationId xmlns:a16="http://schemas.microsoft.com/office/drawing/2014/main" xmlns="" id="{00000000-0008-0000-0B00-0000D68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351" name="Rectangle 4313">
          <a:extLst>
            <a:ext uri="{FF2B5EF4-FFF2-40B4-BE49-F238E27FC236}">
              <a16:creationId xmlns:a16="http://schemas.microsoft.com/office/drawing/2014/main" xmlns="" id="{00000000-0008-0000-0B00-0000D78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354" name="Rectangle 4316">
          <a:extLst>
            <a:ext uri="{FF2B5EF4-FFF2-40B4-BE49-F238E27FC236}">
              <a16:creationId xmlns:a16="http://schemas.microsoft.com/office/drawing/2014/main" xmlns="" id="{00000000-0008-0000-0B00-0000DA8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355" name="Rectangle 4317">
          <a:extLst>
            <a:ext uri="{FF2B5EF4-FFF2-40B4-BE49-F238E27FC236}">
              <a16:creationId xmlns:a16="http://schemas.microsoft.com/office/drawing/2014/main" xmlns="" id="{00000000-0008-0000-0B00-0000DB8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358" name="Rectangle 4320">
          <a:extLst>
            <a:ext uri="{FF2B5EF4-FFF2-40B4-BE49-F238E27FC236}">
              <a16:creationId xmlns:a16="http://schemas.microsoft.com/office/drawing/2014/main" xmlns="" id="{00000000-0008-0000-0B00-0000DE8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359" name="Rectangle 4321">
          <a:extLst>
            <a:ext uri="{FF2B5EF4-FFF2-40B4-BE49-F238E27FC236}">
              <a16:creationId xmlns:a16="http://schemas.microsoft.com/office/drawing/2014/main" xmlns="" id="{00000000-0008-0000-0B00-0000DF8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362" name="Rectangle 4324">
          <a:extLst>
            <a:ext uri="{FF2B5EF4-FFF2-40B4-BE49-F238E27FC236}">
              <a16:creationId xmlns:a16="http://schemas.microsoft.com/office/drawing/2014/main" xmlns="" id="{00000000-0008-0000-0B00-0000E28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363" name="Rectangle 4325">
          <a:extLst>
            <a:ext uri="{FF2B5EF4-FFF2-40B4-BE49-F238E27FC236}">
              <a16:creationId xmlns:a16="http://schemas.microsoft.com/office/drawing/2014/main" xmlns="" id="{00000000-0008-0000-0B00-0000E38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366" name="Rectangle 4328">
          <a:extLst>
            <a:ext uri="{FF2B5EF4-FFF2-40B4-BE49-F238E27FC236}">
              <a16:creationId xmlns:a16="http://schemas.microsoft.com/office/drawing/2014/main" xmlns="" id="{00000000-0008-0000-0B00-0000E68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367" name="Rectangle 4329">
          <a:extLst>
            <a:ext uri="{FF2B5EF4-FFF2-40B4-BE49-F238E27FC236}">
              <a16:creationId xmlns:a16="http://schemas.microsoft.com/office/drawing/2014/main" xmlns="" id="{00000000-0008-0000-0B00-0000E78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370" name="Rectangle 4332">
          <a:extLst>
            <a:ext uri="{FF2B5EF4-FFF2-40B4-BE49-F238E27FC236}">
              <a16:creationId xmlns:a16="http://schemas.microsoft.com/office/drawing/2014/main" xmlns="" id="{00000000-0008-0000-0B00-0000EA8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371" name="Rectangle 4333">
          <a:extLst>
            <a:ext uri="{FF2B5EF4-FFF2-40B4-BE49-F238E27FC236}">
              <a16:creationId xmlns:a16="http://schemas.microsoft.com/office/drawing/2014/main" xmlns="" id="{00000000-0008-0000-0B00-0000EB8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374" name="Rectangle 4336">
          <a:extLst>
            <a:ext uri="{FF2B5EF4-FFF2-40B4-BE49-F238E27FC236}">
              <a16:creationId xmlns:a16="http://schemas.microsoft.com/office/drawing/2014/main" xmlns="" id="{00000000-0008-0000-0B00-0000EE8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375" name="Rectangle 4337">
          <a:extLst>
            <a:ext uri="{FF2B5EF4-FFF2-40B4-BE49-F238E27FC236}">
              <a16:creationId xmlns:a16="http://schemas.microsoft.com/office/drawing/2014/main" xmlns="" id="{00000000-0008-0000-0B00-0000EF8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378" name="Rectangle 4340">
          <a:extLst>
            <a:ext uri="{FF2B5EF4-FFF2-40B4-BE49-F238E27FC236}">
              <a16:creationId xmlns:a16="http://schemas.microsoft.com/office/drawing/2014/main" xmlns="" id="{00000000-0008-0000-0B00-0000F28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379" name="Rectangle 4341">
          <a:extLst>
            <a:ext uri="{FF2B5EF4-FFF2-40B4-BE49-F238E27FC236}">
              <a16:creationId xmlns:a16="http://schemas.microsoft.com/office/drawing/2014/main" xmlns="" id="{00000000-0008-0000-0B00-0000F38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382" name="Rectangle 4344">
          <a:extLst>
            <a:ext uri="{FF2B5EF4-FFF2-40B4-BE49-F238E27FC236}">
              <a16:creationId xmlns:a16="http://schemas.microsoft.com/office/drawing/2014/main" xmlns="" id="{00000000-0008-0000-0B00-0000F68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383" name="Rectangle 4345">
          <a:extLst>
            <a:ext uri="{FF2B5EF4-FFF2-40B4-BE49-F238E27FC236}">
              <a16:creationId xmlns:a16="http://schemas.microsoft.com/office/drawing/2014/main" xmlns="" id="{00000000-0008-0000-0B00-0000F78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386" name="Rectangle 4348">
          <a:extLst>
            <a:ext uri="{FF2B5EF4-FFF2-40B4-BE49-F238E27FC236}">
              <a16:creationId xmlns:a16="http://schemas.microsoft.com/office/drawing/2014/main" xmlns="" id="{00000000-0008-0000-0B00-0000FA8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387" name="Rectangle 4349">
          <a:extLst>
            <a:ext uri="{FF2B5EF4-FFF2-40B4-BE49-F238E27FC236}">
              <a16:creationId xmlns:a16="http://schemas.microsoft.com/office/drawing/2014/main" xmlns="" id="{00000000-0008-0000-0B00-0000FB8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390" name="Rectangle 4352">
          <a:extLst>
            <a:ext uri="{FF2B5EF4-FFF2-40B4-BE49-F238E27FC236}">
              <a16:creationId xmlns:a16="http://schemas.microsoft.com/office/drawing/2014/main" xmlns="" id="{00000000-0008-0000-0B00-0000FE8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391" name="Rectangle 4353">
          <a:extLst>
            <a:ext uri="{FF2B5EF4-FFF2-40B4-BE49-F238E27FC236}">
              <a16:creationId xmlns:a16="http://schemas.microsoft.com/office/drawing/2014/main" xmlns="" id="{00000000-0008-0000-0B00-0000FF8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394" name="Rectangle 4356">
          <a:extLst>
            <a:ext uri="{FF2B5EF4-FFF2-40B4-BE49-F238E27FC236}">
              <a16:creationId xmlns:a16="http://schemas.microsoft.com/office/drawing/2014/main" xmlns="" id="{00000000-0008-0000-0B00-0000028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395" name="Rectangle 4357">
          <a:extLst>
            <a:ext uri="{FF2B5EF4-FFF2-40B4-BE49-F238E27FC236}">
              <a16:creationId xmlns:a16="http://schemas.microsoft.com/office/drawing/2014/main" xmlns="" id="{00000000-0008-0000-0B00-0000038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398" name="Rectangle 4360">
          <a:extLst>
            <a:ext uri="{FF2B5EF4-FFF2-40B4-BE49-F238E27FC236}">
              <a16:creationId xmlns:a16="http://schemas.microsoft.com/office/drawing/2014/main" xmlns="" id="{00000000-0008-0000-0B00-0000068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399" name="Rectangle 4361">
          <a:extLst>
            <a:ext uri="{FF2B5EF4-FFF2-40B4-BE49-F238E27FC236}">
              <a16:creationId xmlns:a16="http://schemas.microsoft.com/office/drawing/2014/main" xmlns="" id="{00000000-0008-0000-0B00-0000078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402" name="Rectangle 4364">
          <a:extLst>
            <a:ext uri="{FF2B5EF4-FFF2-40B4-BE49-F238E27FC236}">
              <a16:creationId xmlns:a16="http://schemas.microsoft.com/office/drawing/2014/main" xmlns="" id="{00000000-0008-0000-0B00-00000A8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403" name="Rectangle 4365">
          <a:extLst>
            <a:ext uri="{FF2B5EF4-FFF2-40B4-BE49-F238E27FC236}">
              <a16:creationId xmlns:a16="http://schemas.microsoft.com/office/drawing/2014/main" xmlns="" id="{00000000-0008-0000-0B00-00000B8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406" name="Rectangle 4368">
          <a:extLst>
            <a:ext uri="{FF2B5EF4-FFF2-40B4-BE49-F238E27FC236}">
              <a16:creationId xmlns:a16="http://schemas.microsoft.com/office/drawing/2014/main" xmlns="" id="{00000000-0008-0000-0B00-00000E8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407" name="Rectangle 4369">
          <a:extLst>
            <a:ext uri="{FF2B5EF4-FFF2-40B4-BE49-F238E27FC236}">
              <a16:creationId xmlns:a16="http://schemas.microsoft.com/office/drawing/2014/main" xmlns="" id="{00000000-0008-0000-0B00-00000F8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410" name="Rectangle 4372">
          <a:extLst>
            <a:ext uri="{FF2B5EF4-FFF2-40B4-BE49-F238E27FC236}">
              <a16:creationId xmlns:a16="http://schemas.microsoft.com/office/drawing/2014/main" xmlns="" id="{00000000-0008-0000-0B00-0000128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411" name="Rectangle 4373">
          <a:extLst>
            <a:ext uri="{FF2B5EF4-FFF2-40B4-BE49-F238E27FC236}">
              <a16:creationId xmlns:a16="http://schemas.microsoft.com/office/drawing/2014/main" xmlns="" id="{00000000-0008-0000-0B00-0000138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414" name="Rectangle 4376">
          <a:extLst>
            <a:ext uri="{FF2B5EF4-FFF2-40B4-BE49-F238E27FC236}">
              <a16:creationId xmlns:a16="http://schemas.microsoft.com/office/drawing/2014/main" xmlns="" id="{00000000-0008-0000-0B00-0000168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415" name="Rectangle 4377">
          <a:extLst>
            <a:ext uri="{FF2B5EF4-FFF2-40B4-BE49-F238E27FC236}">
              <a16:creationId xmlns:a16="http://schemas.microsoft.com/office/drawing/2014/main" xmlns="" id="{00000000-0008-0000-0B00-0000178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418" name="Rectangle 4380">
          <a:extLst>
            <a:ext uri="{FF2B5EF4-FFF2-40B4-BE49-F238E27FC236}">
              <a16:creationId xmlns:a16="http://schemas.microsoft.com/office/drawing/2014/main" xmlns="" id="{00000000-0008-0000-0B00-00001A8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419" name="Rectangle 4381">
          <a:extLst>
            <a:ext uri="{FF2B5EF4-FFF2-40B4-BE49-F238E27FC236}">
              <a16:creationId xmlns:a16="http://schemas.microsoft.com/office/drawing/2014/main" xmlns="" id="{00000000-0008-0000-0B00-00001B8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422" name="Rectangle 4384">
          <a:extLst>
            <a:ext uri="{FF2B5EF4-FFF2-40B4-BE49-F238E27FC236}">
              <a16:creationId xmlns:a16="http://schemas.microsoft.com/office/drawing/2014/main" xmlns="" id="{00000000-0008-0000-0B00-00001E8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423" name="Rectangle 4385">
          <a:extLst>
            <a:ext uri="{FF2B5EF4-FFF2-40B4-BE49-F238E27FC236}">
              <a16:creationId xmlns:a16="http://schemas.microsoft.com/office/drawing/2014/main" xmlns="" id="{00000000-0008-0000-0B00-00001F8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426" name="Rectangle 4388">
          <a:extLst>
            <a:ext uri="{FF2B5EF4-FFF2-40B4-BE49-F238E27FC236}">
              <a16:creationId xmlns:a16="http://schemas.microsoft.com/office/drawing/2014/main" xmlns="" id="{00000000-0008-0000-0B00-0000228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427" name="Rectangle 4389">
          <a:extLst>
            <a:ext uri="{FF2B5EF4-FFF2-40B4-BE49-F238E27FC236}">
              <a16:creationId xmlns:a16="http://schemas.microsoft.com/office/drawing/2014/main" xmlns="" id="{00000000-0008-0000-0B00-0000238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430" name="Rectangle 4392">
          <a:extLst>
            <a:ext uri="{FF2B5EF4-FFF2-40B4-BE49-F238E27FC236}">
              <a16:creationId xmlns:a16="http://schemas.microsoft.com/office/drawing/2014/main" xmlns="" id="{00000000-0008-0000-0B00-0000268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431" name="Rectangle 4393">
          <a:extLst>
            <a:ext uri="{FF2B5EF4-FFF2-40B4-BE49-F238E27FC236}">
              <a16:creationId xmlns:a16="http://schemas.microsoft.com/office/drawing/2014/main" xmlns="" id="{00000000-0008-0000-0B00-0000278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434" name="Rectangle 4396">
          <a:extLst>
            <a:ext uri="{FF2B5EF4-FFF2-40B4-BE49-F238E27FC236}">
              <a16:creationId xmlns:a16="http://schemas.microsoft.com/office/drawing/2014/main" xmlns="" id="{00000000-0008-0000-0B00-00002A8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435" name="Rectangle 4397">
          <a:extLst>
            <a:ext uri="{FF2B5EF4-FFF2-40B4-BE49-F238E27FC236}">
              <a16:creationId xmlns:a16="http://schemas.microsoft.com/office/drawing/2014/main" xmlns="" id="{00000000-0008-0000-0B00-00002B8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438" name="Rectangle 4400">
          <a:extLst>
            <a:ext uri="{FF2B5EF4-FFF2-40B4-BE49-F238E27FC236}">
              <a16:creationId xmlns:a16="http://schemas.microsoft.com/office/drawing/2014/main" xmlns="" id="{00000000-0008-0000-0B00-00002E8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439" name="Rectangle 4401">
          <a:extLst>
            <a:ext uri="{FF2B5EF4-FFF2-40B4-BE49-F238E27FC236}">
              <a16:creationId xmlns:a16="http://schemas.microsoft.com/office/drawing/2014/main" xmlns="" id="{00000000-0008-0000-0B00-00002F8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442" name="Rectangle 4404">
          <a:extLst>
            <a:ext uri="{FF2B5EF4-FFF2-40B4-BE49-F238E27FC236}">
              <a16:creationId xmlns:a16="http://schemas.microsoft.com/office/drawing/2014/main" xmlns="" id="{00000000-0008-0000-0B00-0000328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443" name="Rectangle 4405">
          <a:extLst>
            <a:ext uri="{FF2B5EF4-FFF2-40B4-BE49-F238E27FC236}">
              <a16:creationId xmlns:a16="http://schemas.microsoft.com/office/drawing/2014/main" xmlns="" id="{00000000-0008-0000-0B00-0000338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446" name="Rectangle 4408">
          <a:extLst>
            <a:ext uri="{FF2B5EF4-FFF2-40B4-BE49-F238E27FC236}">
              <a16:creationId xmlns:a16="http://schemas.microsoft.com/office/drawing/2014/main" xmlns="" id="{00000000-0008-0000-0B00-0000368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447" name="Rectangle 4409">
          <a:extLst>
            <a:ext uri="{FF2B5EF4-FFF2-40B4-BE49-F238E27FC236}">
              <a16:creationId xmlns:a16="http://schemas.microsoft.com/office/drawing/2014/main" xmlns="" id="{00000000-0008-0000-0B00-0000378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450" name="Rectangle 4412">
          <a:extLst>
            <a:ext uri="{FF2B5EF4-FFF2-40B4-BE49-F238E27FC236}">
              <a16:creationId xmlns:a16="http://schemas.microsoft.com/office/drawing/2014/main" xmlns="" id="{00000000-0008-0000-0B00-00003A8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451" name="Rectangle 4413">
          <a:extLst>
            <a:ext uri="{FF2B5EF4-FFF2-40B4-BE49-F238E27FC236}">
              <a16:creationId xmlns:a16="http://schemas.microsoft.com/office/drawing/2014/main" xmlns="" id="{00000000-0008-0000-0B00-00003B8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454" name="Rectangle 4416">
          <a:extLst>
            <a:ext uri="{FF2B5EF4-FFF2-40B4-BE49-F238E27FC236}">
              <a16:creationId xmlns:a16="http://schemas.microsoft.com/office/drawing/2014/main" xmlns="" id="{00000000-0008-0000-0B00-00003E8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455" name="Rectangle 4417">
          <a:extLst>
            <a:ext uri="{FF2B5EF4-FFF2-40B4-BE49-F238E27FC236}">
              <a16:creationId xmlns:a16="http://schemas.microsoft.com/office/drawing/2014/main" xmlns="" id="{00000000-0008-0000-0B00-00003F8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458" name="Rectangle 4420">
          <a:extLst>
            <a:ext uri="{FF2B5EF4-FFF2-40B4-BE49-F238E27FC236}">
              <a16:creationId xmlns:a16="http://schemas.microsoft.com/office/drawing/2014/main" xmlns="" id="{00000000-0008-0000-0B00-0000428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459" name="Rectangle 4421">
          <a:extLst>
            <a:ext uri="{FF2B5EF4-FFF2-40B4-BE49-F238E27FC236}">
              <a16:creationId xmlns:a16="http://schemas.microsoft.com/office/drawing/2014/main" xmlns="" id="{00000000-0008-0000-0B00-0000438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462" name="Rectangle 4424">
          <a:extLst>
            <a:ext uri="{FF2B5EF4-FFF2-40B4-BE49-F238E27FC236}">
              <a16:creationId xmlns:a16="http://schemas.microsoft.com/office/drawing/2014/main" xmlns="" id="{00000000-0008-0000-0B00-0000468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463" name="Rectangle 4425">
          <a:extLst>
            <a:ext uri="{FF2B5EF4-FFF2-40B4-BE49-F238E27FC236}">
              <a16:creationId xmlns:a16="http://schemas.microsoft.com/office/drawing/2014/main" xmlns="" id="{00000000-0008-0000-0B00-0000478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466" name="Rectangle 4428">
          <a:extLst>
            <a:ext uri="{FF2B5EF4-FFF2-40B4-BE49-F238E27FC236}">
              <a16:creationId xmlns:a16="http://schemas.microsoft.com/office/drawing/2014/main" xmlns="" id="{00000000-0008-0000-0B00-00004A8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467" name="Rectangle 4429">
          <a:extLst>
            <a:ext uri="{FF2B5EF4-FFF2-40B4-BE49-F238E27FC236}">
              <a16:creationId xmlns:a16="http://schemas.microsoft.com/office/drawing/2014/main" xmlns="" id="{00000000-0008-0000-0B00-00004B8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470" name="Rectangle 4432">
          <a:extLst>
            <a:ext uri="{FF2B5EF4-FFF2-40B4-BE49-F238E27FC236}">
              <a16:creationId xmlns:a16="http://schemas.microsoft.com/office/drawing/2014/main" xmlns="" id="{00000000-0008-0000-0B00-00004E8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471" name="Rectangle 4433">
          <a:extLst>
            <a:ext uri="{FF2B5EF4-FFF2-40B4-BE49-F238E27FC236}">
              <a16:creationId xmlns:a16="http://schemas.microsoft.com/office/drawing/2014/main" xmlns="" id="{00000000-0008-0000-0B00-00004F8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474" name="Rectangle 4436">
          <a:extLst>
            <a:ext uri="{FF2B5EF4-FFF2-40B4-BE49-F238E27FC236}">
              <a16:creationId xmlns:a16="http://schemas.microsoft.com/office/drawing/2014/main" xmlns="" id="{00000000-0008-0000-0B00-0000528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475" name="Rectangle 4437">
          <a:extLst>
            <a:ext uri="{FF2B5EF4-FFF2-40B4-BE49-F238E27FC236}">
              <a16:creationId xmlns:a16="http://schemas.microsoft.com/office/drawing/2014/main" xmlns="" id="{00000000-0008-0000-0B00-0000538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478" name="Rectangle 4440">
          <a:extLst>
            <a:ext uri="{FF2B5EF4-FFF2-40B4-BE49-F238E27FC236}">
              <a16:creationId xmlns:a16="http://schemas.microsoft.com/office/drawing/2014/main" xmlns="" id="{00000000-0008-0000-0B00-0000568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479" name="Rectangle 4441">
          <a:extLst>
            <a:ext uri="{FF2B5EF4-FFF2-40B4-BE49-F238E27FC236}">
              <a16:creationId xmlns:a16="http://schemas.microsoft.com/office/drawing/2014/main" xmlns="" id="{00000000-0008-0000-0B00-0000578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482" name="Rectangle 4444">
          <a:extLst>
            <a:ext uri="{FF2B5EF4-FFF2-40B4-BE49-F238E27FC236}">
              <a16:creationId xmlns:a16="http://schemas.microsoft.com/office/drawing/2014/main" xmlns="" id="{00000000-0008-0000-0B00-00005A8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483" name="Rectangle 4445">
          <a:extLst>
            <a:ext uri="{FF2B5EF4-FFF2-40B4-BE49-F238E27FC236}">
              <a16:creationId xmlns:a16="http://schemas.microsoft.com/office/drawing/2014/main" xmlns="" id="{00000000-0008-0000-0B00-00005B8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486" name="Rectangle 4448">
          <a:extLst>
            <a:ext uri="{FF2B5EF4-FFF2-40B4-BE49-F238E27FC236}">
              <a16:creationId xmlns:a16="http://schemas.microsoft.com/office/drawing/2014/main" xmlns="" id="{00000000-0008-0000-0B00-00005E8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487" name="Rectangle 4449">
          <a:extLst>
            <a:ext uri="{FF2B5EF4-FFF2-40B4-BE49-F238E27FC236}">
              <a16:creationId xmlns:a16="http://schemas.microsoft.com/office/drawing/2014/main" xmlns="" id="{00000000-0008-0000-0B00-00005F8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490" name="Rectangle 4452">
          <a:extLst>
            <a:ext uri="{FF2B5EF4-FFF2-40B4-BE49-F238E27FC236}">
              <a16:creationId xmlns:a16="http://schemas.microsoft.com/office/drawing/2014/main" xmlns="" id="{00000000-0008-0000-0B00-0000628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491" name="Rectangle 4453">
          <a:extLst>
            <a:ext uri="{FF2B5EF4-FFF2-40B4-BE49-F238E27FC236}">
              <a16:creationId xmlns:a16="http://schemas.microsoft.com/office/drawing/2014/main" xmlns="" id="{00000000-0008-0000-0B00-0000638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494" name="Rectangle 4456">
          <a:extLst>
            <a:ext uri="{FF2B5EF4-FFF2-40B4-BE49-F238E27FC236}">
              <a16:creationId xmlns:a16="http://schemas.microsoft.com/office/drawing/2014/main" xmlns="" id="{00000000-0008-0000-0B00-0000668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495" name="Rectangle 4457">
          <a:extLst>
            <a:ext uri="{FF2B5EF4-FFF2-40B4-BE49-F238E27FC236}">
              <a16:creationId xmlns:a16="http://schemas.microsoft.com/office/drawing/2014/main" xmlns="" id="{00000000-0008-0000-0B00-0000678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498" name="Rectangle 4460">
          <a:extLst>
            <a:ext uri="{FF2B5EF4-FFF2-40B4-BE49-F238E27FC236}">
              <a16:creationId xmlns:a16="http://schemas.microsoft.com/office/drawing/2014/main" xmlns="" id="{00000000-0008-0000-0B00-00006A8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499" name="Rectangle 4461">
          <a:extLst>
            <a:ext uri="{FF2B5EF4-FFF2-40B4-BE49-F238E27FC236}">
              <a16:creationId xmlns:a16="http://schemas.microsoft.com/office/drawing/2014/main" xmlns="" id="{00000000-0008-0000-0B00-00006B8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502" name="Rectangle 4464">
          <a:extLst>
            <a:ext uri="{FF2B5EF4-FFF2-40B4-BE49-F238E27FC236}">
              <a16:creationId xmlns:a16="http://schemas.microsoft.com/office/drawing/2014/main" xmlns="" id="{00000000-0008-0000-0B00-00006E8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503" name="Rectangle 4465">
          <a:extLst>
            <a:ext uri="{FF2B5EF4-FFF2-40B4-BE49-F238E27FC236}">
              <a16:creationId xmlns:a16="http://schemas.microsoft.com/office/drawing/2014/main" xmlns="" id="{00000000-0008-0000-0B00-00006F8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506" name="Rectangle 4468">
          <a:extLst>
            <a:ext uri="{FF2B5EF4-FFF2-40B4-BE49-F238E27FC236}">
              <a16:creationId xmlns:a16="http://schemas.microsoft.com/office/drawing/2014/main" xmlns="" id="{00000000-0008-0000-0B00-0000728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507" name="Rectangle 4469">
          <a:extLst>
            <a:ext uri="{FF2B5EF4-FFF2-40B4-BE49-F238E27FC236}">
              <a16:creationId xmlns:a16="http://schemas.microsoft.com/office/drawing/2014/main" xmlns="" id="{00000000-0008-0000-0B00-0000738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510" name="Rectangle 4472">
          <a:extLst>
            <a:ext uri="{FF2B5EF4-FFF2-40B4-BE49-F238E27FC236}">
              <a16:creationId xmlns:a16="http://schemas.microsoft.com/office/drawing/2014/main" xmlns="" id="{00000000-0008-0000-0B00-0000768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511" name="Rectangle 4473">
          <a:extLst>
            <a:ext uri="{FF2B5EF4-FFF2-40B4-BE49-F238E27FC236}">
              <a16:creationId xmlns:a16="http://schemas.microsoft.com/office/drawing/2014/main" xmlns="" id="{00000000-0008-0000-0B00-0000778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514" name="Rectangle 4476">
          <a:extLst>
            <a:ext uri="{FF2B5EF4-FFF2-40B4-BE49-F238E27FC236}">
              <a16:creationId xmlns:a16="http://schemas.microsoft.com/office/drawing/2014/main" xmlns="" id="{00000000-0008-0000-0B00-00007A8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515" name="Rectangle 4477">
          <a:extLst>
            <a:ext uri="{FF2B5EF4-FFF2-40B4-BE49-F238E27FC236}">
              <a16:creationId xmlns:a16="http://schemas.microsoft.com/office/drawing/2014/main" xmlns="" id="{00000000-0008-0000-0B00-00007B8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518" name="Rectangle 4480">
          <a:extLst>
            <a:ext uri="{FF2B5EF4-FFF2-40B4-BE49-F238E27FC236}">
              <a16:creationId xmlns:a16="http://schemas.microsoft.com/office/drawing/2014/main" xmlns="" id="{00000000-0008-0000-0B00-00007E8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519" name="Rectangle 4481">
          <a:extLst>
            <a:ext uri="{FF2B5EF4-FFF2-40B4-BE49-F238E27FC236}">
              <a16:creationId xmlns:a16="http://schemas.microsoft.com/office/drawing/2014/main" xmlns="" id="{00000000-0008-0000-0B00-00007F8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522" name="Rectangle 4484">
          <a:extLst>
            <a:ext uri="{FF2B5EF4-FFF2-40B4-BE49-F238E27FC236}">
              <a16:creationId xmlns:a16="http://schemas.microsoft.com/office/drawing/2014/main" xmlns="" id="{00000000-0008-0000-0B00-0000828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523" name="Rectangle 4485">
          <a:extLst>
            <a:ext uri="{FF2B5EF4-FFF2-40B4-BE49-F238E27FC236}">
              <a16:creationId xmlns:a16="http://schemas.microsoft.com/office/drawing/2014/main" xmlns="" id="{00000000-0008-0000-0B00-0000838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526" name="Rectangle 4488">
          <a:extLst>
            <a:ext uri="{FF2B5EF4-FFF2-40B4-BE49-F238E27FC236}">
              <a16:creationId xmlns:a16="http://schemas.microsoft.com/office/drawing/2014/main" xmlns="" id="{00000000-0008-0000-0B00-0000868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527" name="Rectangle 4489">
          <a:extLst>
            <a:ext uri="{FF2B5EF4-FFF2-40B4-BE49-F238E27FC236}">
              <a16:creationId xmlns:a16="http://schemas.microsoft.com/office/drawing/2014/main" xmlns="" id="{00000000-0008-0000-0B00-0000878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530" name="Rectangle 4492">
          <a:extLst>
            <a:ext uri="{FF2B5EF4-FFF2-40B4-BE49-F238E27FC236}">
              <a16:creationId xmlns:a16="http://schemas.microsoft.com/office/drawing/2014/main" xmlns="" id="{00000000-0008-0000-0B00-00008A8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531" name="Rectangle 4493">
          <a:extLst>
            <a:ext uri="{FF2B5EF4-FFF2-40B4-BE49-F238E27FC236}">
              <a16:creationId xmlns:a16="http://schemas.microsoft.com/office/drawing/2014/main" xmlns="" id="{00000000-0008-0000-0B00-00008B8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534" name="Rectangle 4496">
          <a:extLst>
            <a:ext uri="{FF2B5EF4-FFF2-40B4-BE49-F238E27FC236}">
              <a16:creationId xmlns:a16="http://schemas.microsoft.com/office/drawing/2014/main" xmlns="" id="{00000000-0008-0000-0B00-00008E8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535" name="Rectangle 4497">
          <a:extLst>
            <a:ext uri="{FF2B5EF4-FFF2-40B4-BE49-F238E27FC236}">
              <a16:creationId xmlns:a16="http://schemas.microsoft.com/office/drawing/2014/main" xmlns="" id="{00000000-0008-0000-0B00-00008F8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538" name="Rectangle 4500">
          <a:extLst>
            <a:ext uri="{FF2B5EF4-FFF2-40B4-BE49-F238E27FC236}">
              <a16:creationId xmlns:a16="http://schemas.microsoft.com/office/drawing/2014/main" xmlns="" id="{00000000-0008-0000-0B00-0000928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539" name="Rectangle 4501">
          <a:extLst>
            <a:ext uri="{FF2B5EF4-FFF2-40B4-BE49-F238E27FC236}">
              <a16:creationId xmlns:a16="http://schemas.microsoft.com/office/drawing/2014/main" xmlns="" id="{00000000-0008-0000-0B00-0000938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542" name="Rectangle 4504">
          <a:extLst>
            <a:ext uri="{FF2B5EF4-FFF2-40B4-BE49-F238E27FC236}">
              <a16:creationId xmlns:a16="http://schemas.microsoft.com/office/drawing/2014/main" xmlns="" id="{00000000-0008-0000-0B00-0000968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543" name="Rectangle 4505">
          <a:extLst>
            <a:ext uri="{FF2B5EF4-FFF2-40B4-BE49-F238E27FC236}">
              <a16:creationId xmlns:a16="http://schemas.microsoft.com/office/drawing/2014/main" xmlns="" id="{00000000-0008-0000-0B00-0000978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546" name="Rectangle 4508">
          <a:extLst>
            <a:ext uri="{FF2B5EF4-FFF2-40B4-BE49-F238E27FC236}">
              <a16:creationId xmlns:a16="http://schemas.microsoft.com/office/drawing/2014/main" xmlns="" id="{00000000-0008-0000-0B00-00009A8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547" name="Rectangle 4509">
          <a:extLst>
            <a:ext uri="{FF2B5EF4-FFF2-40B4-BE49-F238E27FC236}">
              <a16:creationId xmlns:a16="http://schemas.microsoft.com/office/drawing/2014/main" xmlns="" id="{00000000-0008-0000-0B00-00009B8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550" name="Rectangle 4512">
          <a:extLst>
            <a:ext uri="{FF2B5EF4-FFF2-40B4-BE49-F238E27FC236}">
              <a16:creationId xmlns:a16="http://schemas.microsoft.com/office/drawing/2014/main" xmlns="" id="{00000000-0008-0000-0B00-00009E8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551" name="Rectangle 4513">
          <a:extLst>
            <a:ext uri="{FF2B5EF4-FFF2-40B4-BE49-F238E27FC236}">
              <a16:creationId xmlns:a16="http://schemas.microsoft.com/office/drawing/2014/main" xmlns="" id="{00000000-0008-0000-0B00-00009F8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554" name="Rectangle 4516">
          <a:extLst>
            <a:ext uri="{FF2B5EF4-FFF2-40B4-BE49-F238E27FC236}">
              <a16:creationId xmlns:a16="http://schemas.microsoft.com/office/drawing/2014/main" xmlns="" id="{00000000-0008-0000-0B00-0000A28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555" name="Rectangle 4517">
          <a:extLst>
            <a:ext uri="{FF2B5EF4-FFF2-40B4-BE49-F238E27FC236}">
              <a16:creationId xmlns:a16="http://schemas.microsoft.com/office/drawing/2014/main" xmlns="" id="{00000000-0008-0000-0B00-0000A38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558" name="Rectangle 4520">
          <a:extLst>
            <a:ext uri="{FF2B5EF4-FFF2-40B4-BE49-F238E27FC236}">
              <a16:creationId xmlns:a16="http://schemas.microsoft.com/office/drawing/2014/main" xmlns="" id="{00000000-0008-0000-0B00-0000A68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559" name="Rectangle 4521">
          <a:extLst>
            <a:ext uri="{FF2B5EF4-FFF2-40B4-BE49-F238E27FC236}">
              <a16:creationId xmlns:a16="http://schemas.microsoft.com/office/drawing/2014/main" xmlns="" id="{00000000-0008-0000-0B00-0000A78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562" name="Rectangle 4524">
          <a:extLst>
            <a:ext uri="{FF2B5EF4-FFF2-40B4-BE49-F238E27FC236}">
              <a16:creationId xmlns:a16="http://schemas.microsoft.com/office/drawing/2014/main" xmlns="" id="{00000000-0008-0000-0B00-0000AA8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563" name="Rectangle 4525">
          <a:extLst>
            <a:ext uri="{FF2B5EF4-FFF2-40B4-BE49-F238E27FC236}">
              <a16:creationId xmlns:a16="http://schemas.microsoft.com/office/drawing/2014/main" xmlns="" id="{00000000-0008-0000-0B00-0000AB8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566" name="Rectangle 4528">
          <a:extLst>
            <a:ext uri="{FF2B5EF4-FFF2-40B4-BE49-F238E27FC236}">
              <a16:creationId xmlns:a16="http://schemas.microsoft.com/office/drawing/2014/main" xmlns="" id="{00000000-0008-0000-0B00-0000AE8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567" name="Rectangle 4529">
          <a:extLst>
            <a:ext uri="{FF2B5EF4-FFF2-40B4-BE49-F238E27FC236}">
              <a16:creationId xmlns:a16="http://schemas.microsoft.com/office/drawing/2014/main" xmlns="" id="{00000000-0008-0000-0B00-0000AF8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570" name="Rectangle 4532">
          <a:extLst>
            <a:ext uri="{FF2B5EF4-FFF2-40B4-BE49-F238E27FC236}">
              <a16:creationId xmlns:a16="http://schemas.microsoft.com/office/drawing/2014/main" xmlns="" id="{00000000-0008-0000-0B00-0000B28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571" name="Rectangle 4533">
          <a:extLst>
            <a:ext uri="{FF2B5EF4-FFF2-40B4-BE49-F238E27FC236}">
              <a16:creationId xmlns:a16="http://schemas.microsoft.com/office/drawing/2014/main" xmlns="" id="{00000000-0008-0000-0B00-0000B38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574" name="Rectangle 4536">
          <a:extLst>
            <a:ext uri="{FF2B5EF4-FFF2-40B4-BE49-F238E27FC236}">
              <a16:creationId xmlns:a16="http://schemas.microsoft.com/office/drawing/2014/main" xmlns="" id="{00000000-0008-0000-0B00-0000B68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575" name="Rectangle 4537">
          <a:extLst>
            <a:ext uri="{FF2B5EF4-FFF2-40B4-BE49-F238E27FC236}">
              <a16:creationId xmlns:a16="http://schemas.microsoft.com/office/drawing/2014/main" xmlns="" id="{00000000-0008-0000-0B00-0000B78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578" name="Rectangle 4540">
          <a:extLst>
            <a:ext uri="{FF2B5EF4-FFF2-40B4-BE49-F238E27FC236}">
              <a16:creationId xmlns:a16="http://schemas.microsoft.com/office/drawing/2014/main" xmlns="" id="{00000000-0008-0000-0B00-0000BA8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579" name="Rectangle 4541">
          <a:extLst>
            <a:ext uri="{FF2B5EF4-FFF2-40B4-BE49-F238E27FC236}">
              <a16:creationId xmlns:a16="http://schemas.microsoft.com/office/drawing/2014/main" xmlns="" id="{00000000-0008-0000-0B00-0000BB8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582" name="Rectangle 4544">
          <a:extLst>
            <a:ext uri="{FF2B5EF4-FFF2-40B4-BE49-F238E27FC236}">
              <a16:creationId xmlns:a16="http://schemas.microsoft.com/office/drawing/2014/main" xmlns="" id="{00000000-0008-0000-0B00-0000BE8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583" name="Rectangle 4545">
          <a:extLst>
            <a:ext uri="{FF2B5EF4-FFF2-40B4-BE49-F238E27FC236}">
              <a16:creationId xmlns:a16="http://schemas.microsoft.com/office/drawing/2014/main" xmlns="" id="{00000000-0008-0000-0B00-0000BF8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586" name="Rectangle 4548">
          <a:extLst>
            <a:ext uri="{FF2B5EF4-FFF2-40B4-BE49-F238E27FC236}">
              <a16:creationId xmlns:a16="http://schemas.microsoft.com/office/drawing/2014/main" xmlns="" id="{00000000-0008-0000-0B00-0000C28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587" name="Rectangle 4549">
          <a:extLst>
            <a:ext uri="{FF2B5EF4-FFF2-40B4-BE49-F238E27FC236}">
              <a16:creationId xmlns:a16="http://schemas.microsoft.com/office/drawing/2014/main" xmlns="" id="{00000000-0008-0000-0B00-0000C38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590" name="Rectangle 4552">
          <a:extLst>
            <a:ext uri="{FF2B5EF4-FFF2-40B4-BE49-F238E27FC236}">
              <a16:creationId xmlns:a16="http://schemas.microsoft.com/office/drawing/2014/main" xmlns="" id="{00000000-0008-0000-0B00-0000C68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591" name="Rectangle 4553">
          <a:extLst>
            <a:ext uri="{FF2B5EF4-FFF2-40B4-BE49-F238E27FC236}">
              <a16:creationId xmlns:a16="http://schemas.microsoft.com/office/drawing/2014/main" xmlns="" id="{00000000-0008-0000-0B00-0000C78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594" name="Rectangle 4556">
          <a:extLst>
            <a:ext uri="{FF2B5EF4-FFF2-40B4-BE49-F238E27FC236}">
              <a16:creationId xmlns:a16="http://schemas.microsoft.com/office/drawing/2014/main" xmlns="" id="{00000000-0008-0000-0B00-0000CA8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595" name="Rectangle 4557">
          <a:extLst>
            <a:ext uri="{FF2B5EF4-FFF2-40B4-BE49-F238E27FC236}">
              <a16:creationId xmlns:a16="http://schemas.microsoft.com/office/drawing/2014/main" xmlns="" id="{00000000-0008-0000-0B00-0000CB8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598" name="Rectangle 4560">
          <a:extLst>
            <a:ext uri="{FF2B5EF4-FFF2-40B4-BE49-F238E27FC236}">
              <a16:creationId xmlns:a16="http://schemas.microsoft.com/office/drawing/2014/main" xmlns="" id="{00000000-0008-0000-0B00-0000CE8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599" name="Rectangle 4561">
          <a:extLst>
            <a:ext uri="{FF2B5EF4-FFF2-40B4-BE49-F238E27FC236}">
              <a16:creationId xmlns:a16="http://schemas.microsoft.com/office/drawing/2014/main" xmlns="" id="{00000000-0008-0000-0B00-0000CF8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602" name="Rectangle 4564">
          <a:extLst>
            <a:ext uri="{FF2B5EF4-FFF2-40B4-BE49-F238E27FC236}">
              <a16:creationId xmlns:a16="http://schemas.microsoft.com/office/drawing/2014/main" xmlns="" id="{00000000-0008-0000-0B00-0000D28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603" name="Rectangle 4565">
          <a:extLst>
            <a:ext uri="{FF2B5EF4-FFF2-40B4-BE49-F238E27FC236}">
              <a16:creationId xmlns:a16="http://schemas.microsoft.com/office/drawing/2014/main" xmlns="" id="{00000000-0008-0000-0B00-0000D38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606" name="Rectangle 4568">
          <a:extLst>
            <a:ext uri="{FF2B5EF4-FFF2-40B4-BE49-F238E27FC236}">
              <a16:creationId xmlns:a16="http://schemas.microsoft.com/office/drawing/2014/main" xmlns="" id="{00000000-0008-0000-0B00-0000D68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607" name="Rectangle 4569">
          <a:extLst>
            <a:ext uri="{FF2B5EF4-FFF2-40B4-BE49-F238E27FC236}">
              <a16:creationId xmlns:a16="http://schemas.microsoft.com/office/drawing/2014/main" xmlns="" id="{00000000-0008-0000-0B00-0000D78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610" name="Rectangle 4572">
          <a:extLst>
            <a:ext uri="{FF2B5EF4-FFF2-40B4-BE49-F238E27FC236}">
              <a16:creationId xmlns:a16="http://schemas.microsoft.com/office/drawing/2014/main" xmlns="" id="{00000000-0008-0000-0B00-0000DA8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611" name="Rectangle 4573">
          <a:extLst>
            <a:ext uri="{FF2B5EF4-FFF2-40B4-BE49-F238E27FC236}">
              <a16:creationId xmlns:a16="http://schemas.microsoft.com/office/drawing/2014/main" xmlns="" id="{00000000-0008-0000-0B00-0000DB8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614" name="Rectangle 4576">
          <a:extLst>
            <a:ext uri="{FF2B5EF4-FFF2-40B4-BE49-F238E27FC236}">
              <a16:creationId xmlns:a16="http://schemas.microsoft.com/office/drawing/2014/main" xmlns="" id="{00000000-0008-0000-0B00-0000DE8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615" name="Rectangle 4577">
          <a:extLst>
            <a:ext uri="{FF2B5EF4-FFF2-40B4-BE49-F238E27FC236}">
              <a16:creationId xmlns:a16="http://schemas.microsoft.com/office/drawing/2014/main" xmlns="" id="{00000000-0008-0000-0B00-0000DF8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618" name="Rectangle 4580">
          <a:extLst>
            <a:ext uri="{FF2B5EF4-FFF2-40B4-BE49-F238E27FC236}">
              <a16:creationId xmlns:a16="http://schemas.microsoft.com/office/drawing/2014/main" xmlns="" id="{00000000-0008-0000-0B00-0000E28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619" name="Rectangle 4581">
          <a:extLst>
            <a:ext uri="{FF2B5EF4-FFF2-40B4-BE49-F238E27FC236}">
              <a16:creationId xmlns:a16="http://schemas.microsoft.com/office/drawing/2014/main" xmlns="" id="{00000000-0008-0000-0B00-0000E38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622" name="Rectangle 4584">
          <a:extLst>
            <a:ext uri="{FF2B5EF4-FFF2-40B4-BE49-F238E27FC236}">
              <a16:creationId xmlns:a16="http://schemas.microsoft.com/office/drawing/2014/main" xmlns="" id="{00000000-0008-0000-0B00-0000E68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623" name="Rectangle 4585">
          <a:extLst>
            <a:ext uri="{FF2B5EF4-FFF2-40B4-BE49-F238E27FC236}">
              <a16:creationId xmlns:a16="http://schemas.microsoft.com/office/drawing/2014/main" xmlns="" id="{00000000-0008-0000-0B00-0000E78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626" name="Rectangle 4588">
          <a:extLst>
            <a:ext uri="{FF2B5EF4-FFF2-40B4-BE49-F238E27FC236}">
              <a16:creationId xmlns:a16="http://schemas.microsoft.com/office/drawing/2014/main" xmlns="" id="{00000000-0008-0000-0B00-0000EA8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627" name="Rectangle 4589">
          <a:extLst>
            <a:ext uri="{FF2B5EF4-FFF2-40B4-BE49-F238E27FC236}">
              <a16:creationId xmlns:a16="http://schemas.microsoft.com/office/drawing/2014/main" xmlns="" id="{00000000-0008-0000-0B00-0000EB8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630" name="Rectangle 4592">
          <a:extLst>
            <a:ext uri="{FF2B5EF4-FFF2-40B4-BE49-F238E27FC236}">
              <a16:creationId xmlns:a16="http://schemas.microsoft.com/office/drawing/2014/main" xmlns="" id="{00000000-0008-0000-0B00-0000EE8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631" name="Rectangle 4593">
          <a:extLst>
            <a:ext uri="{FF2B5EF4-FFF2-40B4-BE49-F238E27FC236}">
              <a16:creationId xmlns:a16="http://schemas.microsoft.com/office/drawing/2014/main" xmlns="" id="{00000000-0008-0000-0B00-0000EF8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634" name="Rectangle 4596">
          <a:extLst>
            <a:ext uri="{FF2B5EF4-FFF2-40B4-BE49-F238E27FC236}">
              <a16:creationId xmlns:a16="http://schemas.microsoft.com/office/drawing/2014/main" xmlns="" id="{00000000-0008-0000-0B00-0000F28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635" name="Rectangle 4597">
          <a:extLst>
            <a:ext uri="{FF2B5EF4-FFF2-40B4-BE49-F238E27FC236}">
              <a16:creationId xmlns:a16="http://schemas.microsoft.com/office/drawing/2014/main" xmlns="" id="{00000000-0008-0000-0B00-0000F38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638" name="Rectangle 4600">
          <a:extLst>
            <a:ext uri="{FF2B5EF4-FFF2-40B4-BE49-F238E27FC236}">
              <a16:creationId xmlns:a16="http://schemas.microsoft.com/office/drawing/2014/main" xmlns="" id="{00000000-0008-0000-0B00-0000F68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639" name="Rectangle 4601">
          <a:extLst>
            <a:ext uri="{FF2B5EF4-FFF2-40B4-BE49-F238E27FC236}">
              <a16:creationId xmlns:a16="http://schemas.microsoft.com/office/drawing/2014/main" xmlns="" id="{00000000-0008-0000-0B00-0000F78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642" name="Rectangle 4604">
          <a:extLst>
            <a:ext uri="{FF2B5EF4-FFF2-40B4-BE49-F238E27FC236}">
              <a16:creationId xmlns:a16="http://schemas.microsoft.com/office/drawing/2014/main" xmlns="" id="{00000000-0008-0000-0B00-0000FA8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643" name="Rectangle 4605">
          <a:extLst>
            <a:ext uri="{FF2B5EF4-FFF2-40B4-BE49-F238E27FC236}">
              <a16:creationId xmlns:a16="http://schemas.microsoft.com/office/drawing/2014/main" xmlns="" id="{00000000-0008-0000-0B00-0000FB8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646" name="Rectangle 4608">
          <a:extLst>
            <a:ext uri="{FF2B5EF4-FFF2-40B4-BE49-F238E27FC236}">
              <a16:creationId xmlns:a16="http://schemas.microsoft.com/office/drawing/2014/main" xmlns="" id="{00000000-0008-0000-0B00-0000FE8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647" name="Rectangle 4609">
          <a:extLst>
            <a:ext uri="{FF2B5EF4-FFF2-40B4-BE49-F238E27FC236}">
              <a16:creationId xmlns:a16="http://schemas.microsoft.com/office/drawing/2014/main" xmlns="" id="{00000000-0008-0000-0B00-0000FF8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650" name="Rectangle 4612">
          <a:extLst>
            <a:ext uri="{FF2B5EF4-FFF2-40B4-BE49-F238E27FC236}">
              <a16:creationId xmlns:a16="http://schemas.microsoft.com/office/drawing/2014/main" xmlns="" id="{00000000-0008-0000-0B00-0000028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651" name="Rectangle 4613">
          <a:extLst>
            <a:ext uri="{FF2B5EF4-FFF2-40B4-BE49-F238E27FC236}">
              <a16:creationId xmlns:a16="http://schemas.microsoft.com/office/drawing/2014/main" xmlns="" id="{00000000-0008-0000-0B00-0000038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654" name="Rectangle 4616">
          <a:extLst>
            <a:ext uri="{FF2B5EF4-FFF2-40B4-BE49-F238E27FC236}">
              <a16:creationId xmlns:a16="http://schemas.microsoft.com/office/drawing/2014/main" xmlns="" id="{00000000-0008-0000-0B00-0000068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655" name="Rectangle 4617">
          <a:extLst>
            <a:ext uri="{FF2B5EF4-FFF2-40B4-BE49-F238E27FC236}">
              <a16:creationId xmlns:a16="http://schemas.microsoft.com/office/drawing/2014/main" xmlns="" id="{00000000-0008-0000-0B00-0000078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658" name="Rectangle 4620">
          <a:extLst>
            <a:ext uri="{FF2B5EF4-FFF2-40B4-BE49-F238E27FC236}">
              <a16:creationId xmlns:a16="http://schemas.microsoft.com/office/drawing/2014/main" xmlns="" id="{00000000-0008-0000-0B00-00000A8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659" name="Rectangle 4621">
          <a:extLst>
            <a:ext uri="{FF2B5EF4-FFF2-40B4-BE49-F238E27FC236}">
              <a16:creationId xmlns:a16="http://schemas.microsoft.com/office/drawing/2014/main" xmlns="" id="{00000000-0008-0000-0B00-00000B8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662" name="Rectangle 4624">
          <a:extLst>
            <a:ext uri="{FF2B5EF4-FFF2-40B4-BE49-F238E27FC236}">
              <a16:creationId xmlns:a16="http://schemas.microsoft.com/office/drawing/2014/main" xmlns="" id="{00000000-0008-0000-0B00-00000E8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663" name="Rectangle 4625">
          <a:extLst>
            <a:ext uri="{FF2B5EF4-FFF2-40B4-BE49-F238E27FC236}">
              <a16:creationId xmlns:a16="http://schemas.microsoft.com/office/drawing/2014/main" xmlns="" id="{00000000-0008-0000-0B00-00000F8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666" name="Rectangle 4628">
          <a:extLst>
            <a:ext uri="{FF2B5EF4-FFF2-40B4-BE49-F238E27FC236}">
              <a16:creationId xmlns:a16="http://schemas.microsoft.com/office/drawing/2014/main" xmlns="" id="{00000000-0008-0000-0B00-0000128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667" name="Rectangle 4629">
          <a:extLst>
            <a:ext uri="{FF2B5EF4-FFF2-40B4-BE49-F238E27FC236}">
              <a16:creationId xmlns:a16="http://schemas.microsoft.com/office/drawing/2014/main" xmlns="" id="{00000000-0008-0000-0B00-0000138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670" name="Rectangle 4632">
          <a:extLst>
            <a:ext uri="{FF2B5EF4-FFF2-40B4-BE49-F238E27FC236}">
              <a16:creationId xmlns:a16="http://schemas.microsoft.com/office/drawing/2014/main" xmlns="" id="{00000000-0008-0000-0B00-0000168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671" name="Rectangle 4633">
          <a:extLst>
            <a:ext uri="{FF2B5EF4-FFF2-40B4-BE49-F238E27FC236}">
              <a16:creationId xmlns:a16="http://schemas.microsoft.com/office/drawing/2014/main" xmlns="" id="{00000000-0008-0000-0B00-0000178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674" name="Rectangle 4636">
          <a:extLst>
            <a:ext uri="{FF2B5EF4-FFF2-40B4-BE49-F238E27FC236}">
              <a16:creationId xmlns:a16="http://schemas.microsoft.com/office/drawing/2014/main" xmlns="" id="{00000000-0008-0000-0B00-00001A8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675" name="Rectangle 4637">
          <a:extLst>
            <a:ext uri="{FF2B5EF4-FFF2-40B4-BE49-F238E27FC236}">
              <a16:creationId xmlns:a16="http://schemas.microsoft.com/office/drawing/2014/main" xmlns="" id="{00000000-0008-0000-0B00-00001B8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678" name="Rectangle 4640">
          <a:extLst>
            <a:ext uri="{FF2B5EF4-FFF2-40B4-BE49-F238E27FC236}">
              <a16:creationId xmlns:a16="http://schemas.microsoft.com/office/drawing/2014/main" xmlns="" id="{00000000-0008-0000-0B00-00001E8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679" name="Rectangle 4641">
          <a:extLst>
            <a:ext uri="{FF2B5EF4-FFF2-40B4-BE49-F238E27FC236}">
              <a16:creationId xmlns:a16="http://schemas.microsoft.com/office/drawing/2014/main" xmlns="" id="{00000000-0008-0000-0B00-00001F8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682" name="Rectangle 4644">
          <a:extLst>
            <a:ext uri="{FF2B5EF4-FFF2-40B4-BE49-F238E27FC236}">
              <a16:creationId xmlns:a16="http://schemas.microsoft.com/office/drawing/2014/main" xmlns="" id="{00000000-0008-0000-0B00-0000228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683" name="Rectangle 4645">
          <a:extLst>
            <a:ext uri="{FF2B5EF4-FFF2-40B4-BE49-F238E27FC236}">
              <a16:creationId xmlns:a16="http://schemas.microsoft.com/office/drawing/2014/main" xmlns="" id="{00000000-0008-0000-0B00-0000238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686" name="Rectangle 4648">
          <a:extLst>
            <a:ext uri="{FF2B5EF4-FFF2-40B4-BE49-F238E27FC236}">
              <a16:creationId xmlns:a16="http://schemas.microsoft.com/office/drawing/2014/main" xmlns="" id="{00000000-0008-0000-0B00-0000268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687" name="Rectangle 4649">
          <a:extLst>
            <a:ext uri="{FF2B5EF4-FFF2-40B4-BE49-F238E27FC236}">
              <a16:creationId xmlns:a16="http://schemas.microsoft.com/office/drawing/2014/main" xmlns="" id="{00000000-0008-0000-0B00-0000278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690" name="Rectangle 4652">
          <a:extLst>
            <a:ext uri="{FF2B5EF4-FFF2-40B4-BE49-F238E27FC236}">
              <a16:creationId xmlns:a16="http://schemas.microsoft.com/office/drawing/2014/main" xmlns="" id="{00000000-0008-0000-0B00-00002A8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691" name="Rectangle 4653">
          <a:extLst>
            <a:ext uri="{FF2B5EF4-FFF2-40B4-BE49-F238E27FC236}">
              <a16:creationId xmlns:a16="http://schemas.microsoft.com/office/drawing/2014/main" xmlns="" id="{00000000-0008-0000-0B00-00002B8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694" name="Rectangle 4656">
          <a:extLst>
            <a:ext uri="{FF2B5EF4-FFF2-40B4-BE49-F238E27FC236}">
              <a16:creationId xmlns:a16="http://schemas.microsoft.com/office/drawing/2014/main" xmlns="" id="{00000000-0008-0000-0B00-00002E8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695" name="Rectangle 4657">
          <a:extLst>
            <a:ext uri="{FF2B5EF4-FFF2-40B4-BE49-F238E27FC236}">
              <a16:creationId xmlns:a16="http://schemas.microsoft.com/office/drawing/2014/main" xmlns="" id="{00000000-0008-0000-0B00-00002F8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698" name="Rectangle 4660">
          <a:extLst>
            <a:ext uri="{FF2B5EF4-FFF2-40B4-BE49-F238E27FC236}">
              <a16:creationId xmlns:a16="http://schemas.microsoft.com/office/drawing/2014/main" xmlns="" id="{00000000-0008-0000-0B00-0000328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699" name="Rectangle 4661">
          <a:extLst>
            <a:ext uri="{FF2B5EF4-FFF2-40B4-BE49-F238E27FC236}">
              <a16:creationId xmlns:a16="http://schemas.microsoft.com/office/drawing/2014/main" xmlns="" id="{00000000-0008-0000-0B00-0000338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702" name="Rectangle 4664">
          <a:extLst>
            <a:ext uri="{FF2B5EF4-FFF2-40B4-BE49-F238E27FC236}">
              <a16:creationId xmlns:a16="http://schemas.microsoft.com/office/drawing/2014/main" xmlns="" id="{00000000-0008-0000-0B00-0000368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703" name="Rectangle 4665">
          <a:extLst>
            <a:ext uri="{FF2B5EF4-FFF2-40B4-BE49-F238E27FC236}">
              <a16:creationId xmlns:a16="http://schemas.microsoft.com/office/drawing/2014/main" xmlns="" id="{00000000-0008-0000-0B00-0000378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706" name="Rectangle 4668">
          <a:extLst>
            <a:ext uri="{FF2B5EF4-FFF2-40B4-BE49-F238E27FC236}">
              <a16:creationId xmlns:a16="http://schemas.microsoft.com/office/drawing/2014/main" xmlns="" id="{00000000-0008-0000-0B00-00003A8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707" name="Rectangle 4669">
          <a:extLst>
            <a:ext uri="{FF2B5EF4-FFF2-40B4-BE49-F238E27FC236}">
              <a16:creationId xmlns:a16="http://schemas.microsoft.com/office/drawing/2014/main" xmlns="" id="{00000000-0008-0000-0B00-00003B8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710" name="Rectangle 4672">
          <a:extLst>
            <a:ext uri="{FF2B5EF4-FFF2-40B4-BE49-F238E27FC236}">
              <a16:creationId xmlns:a16="http://schemas.microsoft.com/office/drawing/2014/main" xmlns="" id="{00000000-0008-0000-0B00-00003E8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711" name="Rectangle 4673">
          <a:extLst>
            <a:ext uri="{FF2B5EF4-FFF2-40B4-BE49-F238E27FC236}">
              <a16:creationId xmlns:a16="http://schemas.microsoft.com/office/drawing/2014/main" xmlns="" id="{00000000-0008-0000-0B00-00003F8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714" name="Rectangle 4676">
          <a:extLst>
            <a:ext uri="{FF2B5EF4-FFF2-40B4-BE49-F238E27FC236}">
              <a16:creationId xmlns:a16="http://schemas.microsoft.com/office/drawing/2014/main" xmlns="" id="{00000000-0008-0000-0B00-0000428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715" name="Rectangle 4677">
          <a:extLst>
            <a:ext uri="{FF2B5EF4-FFF2-40B4-BE49-F238E27FC236}">
              <a16:creationId xmlns:a16="http://schemas.microsoft.com/office/drawing/2014/main" xmlns="" id="{00000000-0008-0000-0B00-0000438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718" name="Rectangle 4680">
          <a:extLst>
            <a:ext uri="{FF2B5EF4-FFF2-40B4-BE49-F238E27FC236}">
              <a16:creationId xmlns:a16="http://schemas.microsoft.com/office/drawing/2014/main" xmlns="" id="{00000000-0008-0000-0B00-0000468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719" name="Rectangle 4681">
          <a:extLst>
            <a:ext uri="{FF2B5EF4-FFF2-40B4-BE49-F238E27FC236}">
              <a16:creationId xmlns:a16="http://schemas.microsoft.com/office/drawing/2014/main" xmlns="" id="{00000000-0008-0000-0B00-0000478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722" name="Rectangle 4684">
          <a:extLst>
            <a:ext uri="{FF2B5EF4-FFF2-40B4-BE49-F238E27FC236}">
              <a16:creationId xmlns:a16="http://schemas.microsoft.com/office/drawing/2014/main" xmlns="" id="{00000000-0008-0000-0B00-00004A8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723" name="Rectangle 4685">
          <a:extLst>
            <a:ext uri="{FF2B5EF4-FFF2-40B4-BE49-F238E27FC236}">
              <a16:creationId xmlns:a16="http://schemas.microsoft.com/office/drawing/2014/main" xmlns="" id="{00000000-0008-0000-0B00-00004B8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726" name="Rectangle 4688">
          <a:extLst>
            <a:ext uri="{FF2B5EF4-FFF2-40B4-BE49-F238E27FC236}">
              <a16:creationId xmlns:a16="http://schemas.microsoft.com/office/drawing/2014/main" xmlns="" id="{00000000-0008-0000-0B00-00004E8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727" name="Rectangle 4689">
          <a:extLst>
            <a:ext uri="{FF2B5EF4-FFF2-40B4-BE49-F238E27FC236}">
              <a16:creationId xmlns:a16="http://schemas.microsoft.com/office/drawing/2014/main" xmlns="" id="{00000000-0008-0000-0B00-00004F8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730" name="Rectangle 4692">
          <a:extLst>
            <a:ext uri="{FF2B5EF4-FFF2-40B4-BE49-F238E27FC236}">
              <a16:creationId xmlns:a16="http://schemas.microsoft.com/office/drawing/2014/main" xmlns="" id="{00000000-0008-0000-0B00-0000528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731" name="Rectangle 4693">
          <a:extLst>
            <a:ext uri="{FF2B5EF4-FFF2-40B4-BE49-F238E27FC236}">
              <a16:creationId xmlns:a16="http://schemas.microsoft.com/office/drawing/2014/main" xmlns="" id="{00000000-0008-0000-0B00-0000538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734" name="Rectangle 4696">
          <a:extLst>
            <a:ext uri="{FF2B5EF4-FFF2-40B4-BE49-F238E27FC236}">
              <a16:creationId xmlns:a16="http://schemas.microsoft.com/office/drawing/2014/main" xmlns="" id="{00000000-0008-0000-0B00-0000568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735" name="Rectangle 4697">
          <a:extLst>
            <a:ext uri="{FF2B5EF4-FFF2-40B4-BE49-F238E27FC236}">
              <a16:creationId xmlns:a16="http://schemas.microsoft.com/office/drawing/2014/main" xmlns="" id="{00000000-0008-0000-0B00-0000578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738" name="Rectangle 4700">
          <a:extLst>
            <a:ext uri="{FF2B5EF4-FFF2-40B4-BE49-F238E27FC236}">
              <a16:creationId xmlns:a16="http://schemas.microsoft.com/office/drawing/2014/main" xmlns="" id="{00000000-0008-0000-0B00-00005A8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739" name="Rectangle 4701">
          <a:extLst>
            <a:ext uri="{FF2B5EF4-FFF2-40B4-BE49-F238E27FC236}">
              <a16:creationId xmlns:a16="http://schemas.microsoft.com/office/drawing/2014/main" xmlns="" id="{00000000-0008-0000-0B00-00005B8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742" name="Rectangle 4704">
          <a:extLst>
            <a:ext uri="{FF2B5EF4-FFF2-40B4-BE49-F238E27FC236}">
              <a16:creationId xmlns:a16="http://schemas.microsoft.com/office/drawing/2014/main" xmlns="" id="{00000000-0008-0000-0B00-00005E8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743" name="Rectangle 4705">
          <a:extLst>
            <a:ext uri="{FF2B5EF4-FFF2-40B4-BE49-F238E27FC236}">
              <a16:creationId xmlns:a16="http://schemas.microsoft.com/office/drawing/2014/main" xmlns="" id="{00000000-0008-0000-0B00-00005F8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746" name="Rectangle 4708">
          <a:extLst>
            <a:ext uri="{FF2B5EF4-FFF2-40B4-BE49-F238E27FC236}">
              <a16:creationId xmlns:a16="http://schemas.microsoft.com/office/drawing/2014/main" xmlns="" id="{00000000-0008-0000-0B00-0000628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747" name="Rectangle 4709">
          <a:extLst>
            <a:ext uri="{FF2B5EF4-FFF2-40B4-BE49-F238E27FC236}">
              <a16:creationId xmlns:a16="http://schemas.microsoft.com/office/drawing/2014/main" xmlns="" id="{00000000-0008-0000-0B00-0000638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750" name="Rectangle 4712">
          <a:extLst>
            <a:ext uri="{FF2B5EF4-FFF2-40B4-BE49-F238E27FC236}">
              <a16:creationId xmlns:a16="http://schemas.microsoft.com/office/drawing/2014/main" xmlns="" id="{00000000-0008-0000-0B00-0000668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751" name="Rectangle 4713">
          <a:extLst>
            <a:ext uri="{FF2B5EF4-FFF2-40B4-BE49-F238E27FC236}">
              <a16:creationId xmlns:a16="http://schemas.microsoft.com/office/drawing/2014/main" xmlns="" id="{00000000-0008-0000-0B00-0000678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754" name="Rectangle 4716">
          <a:extLst>
            <a:ext uri="{FF2B5EF4-FFF2-40B4-BE49-F238E27FC236}">
              <a16:creationId xmlns:a16="http://schemas.microsoft.com/office/drawing/2014/main" xmlns="" id="{00000000-0008-0000-0B00-00006A8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755" name="Rectangle 4717">
          <a:extLst>
            <a:ext uri="{FF2B5EF4-FFF2-40B4-BE49-F238E27FC236}">
              <a16:creationId xmlns:a16="http://schemas.microsoft.com/office/drawing/2014/main" xmlns="" id="{00000000-0008-0000-0B00-00006B8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758" name="Rectangle 4720">
          <a:extLst>
            <a:ext uri="{FF2B5EF4-FFF2-40B4-BE49-F238E27FC236}">
              <a16:creationId xmlns:a16="http://schemas.microsoft.com/office/drawing/2014/main" xmlns="" id="{00000000-0008-0000-0B00-00006E8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759" name="Rectangle 4721">
          <a:extLst>
            <a:ext uri="{FF2B5EF4-FFF2-40B4-BE49-F238E27FC236}">
              <a16:creationId xmlns:a16="http://schemas.microsoft.com/office/drawing/2014/main" xmlns="" id="{00000000-0008-0000-0B00-00006F8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762" name="Rectangle 4724">
          <a:extLst>
            <a:ext uri="{FF2B5EF4-FFF2-40B4-BE49-F238E27FC236}">
              <a16:creationId xmlns:a16="http://schemas.microsoft.com/office/drawing/2014/main" xmlns="" id="{00000000-0008-0000-0B00-0000728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763" name="Rectangle 4725">
          <a:extLst>
            <a:ext uri="{FF2B5EF4-FFF2-40B4-BE49-F238E27FC236}">
              <a16:creationId xmlns:a16="http://schemas.microsoft.com/office/drawing/2014/main" xmlns="" id="{00000000-0008-0000-0B00-0000738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766" name="Rectangle 4728">
          <a:extLst>
            <a:ext uri="{FF2B5EF4-FFF2-40B4-BE49-F238E27FC236}">
              <a16:creationId xmlns:a16="http://schemas.microsoft.com/office/drawing/2014/main" xmlns="" id="{00000000-0008-0000-0B00-0000768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767" name="Rectangle 4729">
          <a:extLst>
            <a:ext uri="{FF2B5EF4-FFF2-40B4-BE49-F238E27FC236}">
              <a16:creationId xmlns:a16="http://schemas.microsoft.com/office/drawing/2014/main" xmlns="" id="{00000000-0008-0000-0B00-0000778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770" name="Rectangle 4732">
          <a:extLst>
            <a:ext uri="{FF2B5EF4-FFF2-40B4-BE49-F238E27FC236}">
              <a16:creationId xmlns:a16="http://schemas.microsoft.com/office/drawing/2014/main" xmlns="" id="{00000000-0008-0000-0B00-00007A8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771" name="Rectangle 4733">
          <a:extLst>
            <a:ext uri="{FF2B5EF4-FFF2-40B4-BE49-F238E27FC236}">
              <a16:creationId xmlns:a16="http://schemas.microsoft.com/office/drawing/2014/main" xmlns="" id="{00000000-0008-0000-0B00-00007B8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774" name="Rectangle 4736">
          <a:extLst>
            <a:ext uri="{FF2B5EF4-FFF2-40B4-BE49-F238E27FC236}">
              <a16:creationId xmlns:a16="http://schemas.microsoft.com/office/drawing/2014/main" xmlns="" id="{00000000-0008-0000-0B00-00007E8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775" name="Rectangle 4737">
          <a:extLst>
            <a:ext uri="{FF2B5EF4-FFF2-40B4-BE49-F238E27FC236}">
              <a16:creationId xmlns:a16="http://schemas.microsoft.com/office/drawing/2014/main" xmlns="" id="{00000000-0008-0000-0B00-00007F8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778" name="Rectangle 4740">
          <a:extLst>
            <a:ext uri="{FF2B5EF4-FFF2-40B4-BE49-F238E27FC236}">
              <a16:creationId xmlns:a16="http://schemas.microsoft.com/office/drawing/2014/main" xmlns="" id="{00000000-0008-0000-0B00-0000828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779" name="Rectangle 4741">
          <a:extLst>
            <a:ext uri="{FF2B5EF4-FFF2-40B4-BE49-F238E27FC236}">
              <a16:creationId xmlns:a16="http://schemas.microsoft.com/office/drawing/2014/main" xmlns="" id="{00000000-0008-0000-0B00-0000838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782" name="Rectangle 4744">
          <a:extLst>
            <a:ext uri="{FF2B5EF4-FFF2-40B4-BE49-F238E27FC236}">
              <a16:creationId xmlns:a16="http://schemas.microsoft.com/office/drawing/2014/main" xmlns="" id="{00000000-0008-0000-0B00-0000868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783" name="Rectangle 4745">
          <a:extLst>
            <a:ext uri="{FF2B5EF4-FFF2-40B4-BE49-F238E27FC236}">
              <a16:creationId xmlns:a16="http://schemas.microsoft.com/office/drawing/2014/main" xmlns="" id="{00000000-0008-0000-0B00-0000878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786" name="Rectangle 4748">
          <a:extLst>
            <a:ext uri="{FF2B5EF4-FFF2-40B4-BE49-F238E27FC236}">
              <a16:creationId xmlns:a16="http://schemas.microsoft.com/office/drawing/2014/main" xmlns="" id="{00000000-0008-0000-0B00-00008A8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787" name="Rectangle 4749">
          <a:extLst>
            <a:ext uri="{FF2B5EF4-FFF2-40B4-BE49-F238E27FC236}">
              <a16:creationId xmlns:a16="http://schemas.microsoft.com/office/drawing/2014/main" xmlns="" id="{00000000-0008-0000-0B00-00008B8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790" name="Rectangle 4752">
          <a:extLst>
            <a:ext uri="{FF2B5EF4-FFF2-40B4-BE49-F238E27FC236}">
              <a16:creationId xmlns:a16="http://schemas.microsoft.com/office/drawing/2014/main" xmlns="" id="{00000000-0008-0000-0B00-00008E8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791" name="Rectangle 4753">
          <a:extLst>
            <a:ext uri="{FF2B5EF4-FFF2-40B4-BE49-F238E27FC236}">
              <a16:creationId xmlns:a16="http://schemas.microsoft.com/office/drawing/2014/main" xmlns="" id="{00000000-0008-0000-0B00-00008F8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794" name="Rectangle 4756">
          <a:extLst>
            <a:ext uri="{FF2B5EF4-FFF2-40B4-BE49-F238E27FC236}">
              <a16:creationId xmlns:a16="http://schemas.microsoft.com/office/drawing/2014/main" xmlns="" id="{00000000-0008-0000-0B00-0000928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795" name="Rectangle 4757">
          <a:extLst>
            <a:ext uri="{FF2B5EF4-FFF2-40B4-BE49-F238E27FC236}">
              <a16:creationId xmlns:a16="http://schemas.microsoft.com/office/drawing/2014/main" xmlns="" id="{00000000-0008-0000-0B00-0000938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798" name="Rectangle 4760">
          <a:extLst>
            <a:ext uri="{FF2B5EF4-FFF2-40B4-BE49-F238E27FC236}">
              <a16:creationId xmlns:a16="http://schemas.microsoft.com/office/drawing/2014/main" xmlns="" id="{00000000-0008-0000-0B00-0000968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799" name="Rectangle 4761">
          <a:extLst>
            <a:ext uri="{FF2B5EF4-FFF2-40B4-BE49-F238E27FC236}">
              <a16:creationId xmlns:a16="http://schemas.microsoft.com/office/drawing/2014/main" xmlns="" id="{00000000-0008-0000-0B00-0000978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802" name="Rectangle 4764">
          <a:extLst>
            <a:ext uri="{FF2B5EF4-FFF2-40B4-BE49-F238E27FC236}">
              <a16:creationId xmlns:a16="http://schemas.microsoft.com/office/drawing/2014/main" xmlns="" id="{00000000-0008-0000-0B00-00009A8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803" name="Rectangle 4765">
          <a:extLst>
            <a:ext uri="{FF2B5EF4-FFF2-40B4-BE49-F238E27FC236}">
              <a16:creationId xmlns:a16="http://schemas.microsoft.com/office/drawing/2014/main" xmlns="" id="{00000000-0008-0000-0B00-00009B8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806" name="Rectangle 4768">
          <a:extLst>
            <a:ext uri="{FF2B5EF4-FFF2-40B4-BE49-F238E27FC236}">
              <a16:creationId xmlns:a16="http://schemas.microsoft.com/office/drawing/2014/main" xmlns="" id="{00000000-0008-0000-0B00-00009E8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807" name="Rectangle 4769">
          <a:extLst>
            <a:ext uri="{FF2B5EF4-FFF2-40B4-BE49-F238E27FC236}">
              <a16:creationId xmlns:a16="http://schemas.microsoft.com/office/drawing/2014/main" xmlns="" id="{00000000-0008-0000-0B00-00009F8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810" name="Rectangle 4772">
          <a:extLst>
            <a:ext uri="{FF2B5EF4-FFF2-40B4-BE49-F238E27FC236}">
              <a16:creationId xmlns:a16="http://schemas.microsoft.com/office/drawing/2014/main" xmlns="" id="{00000000-0008-0000-0B00-0000A28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811" name="Rectangle 4773">
          <a:extLst>
            <a:ext uri="{FF2B5EF4-FFF2-40B4-BE49-F238E27FC236}">
              <a16:creationId xmlns:a16="http://schemas.microsoft.com/office/drawing/2014/main" xmlns="" id="{00000000-0008-0000-0B00-0000A38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814" name="Rectangle 4776">
          <a:extLst>
            <a:ext uri="{FF2B5EF4-FFF2-40B4-BE49-F238E27FC236}">
              <a16:creationId xmlns:a16="http://schemas.microsoft.com/office/drawing/2014/main" xmlns="" id="{00000000-0008-0000-0B00-0000A68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815" name="Rectangle 4777">
          <a:extLst>
            <a:ext uri="{FF2B5EF4-FFF2-40B4-BE49-F238E27FC236}">
              <a16:creationId xmlns:a16="http://schemas.microsoft.com/office/drawing/2014/main" xmlns="" id="{00000000-0008-0000-0B00-0000A78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818" name="Rectangle 4780">
          <a:extLst>
            <a:ext uri="{FF2B5EF4-FFF2-40B4-BE49-F238E27FC236}">
              <a16:creationId xmlns:a16="http://schemas.microsoft.com/office/drawing/2014/main" xmlns="" id="{00000000-0008-0000-0B00-0000AA8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819" name="Rectangle 4781">
          <a:extLst>
            <a:ext uri="{FF2B5EF4-FFF2-40B4-BE49-F238E27FC236}">
              <a16:creationId xmlns:a16="http://schemas.microsoft.com/office/drawing/2014/main" xmlns="" id="{00000000-0008-0000-0B00-0000AB8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822" name="Rectangle 4784">
          <a:extLst>
            <a:ext uri="{FF2B5EF4-FFF2-40B4-BE49-F238E27FC236}">
              <a16:creationId xmlns:a16="http://schemas.microsoft.com/office/drawing/2014/main" xmlns="" id="{00000000-0008-0000-0B00-0000AE8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823" name="Rectangle 4785">
          <a:extLst>
            <a:ext uri="{FF2B5EF4-FFF2-40B4-BE49-F238E27FC236}">
              <a16:creationId xmlns:a16="http://schemas.microsoft.com/office/drawing/2014/main" xmlns="" id="{00000000-0008-0000-0B00-0000AF8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826" name="Rectangle 4788">
          <a:extLst>
            <a:ext uri="{FF2B5EF4-FFF2-40B4-BE49-F238E27FC236}">
              <a16:creationId xmlns:a16="http://schemas.microsoft.com/office/drawing/2014/main" xmlns="" id="{00000000-0008-0000-0B00-0000B28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827" name="Rectangle 4789">
          <a:extLst>
            <a:ext uri="{FF2B5EF4-FFF2-40B4-BE49-F238E27FC236}">
              <a16:creationId xmlns:a16="http://schemas.microsoft.com/office/drawing/2014/main" xmlns="" id="{00000000-0008-0000-0B00-0000B38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830" name="Rectangle 4792">
          <a:extLst>
            <a:ext uri="{FF2B5EF4-FFF2-40B4-BE49-F238E27FC236}">
              <a16:creationId xmlns:a16="http://schemas.microsoft.com/office/drawing/2014/main" xmlns="" id="{00000000-0008-0000-0B00-0000B68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831" name="Rectangle 4793">
          <a:extLst>
            <a:ext uri="{FF2B5EF4-FFF2-40B4-BE49-F238E27FC236}">
              <a16:creationId xmlns:a16="http://schemas.microsoft.com/office/drawing/2014/main" xmlns="" id="{00000000-0008-0000-0B00-0000B78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834" name="Rectangle 4796">
          <a:extLst>
            <a:ext uri="{FF2B5EF4-FFF2-40B4-BE49-F238E27FC236}">
              <a16:creationId xmlns:a16="http://schemas.microsoft.com/office/drawing/2014/main" xmlns="" id="{00000000-0008-0000-0B00-0000BA8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835" name="Rectangle 4797">
          <a:extLst>
            <a:ext uri="{FF2B5EF4-FFF2-40B4-BE49-F238E27FC236}">
              <a16:creationId xmlns:a16="http://schemas.microsoft.com/office/drawing/2014/main" xmlns="" id="{00000000-0008-0000-0B00-0000BB8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838" name="Rectangle 4800">
          <a:extLst>
            <a:ext uri="{FF2B5EF4-FFF2-40B4-BE49-F238E27FC236}">
              <a16:creationId xmlns:a16="http://schemas.microsoft.com/office/drawing/2014/main" xmlns="" id="{00000000-0008-0000-0B00-0000BE8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839" name="Rectangle 4801">
          <a:extLst>
            <a:ext uri="{FF2B5EF4-FFF2-40B4-BE49-F238E27FC236}">
              <a16:creationId xmlns:a16="http://schemas.microsoft.com/office/drawing/2014/main" xmlns="" id="{00000000-0008-0000-0B00-0000BF8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842" name="Rectangle 4804">
          <a:extLst>
            <a:ext uri="{FF2B5EF4-FFF2-40B4-BE49-F238E27FC236}">
              <a16:creationId xmlns:a16="http://schemas.microsoft.com/office/drawing/2014/main" xmlns="" id="{00000000-0008-0000-0B00-0000C28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843" name="Rectangle 4805">
          <a:extLst>
            <a:ext uri="{FF2B5EF4-FFF2-40B4-BE49-F238E27FC236}">
              <a16:creationId xmlns:a16="http://schemas.microsoft.com/office/drawing/2014/main" xmlns="" id="{00000000-0008-0000-0B00-0000C38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846" name="Rectangle 4808">
          <a:extLst>
            <a:ext uri="{FF2B5EF4-FFF2-40B4-BE49-F238E27FC236}">
              <a16:creationId xmlns:a16="http://schemas.microsoft.com/office/drawing/2014/main" xmlns="" id="{00000000-0008-0000-0B00-0000C68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847" name="Rectangle 4809">
          <a:extLst>
            <a:ext uri="{FF2B5EF4-FFF2-40B4-BE49-F238E27FC236}">
              <a16:creationId xmlns:a16="http://schemas.microsoft.com/office/drawing/2014/main" xmlns="" id="{00000000-0008-0000-0B00-0000C78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850" name="Rectangle 4812">
          <a:extLst>
            <a:ext uri="{FF2B5EF4-FFF2-40B4-BE49-F238E27FC236}">
              <a16:creationId xmlns:a16="http://schemas.microsoft.com/office/drawing/2014/main" xmlns="" id="{00000000-0008-0000-0B00-0000CA8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851" name="Rectangle 4813">
          <a:extLst>
            <a:ext uri="{FF2B5EF4-FFF2-40B4-BE49-F238E27FC236}">
              <a16:creationId xmlns:a16="http://schemas.microsoft.com/office/drawing/2014/main" xmlns="" id="{00000000-0008-0000-0B00-0000CB8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854" name="Rectangle 4816">
          <a:extLst>
            <a:ext uri="{FF2B5EF4-FFF2-40B4-BE49-F238E27FC236}">
              <a16:creationId xmlns:a16="http://schemas.microsoft.com/office/drawing/2014/main" xmlns="" id="{00000000-0008-0000-0B00-0000CE8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855" name="Rectangle 4817">
          <a:extLst>
            <a:ext uri="{FF2B5EF4-FFF2-40B4-BE49-F238E27FC236}">
              <a16:creationId xmlns:a16="http://schemas.microsoft.com/office/drawing/2014/main" xmlns="" id="{00000000-0008-0000-0B00-0000CF8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858" name="Rectangle 4820">
          <a:extLst>
            <a:ext uri="{FF2B5EF4-FFF2-40B4-BE49-F238E27FC236}">
              <a16:creationId xmlns:a16="http://schemas.microsoft.com/office/drawing/2014/main" xmlns="" id="{00000000-0008-0000-0B00-0000D28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859" name="Rectangle 4821">
          <a:extLst>
            <a:ext uri="{FF2B5EF4-FFF2-40B4-BE49-F238E27FC236}">
              <a16:creationId xmlns:a16="http://schemas.microsoft.com/office/drawing/2014/main" xmlns="" id="{00000000-0008-0000-0B00-0000D38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862" name="Rectangle 4824">
          <a:extLst>
            <a:ext uri="{FF2B5EF4-FFF2-40B4-BE49-F238E27FC236}">
              <a16:creationId xmlns:a16="http://schemas.microsoft.com/office/drawing/2014/main" xmlns="" id="{00000000-0008-0000-0B00-0000D68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863" name="Rectangle 4825">
          <a:extLst>
            <a:ext uri="{FF2B5EF4-FFF2-40B4-BE49-F238E27FC236}">
              <a16:creationId xmlns:a16="http://schemas.microsoft.com/office/drawing/2014/main" xmlns="" id="{00000000-0008-0000-0B00-0000D78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866" name="Rectangle 4828">
          <a:extLst>
            <a:ext uri="{FF2B5EF4-FFF2-40B4-BE49-F238E27FC236}">
              <a16:creationId xmlns:a16="http://schemas.microsoft.com/office/drawing/2014/main" xmlns="" id="{00000000-0008-0000-0B00-0000DA8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867" name="Rectangle 4829">
          <a:extLst>
            <a:ext uri="{FF2B5EF4-FFF2-40B4-BE49-F238E27FC236}">
              <a16:creationId xmlns:a16="http://schemas.microsoft.com/office/drawing/2014/main" xmlns="" id="{00000000-0008-0000-0B00-0000DB8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870" name="Rectangle 4832">
          <a:extLst>
            <a:ext uri="{FF2B5EF4-FFF2-40B4-BE49-F238E27FC236}">
              <a16:creationId xmlns:a16="http://schemas.microsoft.com/office/drawing/2014/main" xmlns="" id="{00000000-0008-0000-0B00-0000DE8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871" name="Rectangle 4833">
          <a:extLst>
            <a:ext uri="{FF2B5EF4-FFF2-40B4-BE49-F238E27FC236}">
              <a16:creationId xmlns:a16="http://schemas.microsoft.com/office/drawing/2014/main" xmlns="" id="{00000000-0008-0000-0B00-0000DF8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874" name="Rectangle 4836">
          <a:extLst>
            <a:ext uri="{FF2B5EF4-FFF2-40B4-BE49-F238E27FC236}">
              <a16:creationId xmlns:a16="http://schemas.microsoft.com/office/drawing/2014/main" xmlns="" id="{00000000-0008-0000-0B00-0000E28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875" name="Rectangle 4837">
          <a:extLst>
            <a:ext uri="{FF2B5EF4-FFF2-40B4-BE49-F238E27FC236}">
              <a16:creationId xmlns:a16="http://schemas.microsoft.com/office/drawing/2014/main" xmlns="" id="{00000000-0008-0000-0B00-0000E38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878" name="Rectangle 4840">
          <a:extLst>
            <a:ext uri="{FF2B5EF4-FFF2-40B4-BE49-F238E27FC236}">
              <a16:creationId xmlns:a16="http://schemas.microsoft.com/office/drawing/2014/main" xmlns="" id="{00000000-0008-0000-0B00-0000E68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879" name="Rectangle 4841">
          <a:extLst>
            <a:ext uri="{FF2B5EF4-FFF2-40B4-BE49-F238E27FC236}">
              <a16:creationId xmlns:a16="http://schemas.microsoft.com/office/drawing/2014/main" xmlns="" id="{00000000-0008-0000-0B00-0000E78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882" name="Rectangle 4844">
          <a:extLst>
            <a:ext uri="{FF2B5EF4-FFF2-40B4-BE49-F238E27FC236}">
              <a16:creationId xmlns:a16="http://schemas.microsoft.com/office/drawing/2014/main" xmlns="" id="{00000000-0008-0000-0B00-0000EA8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883" name="Rectangle 4845">
          <a:extLst>
            <a:ext uri="{FF2B5EF4-FFF2-40B4-BE49-F238E27FC236}">
              <a16:creationId xmlns:a16="http://schemas.microsoft.com/office/drawing/2014/main" xmlns="" id="{00000000-0008-0000-0B00-0000EB8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886" name="Rectangle 4848">
          <a:extLst>
            <a:ext uri="{FF2B5EF4-FFF2-40B4-BE49-F238E27FC236}">
              <a16:creationId xmlns:a16="http://schemas.microsoft.com/office/drawing/2014/main" xmlns="" id="{00000000-0008-0000-0B00-0000EE8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887" name="Rectangle 4849">
          <a:extLst>
            <a:ext uri="{FF2B5EF4-FFF2-40B4-BE49-F238E27FC236}">
              <a16:creationId xmlns:a16="http://schemas.microsoft.com/office/drawing/2014/main" xmlns="" id="{00000000-0008-0000-0B00-0000EF8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890" name="Rectangle 4852">
          <a:extLst>
            <a:ext uri="{FF2B5EF4-FFF2-40B4-BE49-F238E27FC236}">
              <a16:creationId xmlns:a16="http://schemas.microsoft.com/office/drawing/2014/main" xmlns="" id="{00000000-0008-0000-0B00-0000F28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891" name="Rectangle 4853">
          <a:extLst>
            <a:ext uri="{FF2B5EF4-FFF2-40B4-BE49-F238E27FC236}">
              <a16:creationId xmlns:a16="http://schemas.microsoft.com/office/drawing/2014/main" xmlns="" id="{00000000-0008-0000-0B00-0000F38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894" name="Rectangle 4856">
          <a:extLst>
            <a:ext uri="{FF2B5EF4-FFF2-40B4-BE49-F238E27FC236}">
              <a16:creationId xmlns:a16="http://schemas.microsoft.com/office/drawing/2014/main" xmlns="" id="{00000000-0008-0000-0B00-0000F68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895" name="Rectangle 4857">
          <a:extLst>
            <a:ext uri="{FF2B5EF4-FFF2-40B4-BE49-F238E27FC236}">
              <a16:creationId xmlns:a16="http://schemas.microsoft.com/office/drawing/2014/main" xmlns="" id="{00000000-0008-0000-0B00-0000F78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898" name="Rectangle 4860">
          <a:extLst>
            <a:ext uri="{FF2B5EF4-FFF2-40B4-BE49-F238E27FC236}">
              <a16:creationId xmlns:a16="http://schemas.microsoft.com/office/drawing/2014/main" xmlns="" id="{00000000-0008-0000-0B00-0000FA8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899" name="Rectangle 4861">
          <a:extLst>
            <a:ext uri="{FF2B5EF4-FFF2-40B4-BE49-F238E27FC236}">
              <a16:creationId xmlns:a16="http://schemas.microsoft.com/office/drawing/2014/main" xmlns="" id="{00000000-0008-0000-0B00-0000FB8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902" name="Rectangle 4864">
          <a:extLst>
            <a:ext uri="{FF2B5EF4-FFF2-40B4-BE49-F238E27FC236}">
              <a16:creationId xmlns:a16="http://schemas.microsoft.com/office/drawing/2014/main" xmlns="" id="{00000000-0008-0000-0B00-0000FE8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903" name="Rectangle 4865">
          <a:extLst>
            <a:ext uri="{FF2B5EF4-FFF2-40B4-BE49-F238E27FC236}">
              <a16:creationId xmlns:a16="http://schemas.microsoft.com/office/drawing/2014/main" xmlns="" id="{00000000-0008-0000-0B00-0000FF8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906" name="Rectangle 4868">
          <a:extLst>
            <a:ext uri="{FF2B5EF4-FFF2-40B4-BE49-F238E27FC236}">
              <a16:creationId xmlns:a16="http://schemas.microsoft.com/office/drawing/2014/main" xmlns="" id="{00000000-0008-0000-0B00-0000028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907" name="Rectangle 4869">
          <a:extLst>
            <a:ext uri="{FF2B5EF4-FFF2-40B4-BE49-F238E27FC236}">
              <a16:creationId xmlns:a16="http://schemas.microsoft.com/office/drawing/2014/main" xmlns="" id="{00000000-0008-0000-0B00-0000038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910" name="Rectangle 4872">
          <a:extLst>
            <a:ext uri="{FF2B5EF4-FFF2-40B4-BE49-F238E27FC236}">
              <a16:creationId xmlns:a16="http://schemas.microsoft.com/office/drawing/2014/main" xmlns="" id="{00000000-0008-0000-0B00-0000068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911" name="Rectangle 4873">
          <a:extLst>
            <a:ext uri="{FF2B5EF4-FFF2-40B4-BE49-F238E27FC236}">
              <a16:creationId xmlns:a16="http://schemas.microsoft.com/office/drawing/2014/main" xmlns="" id="{00000000-0008-0000-0B00-0000078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914" name="Rectangle 4876">
          <a:extLst>
            <a:ext uri="{FF2B5EF4-FFF2-40B4-BE49-F238E27FC236}">
              <a16:creationId xmlns:a16="http://schemas.microsoft.com/office/drawing/2014/main" xmlns="" id="{00000000-0008-0000-0B00-00000A8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915" name="Rectangle 4877">
          <a:extLst>
            <a:ext uri="{FF2B5EF4-FFF2-40B4-BE49-F238E27FC236}">
              <a16:creationId xmlns:a16="http://schemas.microsoft.com/office/drawing/2014/main" xmlns="" id="{00000000-0008-0000-0B00-00000B8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918" name="Rectangle 4880">
          <a:extLst>
            <a:ext uri="{FF2B5EF4-FFF2-40B4-BE49-F238E27FC236}">
              <a16:creationId xmlns:a16="http://schemas.microsoft.com/office/drawing/2014/main" xmlns="" id="{00000000-0008-0000-0B00-00000E8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919" name="Rectangle 4881">
          <a:extLst>
            <a:ext uri="{FF2B5EF4-FFF2-40B4-BE49-F238E27FC236}">
              <a16:creationId xmlns:a16="http://schemas.microsoft.com/office/drawing/2014/main" xmlns="" id="{00000000-0008-0000-0B00-00000F8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922" name="Rectangle 4884">
          <a:extLst>
            <a:ext uri="{FF2B5EF4-FFF2-40B4-BE49-F238E27FC236}">
              <a16:creationId xmlns:a16="http://schemas.microsoft.com/office/drawing/2014/main" xmlns="" id="{00000000-0008-0000-0B00-0000128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923" name="Rectangle 4885">
          <a:extLst>
            <a:ext uri="{FF2B5EF4-FFF2-40B4-BE49-F238E27FC236}">
              <a16:creationId xmlns:a16="http://schemas.microsoft.com/office/drawing/2014/main" xmlns="" id="{00000000-0008-0000-0B00-0000138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926" name="Rectangle 4888">
          <a:extLst>
            <a:ext uri="{FF2B5EF4-FFF2-40B4-BE49-F238E27FC236}">
              <a16:creationId xmlns:a16="http://schemas.microsoft.com/office/drawing/2014/main" xmlns="" id="{00000000-0008-0000-0B00-0000168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927" name="Rectangle 4889">
          <a:extLst>
            <a:ext uri="{FF2B5EF4-FFF2-40B4-BE49-F238E27FC236}">
              <a16:creationId xmlns:a16="http://schemas.microsoft.com/office/drawing/2014/main" xmlns="" id="{00000000-0008-0000-0B00-0000178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930" name="Rectangle 4892">
          <a:extLst>
            <a:ext uri="{FF2B5EF4-FFF2-40B4-BE49-F238E27FC236}">
              <a16:creationId xmlns:a16="http://schemas.microsoft.com/office/drawing/2014/main" xmlns="" id="{00000000-0008-0000-0B00-00001A8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931" name="Rectangle 4893">
          <a:extLst>
            <a:ext uri="{FF2B5EF4-FFF2-40B4-BE49-F238E27FC236}">
              <a16:creationId xmlns:a16="http://schemas.microsoft.com/office/drawing/2014/main" xmlns="" id="{00000000-0008-0000-0B00-00001B8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934" name="Rectangle 4896">
          <a:extLst>
            <a:ext uri="{FF2B5EF4-FFF2-40B4-BE49-F238E27FC236}">
              <a16:creationId xmlns:a16="http://schemas.microsoft.com/office/drawing/2014/main" xmlns="" id="{00000000-0008-0000-0B00-00001E8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935" name="Rectangle 4897">
          <a:extLst>
            <a:ext uri="{FF2B5EF4-FFF2-40B4-BE49-F238E27FC236}">
              <a16:creationId xmlns:a16="http://schemas.microsoft.com/office/drawing/2014/main" xmlns="" id="{00000000-0008-0000-0B00-00001F8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938" name="Rectangle 4900">
          <a:extLst>
            <a:ext uri="{FF2B5EF4-FFF2-40B4-BE49-F238E27FC236}">
              <a16:creationId xmlns:a16="http://schemas.microsoft.com/office/drawing/2014/main" xmlns="" id="{00000000-0008-0000-0B00-0000228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939" name="Rectangle 4901">
          <a:extLst>
            <a:ext uri="{FF2B5EF4-FFF2-40B4-BE49-F238E27FC236}">
              <a16:creationId xmlns:a16="http://schemas.microsoft.com/office/drawing/2014/main" xmlns="" id="{00000000-0008-0000-0B00-0000238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942" name="Rectangle 4904">
          <a:extLst>
            <a:ext uri="{FF2B5EF4-FFF2-40B4-BE49-F238E27FC236}">
              <a16:creationId xmlns:a16="http://schemas.microsoft.com/office/drawing/2014/main" xmlns="" id="{00000000-0008-0000-0B00-0000268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943" name="Rectangle 4905">
          <a:extLst>
            <a:ext uri="{FF2B5EF4-FFF2-40B4-BE49-F238E27FC236}">
              <a16:creationId xmlns:a16="http://schemas.microsoft.com/office/drawing/2014/main" xmlns="" id="{00000000-0008-0000-0B00-0000278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946" name="Rectangle 4908">
          <a:extLst>
            <a:ext uri="{FF2B5EF4-FFF2-40B4-BE49-F238E27FC236}">
              <a16:creationId xmlns:a16="http://schemas.microsoft.com/office/drawing/2014/main" xmlns="" id="{00000000-0008-0000-0B00-00002A8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947" name="Rectangle 4909">
          <a:extLst>
            <a:ext uri="{FF2B5EF4-FFF2-40B4-BE49-F238E27FC236}">
              <a16:creationId xmlns:a16="http://schemas.microsoft.com/office/drawing/2014/main" xmlns="" id="{00000000-0008-0000-0B00-00002B8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950" name="Rectangle 4912">
          <a:extLst>
            <a:ext uri="{FF2B5EF4-FFF2-40B4-BE49-F238E27FC236}">
              <a16:creationId xmlns:a16="http://schemas.microsoft.com/office/drawing/2014/main" xmlns="" id="{00000000-0008-0000-0B00-00002E8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951" name="Rectangle 4913">
          <a:extLst>
            <a:ext uri="{FF2B5EF4-FFF2-40B4-BE49-F238E27FC236}">
              <a16:creationId xmlns:a16="http://schemas.microsoft.com/office/drawing/2014/main" xmlns="" id="{00000000-0008-0000-0B00-00002F8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954" name="Rectangle 4916">
          <a:extLst>
            <a:ext uri="{FF2B5EF4-FFF2-40B4-BE49-F238E27FC236}">
              <a16:creationId xmlns:a16="http://schemas.microsoft.com/office/drawing/2014/main" xmlns="" id="{00000000-0008-0000-0B00-0000328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955" name="Rectangle 4917">
          <a:extLst>
            <a:ext uri="{FF2B5EF4-FFF2-40B4-BE49-F238E27FC236}">
              <a16:creationId xmlns:a16="http://schemas.microsoft.com/office/drawing/2014/main" xmlns="" id="{00000000-0008-0000-0B00-0000338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958" name="Rectangle 4920">
          <a:extLst>
            <a:ext uri="{FF2B5EF4-FFF2-40B4-BE49-F238E27FC236}">
              <a16:creationId xmlns:a16="http://schemas.microsoft.com/office/drawing/2014/main" xmlns="" id="{00000000-0008-0000-0B00-0000368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959" name="Rectangle 4921">
          <a:extLst>
            <a:ext uri="{FF2B5EF4-FFF2-40B4-BE49-F238E27FC236}">
              <a16:creationId xmlns:a16="http://schemas.microsoft.com/office/drawing/2014/main" xmlns="" id="{00000000-0008-0000-0B00-0000378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962" name="Rectangle 4924">
          <a:extLst>
            <a:ext uri="{FF2B5EF4-FFF2-40B4-BE49-F238E27FC236}">
              <a16:creationId xmlns:a16="http://schemas.microsoft.com/office/drawing/2014/main" xmlns="" id="{00000000-0008-0000-0B00-00003A8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963" name="Rectangle 4925">
          <a:extLst>
            <a:ext uri="{FF2B5EF4-FFF2-40B4-BE49-F238E27FC236}">
              <a16:creationId xmlns:a16="http://schemas.microsoft.com/office/drawing/2014/main" xmlns="" id="{00000000-0008-0000-0B00-00003B8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966" name="Rectangle 4928">
          <a:extLst>
            <a:ext uri="{FF2B5EF4-FFF2-40B4-BE49-F238E27FC236}">
              <a16:creationId xmlns:a16="http://schemas.microsoft.com/office/drawing/2014/main" xmlns="" id="{00000000-0008-0000-0B00-00003E8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967" name="Rectangle 4929">
          <a:extLst>
            <a:ext uri="{FF2B5EF4-FFF2-40B4-BE49-F238E27FC236}">
              <a16:creationId xmlns:a16="http://schemas.microsoft.com/office/drawing/2014/main" xmlns="" id="{00000000-0008-0000-0B00-00003F8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970" name="Rectangle 4932">
          <a:extLst>
            <a:ext uri="{FF2B5EF4-FFF2-40B4-BE49-F238E27FC236}">
              <a16:creationId xmlns:a16="http://schemas.microsoft.com/office/drawing/2014/main" xmlns="" id="{00000000-0008-0000-0B00-0000428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971" name="Rectangle 4933">
          <a:extLst>
            <a:ext uri="{FF2B5EF4-FFF2-40B4-BE49-F238E27FC236}">
              <a16:creationId xmlns:a16="http://schemas.microsoft.com/office/drawing/2014/main" xmlns="" id="{00000000-0008-0000-0B00-0000438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974" name="Rectangle 4936">
          <a:extLst>
            <a:ext uri="{FF2B5EF4-FFF2-40B4-BE49-F238E27FC236}">
              <a16:creationId xmlns:a16="http://schemas.microsoft.com/office/drawing/2014/main" xmlns="" id="{00000000-0008-0000-0B00-0000468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975" name="Rectangle 4937">
          <a:extLst>
            <a:ext uri="{FF2B5EF4-FFF2-40B4-BE49-F238E27FC236}">
              <a16:creationId xmlns:a16="http://schemas.microsoft.com/office/drawing/2014/main" xmlns="" id="{00000000-0008-0000-0B00-0000478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978" name="Rectangle 4940">
          <a:extLst>
            <a:ext uri="{FF2B5EF4-FFF2-40B4-BE49-F238E27FC236}">
              <a16:creationId xmlns:a16="http://schemas.microsoft.com/office/drawing/2014/main" xmlns="" id="{00000000-0008-0000-0B00-00004A8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979" name="Rectangle 4941">
          <a:extLst>
            <a:ext uri="{FF2B5EF4-FFF2-40B4-BE49-F238E27FC236}">
              <a16:creationId xmlns:a16="http://schemas.microsoft.com/office/drawing/2014/main" xmlns="" id="{00000000-0008-0000-0B00-00004B8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982" name="Rectangle 4944">
          <a:extLst>
            <a:ext uri="{FF2B5EF4-FFF2-40B4-BE49-F238E27FC236}">
              <a16:creationId xmlns:a16="http://schemas.microsoft.com/office/drawing/2014/main" xmlns="" id="{00000000-0008-0000-0B00-00004E8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983" name="Rectangle 4945">
          <a:extLst>
            <a:ext uri="{FF2B5EF4-FFF2-40B4-BE49-F238E27FC236}">
              <a16:creationId xmlns:a16="http://schemas.microsoft.com/office/drawing/2014/main" xmlns="" id="{00000000-0008-0000-0B00-00004F8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986" name="Rectangle 4948">
          <a:extLst>
            <a:ext uri="{FF2B5EF4-FFF2-40B4-BE49-F238E27FC236}">
              <a16:creationId xmlns:a16="http://schemas.microsoft.com/office/drawing/2014/main" xmlns="" id="{00000000-0008-0000-0B00-0000528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987" name="Rectangle 4949">
          <a:extLst>
            <a:ext uri="{FF2B5EF4-FFF2-40B4-BE49-F238E27FC236}">
              <a16:creationId xmlns:a16="http://schemas.microsoft.com/office/drawing/2014/main" xmlns="" id="{00000000-0008-0000-0B00-0000538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990" name="Rectangle 4952">
          <a:extLst>
            <a:ext uri="{FF2B5EF4-FFF2-40B4-BE49-F238E27FC236}">
              <a16:creationId xmlns:a16="http://schemas.microsoft.com/office/drawing/2014/main" xmlns="" id="{00000000-0008-0000-0B00-0000568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991" name="Rectangle 4953">
          <a:extLst>
            <a:ext uri="{FF2B5EF4-FFF2-40B4-BE49-F238E27FC236}">
              <a16:creationId xmlns:a16="http://schemas.microsoft.com/office/drawing/2014/main" xmlns="" id="{00000000-0008-0000-0B00-0000578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994" name="Rectangle 4956">
          <a:extLst>
            <a:ext uri="{FF2B5EF4-FFF2-40B4-BE49-F238E27FC236}">
              <a16:creationId xmlns:a16="http://schemas.microsoft.com/office/drawing/2014/main" xmlns="" id="{00000000-0008-0000-0B00-00005A8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995" name="Rectangle 4957">
          <a:extLst>
            <a:ext uri="{FF2B5EF4-FFF2-40B4-BE49-F238E27FC236}">
              <a16:creationId xmlns:a16="http://schemas.microsoft.com/office/drawing/2014/main" xmlns="" id="{00000000-0008-0000-0B00-00005B8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998" name="Rectangle 4960">
          <a:extLst>
            <a:ext uri="{FF2B5EF4-FFF2-40B4-BE49-F238E27FC236}">
              <a16:creationId xmlns:a16="http://schemas.microsoft.com/office/drawing/2014/main" xmlns="" id="{00000000-0008-0000-0B00-00005E8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3999" name="Rectangle 4961">
          <a:extLst>
            <a:ext uri="{FF2B5EF4-FFF2-40B4-BE49-F238E27FC236}">
              <a16:creationId xmlns:a16="http://schemas.microsoft.com/office/drawing/2014/main" xmlns="" id="{00000000-0008-0000-0B00-00005F8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002" name="Rectangle 4964">
          <a:extLst>
            <a:ext uri="{FF2B5EF4-FFF2-40B4-BE49-F238E27FC236}">
              <a16:creationId xmlns:a16="http://schemas.microsoft.com/office/drawing/2014/main" xmlns="" id="{00000000-0008-0000-0B00-0000628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003" name="Rectangle 4965">
          <a:extLst>
            <a:ext uri="{FF2B5EF4-FFF2-40B4-BE49-F238E27FC236}">
              <a16:creationId xmlns:a16="http://schemas.microsoft.com/office/drawing/2014/main" xmlns="" id="{00000000-0008-0000-0B00-0000638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006" name="Rectangle 4968">
          <a:extLst>
            <a:ext uri="{FF2B5EF4-FFF2-40B4-BE49-F238E27FC236}">
              <a16:creationId xmlns:a16="http://schemas.microsoft.com/office/drawing/2014/main" xmlns="" id="{00000000-0008-0000-0B00-0000668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007" name="Rectangle 4969">
          <a:extLst>
            <a:ext uri="{FF2B5EF4-FFF2-40B4-BE49-F238E27FC236}">
              <a16:creationId xmlns:a16="http://schemas.microsoft.com/office/drawing/2014/main" xmlns="" id="{00000000-0008-0000-0B00-0000678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010" name="Rectangle 4972">
          <a:extLst>
            <a:ext uri="{FF2B5EF4-FFF2-40B4-BE49-F238E27FC236}">
              <a16:creationId xmlns:a16="http://schemas.microsoft.com/office/drawing/2014/main" xmlns="" id="{00000000-0008-0000-0B00-00006A8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011" name="Rectangle 4973">
          <a:extLst>
            <a:ext uri="{FF2B5EF4-FFF2-40B4-BE49-F238E27FC236}">
              <a16:creationId xmlns:a16="http://schemas.microsoft.com/office/drawing/2014/main" xmlns="" id="{00000000-0008-0000-0B00-00006B8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014" name="Rectangle 4976">
          <a:extLst>
            <a:ext uri="{FF2B5EF4-FFF2-40B4-BE49-F238E27FC236}">
              <a16:creationId xmlns:a16="http://schemas.microsoft.com/office/drawing/2014/main" xmlns="" id="{00000000-0008-0000-0B00-00006E8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015" name="Rectangle 4977">
          <a:extLst>
            <a:ext uri="{FF2B5EF4-FFF2-40B4-BE49-F238E27FC236}">
              <a16:creationId xmlns:a16="http://schemas.microsoft.com/office/drawing/2014/main" xmlns="" id="{00000000-0008-0000-0B00-00006F8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018" name="Rectangle 4980">
          <a:extLst>
            <a:ext uri="{FF2B5EF4-FFF2-40B4-BE49-F238E27FC236}">
              <a16:creationId xmlns:a16="http://schemas.microsoft.com/office/drawing/2014/main" xmlns="" id="{00000000-0008-0000-0B00-0000728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019" name="Rectangle 4981">
          <a:extLst>
            <a:ext uri="{FF2B5EF4-FFF2-40B4-BE49-F238E27FC236}">
              <a16:creationId xmlns:a16="http://schemas.microsoft.com/office/drawing/2014/main" xmlns="" id="{00000000-0008-0000-0B00-0000738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022" name="Rectangle 4984">
          <a:extLst>
            <a:ext uri="{FF2B5EF4-FFF2-40B4-BE49-F238E27FC236}">
              <a16:creationId xmlns:a16="http://schemas.microsoft.com/office/drawing/2014/main" xmlns="" id="{00000000-0008-0000-0B00-0000768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023" name="Rectangle 4985">
          <a:extLst>
            <a:ext uri="{FF2B5EF4-FFF2-40B4-BE49-F238E27FC236}">
              <a16:creationId xmlns:a16="http://schemas.microsoft.com/office/drawing/2014/main" xmlns="" id="{00000000-0008-0000-0B00-0000778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026" name="Rectangle 4988">
          <a:extLst>
            <a:ext uri="{FF2B5EF4-FFF2-40B4-BE49-F238E27FC236}">
              <a16:creationId xmlns:a16="http://schemas.microsoft.com/office/drawing/2014/main" xmlns="" id="{00000000-0008-0000-0B00-00007A8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027" name="Rectangle 4989">
          <a:extLst>
            <a:ext uri="{FF2B5EF4-FFF2-40B4-BE49-F238E27FC236}">
              <a16:creationId xmlns:a16="http://schemas.microsoft.com/office/drawing/2014/main" xmlns="" id="{00000000-0008-0000-0B00-00007B8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030" name="Rectangle 4992">
          <a:extLst>
            <a:ext uri="{FF2B5EF4-FFF2-40B4-BE49-F238E27FC236}">
              <a16:creationId xmlns:a16="http://schemas.microsoft.com/office/drawing/2014/main" xmlns="" id="{00000000-0008-0000-0B00-00007E8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031" name="Rectangle 4993">
          <a:extLst>
            <a:ext uri="{FF2B5EF4-FFF2-40B4-BE49-F238E27FC236}">
              <a16:creationId xmlns:a16="http://schemas.microsoft.com/office/drawing/2014/main" xmlns="" id="{00000000-0008-0000-0B00-00007F8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034" name="Rectangle 4996">
          <a:extLst>
            <a:ext uri="{FF2B5EF4-FFF2-40B4-BE49-F238E27FC236}">
              <a16:creationId xmlns:a16="http://schemas.microsoft.com/office/drawing/2014/main" xmlns="" id="{00000000-0008-0000-0B00-0000828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035" name="Rectangle 4997">
          <a:extLst>
            <a:ext uri="{FF2B5EF4-FFF2-40B4-BE49-F238E27FC236}">
              <a16:creationId xmlns:a16="http://schemas.microsoft.com/office/drawing/2014/main" xmlns="" id="{00000000-0008-0000-0B00-0000838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038" name="Rectangle 5000">
          <a:extLst>
            <a:ext uri="{FF2B5EF4-FFF2-40B4-BE49-F238E27FC236}">
              <a16:creationId xmlns:a16="http://schemas.microsoft.com/office/drawing/2014/main" xmlns="" id="{00000000-0008-0000-0B00-0000868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039" name="Rectangle 5001">
          <a:extLst>
            <a:ext uri="{FF2B5EF4-FFF2-40B4-BE49-F238E27FC236}">
              <a16:creationId xmlns:a16="http://schemas.microsoft.com/office/drawing/2014/main" xmlns="" id="{00000000-0008-0000-0B00-0000878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042" name="Rectangle 5004">
          <a:extLst>
            <a:ext uri="{FF2B5EF4-FFF2-40B4-BE49-F238E27FC236}">
              <a16:creationId xmlns:a16="http://schemas.microsoft.com/office/drawing/2014/main" xmlns="" id="{00000000-0008-0000-0B00-00008A8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043" name="Rectangle 5005">
          <a:extLst>
            <a:ext uri="{FF2B5EF4-FFF2-40B4-BE49-F238E27FC236}">
              <a16:creationId xmlns:a16="http://schemas.microsoft.com/office/drawing/2014/main" xmlns="" id="{00000000-0008-0000-0B00-00008B8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046" name="Rectangle 5008">
          <a:extLst>
            <a:ext uri="{FF2B5EF4-FFF2-40B4-BE49-F238E27FC236}">
              <a16:creationId xmlns:a16="http://schemas.microsoft.com/office/drawing/2014/main" xmlns="" id="{00000000-0008-0000-0B00-00008E8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047" name="Rectangle 5009">
          <a:extLst>
            <a:ext uri="{FF2B5EF4-FFF2-40B4-BE49-F238E27FC236}">
              <a16:creationId xmlns:a16="http://schemas.microsoft.com/office/drawing/2014/main" xmlns="" id="{00000000-0008-0000-0B00-00008F8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050" name="Rectangle 5012">
          <a:extLst>
            <a:ext uri="{FF2B5EF4-FFF2-40B4-BE49-F238E27FC236}">
              <a16:creationId xmlns:a16="http://schemas.microsoft.com/office/drawing/2014/main" xmlns="" id="{00000000-0008-0000-0B00-0000928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051" name="Rectangle 5013">
          <a:extLst>
            <a:ext uri="{FF2B5EF4-FFF2-40B4-BE49-F238E27FC236}">
              <a16:creationId xmlns:a16="http://schemas.microsoft.com/office/drawing/2014/main" xmlns="" id="{00000000-0008-0000-0B00-0000938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054" name="Rectangle 5016">
          <a:extLst>
            <a:ext uri="{FF2B5EF4-FFF2-40B4-BE49-F238E27FC236}">
              <a16:creationId xmlns:a16="http://schemas.microsoft.com/office/drawing/2014/main" xmlns="" id="{00000000-0008-0000-0B00-0000968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055" name="Rectangle 5017">
          <a:extLst>
            <a:ext uri="{FF2B5EF4-FFF2-40B4-BE49-F238E27FC236}">
              <a16:creationId xmlns:a16="http://schemas.microsoft.com/office/drawing/2014/main" xmlns="" id="{00000000-0008-0000-0B00-0000978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058" name="Rectangle 5020">
          <a:extLst>
            <a:ext uri="{FF2B5EF4-FFF2-40B4-BE49-F238E27FC236}">
              <a16:creationId xmlns:a16="http://schemas.microsoft.com/office/drawing/2014/main" xmlns="" id="{00000000-0008-0000-0B00-00009A8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059" name="Rectangle 5021">
          <a:extLst>
            <a:ext uri="{FF2B5EF4-FFF2-40B4-BE49-F238E27FC236}">
              <a16:creationId xmlns:a16="http://schemas.microsoft.com/office/drawing/2014/main" xmlns="" id="{00000000-0008-0000-0B00-00009B8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062" name="Rectangle 5024">
          <a:extLst>
            <a:ext uri="{FF2B5EF4-FFF2-40B4-BE49-F238E27FC236}">
              <a16:creationId xmlns:a16="http://schemas.microsoft.com/office/drawing/2014/main" xmlns="" id="{00000000-0008-0000-0B00-00009E8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063" name="Rectangle 5025">
          <a:extLst>
            <a:ext uri="{FF2B5EF4-FFF2-40B4-BE49-F238E27FC236}">
              <a16:creationId xmlns:a16="http://schemas.microsoft.com/office/drawing/2014/main" xmlns="" id="{00000000-0008-0000-0B00-00009F8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066" name="Rectangle 5028">
          <a:extLst>
            <a:ext uri="{FF2B5EF4-FFF2-40B4-BE49-F238E27FC236}">
              <a16:creationId xmlns:a16="http://schemas.microsoft.com/office/drawing/2014/main" xmlns="" id="{00000000-0008-0000-0B00-0000A28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067" name="Rectangle 5029">
          <a:extLst>
            <a:ext uri="{FF2B5EF4-FFF2-40B4-BE49-F238E27FC236}">
              <a16:creationId xmlns:a16="http://schemas.microsoft.com/office/drawing/2014/main" xmlns="" id="{00000000-0008-0000-0B00-0000A38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070" name="Rectangle 5032">
          <a:extLst>
            <a:ext uri="{FF2B5EF4-FFF2-40B4-BE49-F238E27FC236}">
              <a16:creationId xmlns:a16="http://schemas.microsoft.com/office/drawing/2014/main" xmlns="" id="{00000000-0008-0000-0B00-0000A68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071" name="Rectangle 5033">
          <a:extLst>
            <a:ext uri="{FF2B5EF4-FFF2-40B4-BE49-F238E27FC236}">
              <a16:creationId xmlns:a16="http://schemas.microsoft.com/office/drawing/2014/main" xmlns="" id="{00000000-0008-0000-0B00-0000A78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074" name="Rectangle 5036">
          <a:extLst>
            <a:ext uri="{FF2B5EF4-FFF2-40B4-BE49-F238E27FC236}">
              <a16:creationId xmlns:a16="http://schemas.microsoft.com/office/drawing/2014/main" xmlns="" id="{00000000-0008-0000-0B00-0000AA8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075" name="Rectangle 5037">
          <a:extLst>
            <a:ext uri="{FF2B5EF4-FFF2-40B4-BE49-F238E27FC236}">
              <a16:creationId xmlns:a16="http://schemas.microsoft.com/office/drawing/2014/main" xmlns="" id="{00000000-0008-0000-0B00-0000AB8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078" name="Rectangle 5040">
          <a:extLst>
            <a:ext uri="{FF2B5EF4-FFF2-40B4-BE49-F238E27FC236}">
              <a16:creationId xmlns:a16="http://schemas.microsoft.com/office/drawing/2014/main" xmlns="" id="{00000000-0008-0000-0B00-0000AE8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079" name="Rectangle 5041">
          <a:extLst>
            <a:ext uri="{FF2B5EF4-FFF2-40B4-BE49-F238E27FC236}">
              <a16:creationId xmlns:a16="http://schemas.microsoft.com/office/drawing/2014/main" xmlns="" id="{00000000-0008-0000-0B00-0000AF8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082" name="Rectangle 5044">
          <a:extLst>
            <a:ext uri="{FF2B5EF4-FFF2-40B4-BE49-F238E27FC236}">
              <a16:creationId xmlns:a16="http://schemas.microsoft.com/office/drawing/2014/main" xmlns="" id="{00000000-0008-0000-0B00-0000B28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083" name="Rectangle 5045">
          <a:extLst>
            <a:ext uri="{FF2B5EF4-FFF2-40B4-BE49-F238E27FC236}">
              <a16:creationId xmlns:a16="http://schemas.microsoft.com/office/drawing/2014/main" xmlns="" id="{00000000-0008-0000-0B00-0000B38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086" name="Rectangle 5048">
          <a:extLst>
            <a:ext uri="{FF2B5EF4-FFF2-40B4-BE49-F238E27FC236}">
              <a16:creationId xmlns:a16="http://schemas.microsoft.com/office/drawing/2014/main" xmlns="" id="{00000000-0008-0000-0B00-0000B68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087" name="Rectangle 5049">
          <a:extLst>
            <a:ext uri="{FF2B5EF4-FFF2-40B4-BE49-F238E27FC236}">
              <a16:creationId xmlns:a16="http://schemas.microsoft.com/office/drawing/2014/main" xmlns="" id="{00000000-0008-0000-0B00-0000B78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090" name="Rectangle 5052">
          <a:extLst>
            <a:ext uri="{FF2B5EF4-FFF2-40B4-BE49-F238E27FC236}">
              <a16:creationId xmlns:a16="http://schemas.microsoft.com/office/drawing/2014/main" xmlns="" id="{00000000-0008-0000-0B00-0000BA8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091" name="Rectangle 5053">
          <a:extLst>
            <a:ext uri="{FF2B5EF4-FFF2-40B4-BE49-F238E27FC236}">
              <a16:creationId xmlns:a16="http://schemas.microsoft.com/office/drawing/2014/main" xmlns="" id="{00000000-0008-0000-0B00-0000BB8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094" name="Rectangle 5056">
          <a:extLst>
            <a:ext uri="{FF2B5EF4-FFF2-40B4-BE49-F238E27FC236}">
              <a16:creationId xmlns:a16="http://schemas.microsoft.com/office/drawing/2014/main" xmlns="" id="{00000000-0008-0000-0B00-0000BE8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095" name="Rectangle 5057">
          <a:extLst>
            <a:ext uri="{FF2B5EF4-FFF2-40B4-BE49-F238E27FC236}">
              <a16:creationId xmlns:a16="http://schemas.microsoft.com/office/drawing/2014/main" xmlns="" id="{00000000-0008-0000-0B00-0000BF8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098" name="Rectangle 5060">
          <a:extLst>
            <a:ext uri="{FF2B5EF4-FFF2-40B4-BE49-F238E27FC236}">
              <a16:creationId xmlns:a16="http://schemas.microsoft.com/office/drawing/2014/main" xmlns="" id="{00000000-0008-0000-0B00-0000C28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099" name="Rectangle 5061">
          <a:extLst>
            <a:ext uri="{FF2B5EF4-FFF2-40B4-BE49-F238E27FC236}">
              <a16:creationId xmlns:a16="http://schemas.microsoft.com/office/drawing/2014/main" xmlns="" id="{00000000-0008-0000-0B00-0000C38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102" name="Rectangle 5064">
          <a:extLst>
            <a:ext uri="{FF2B5EF4-FFF2-40B4-BE49-F238E27FC236}">
              <a16:creationId xmlns:a16="http://schemas.microsoft.com/office/drawing/2014/main" xmlns="" id="{00000000-0008-0000-0B00-0000C68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103" name="Rectangle 5065">
          <a:extLst>
            <a:ext uri="{FF2B5EF4-FFF2-40B4-BE49-F238E27FC236}">
              <a16:creationId xmlns:a16="http://schemas.microsoft.com/office/drawing/2014/main" xmlns="" id="{00000000-0008-0000-0B00-0000C78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106" name="Rectangle 5068">
          <a:extLst>
            <a:ext uri="{FF2B5EF4-FFF2-40B4-BE49-F238E27FC236}">
              <a16:creationId xmlns:a16="http://schemas.microsoft.com/office/drawing/2014/main" xmlns="" id="{00000000-0008-0000-0B00-0000CA8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107" name="Rectangle 5069">
          <a:extLst>
            <a:ext uri="{FF2B5EF4-FFF2-40B4-BE49-F238E27FC236}">
              <a16:creationId xmlns:a16="http://schemas.microsoft.com/office/drawing/2014/main" xmlns="" id="{00000000-0008-0000-0B00-0000CB8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110" name="Rectangle 5072">
          <a:extLst>
            <a:ext uri="{FF2B5EF4-FFF2-40B4-BE49-F238E27FC236}">
              <a16:creationId xmlns:a16="http://schemas.microsoft.com/office/drawing/2014/main" xmlns="" id="{00000000-0008-0000-0B00-0000CE8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111" name="Rectangle 5073">
          <a:extLst>
            <a:ext uri="{FF2B5EF4-FFF2-40B4-BE49-F238E27FC236}">
              <a16:creationId xmlns:a16="http://schemas.microsoft.com/office/drawing/2014/main" xmlns="" id="{00000000-0008-0000-0B00-0000CF8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114" name="Rectangle 5076">
          <a:extLst>
            <a:ext uri="{FF2B5EF4-FFF2-40B4-BE49-F238E27FC236}">
              <a16:creationId xmlns:a16="http://schemas.microsoft.com/office/drawing/2014/main" xmlns="" id="{00000000-0008-0000-0B00-0000D28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115" name="Rectangle 5077">
          <a:extLst>
            <a:ext uri="{FF2B5EF4-FFF2-40B4-BE49-F238E27FC236}">
              <a16:creationId xmlns:a16="http://schemas.microsoft.com/office/drawing/2014/main" xmlns="" id="{00000000-0008-0000-0B00-0000D38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118" name="Rectangle 5080">
          <a:extLst>
            <a:ext uri="{FF2B5EF4-FFF2-40B4-BE49-F238E27FC236}">
              <a16:creationId xmlns:a16="http://schemas.microsoft.com/office/drawing/2014/main" xmlns="" id="{00000000-0008-0000-0B00-0000D68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119" name="Rectangle 5081">
          <a:extLst>
            <a:ext uri="{FF2B5EF4-FFF2-40B4-BE49-F238E27FC236}">
              <a16:creationId xmlns:a16="http://schemas.microsoft.com/office/drawing/2014/main" xmlns="" id="{00000000-0008-0000-0B00-0000D78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122" name="Rectangle 5084">
          <a:extLst>
            <a:ext uri="{FF2B5EF4-FFF2-40B4-BE49-F238E27FC236}">
              <a16:creationId xmlns:a16="http://schemas.microsoft.com/office/drawing/2014/main" xmlns="" id="{00000000-0008-0000-0B00-0000DA8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123" name="Rectangle 5085">
          <a:extLst>
            <a:ext uri="{FF2B5EF4-FFF2-40B4-BE49-F238E27FC236}">
              <a16:creationId xmlns:a16="http://schemas.microsoft.com/office/drawing/2014/main" xmlns="" id="{00000000-0008-0000-0B00-0000DB8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126" name="Rectangle 5088">
          <a:extLst>
            <a:ext uri="{FF2B5EF4-FFF2-40B4-BE49-F238E27FC236}">
              <a16:creationId xmlns:a16="http://schemas.microsoft.com/office/drawing/2014/main" xmlns="" id="{00000000-0008-0000-0B00-0000DE8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127" name="Rectangle 5089">
          <a:extLst>
            <a:ext uri="{FF2B5EF4-FFF2-40B4-BE49-F238E27FC236}">
              <a16:creationId xmlns:a16="http://schemas.microsoft.com/office/drawing/2014/main" xmlns="" id="{00000000-0008-0000-0B00-0000DF8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130" name="Rectangle 5092">
          <a:extLst>
            <a:ext uri="{FF2B5EF4-FFF2-40B4-BE49-F238E27FC236}">
              <a16:creationId xmlns:a16="http://schemas.microsoft.com/office/drawing/2014/main" xmlns="" id="{00000000-0008-0000-0B00-0000E28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131" name="Rectangle 5093">
          <a:extLst>
            <a:ext uri="{FF2B5EF4-FFF2-40B4-BE49-F238E27FC236}">
              <a16:creationId xmlns:a16="http://schemas.microsoft.com/office/drawing/2014/main" xmlns="" id="{00000000-0008-0000-0B00-0000E38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134" name="Rectangle 5096">
          <a:extLst>
            <a:ext uri="{FF2B5EF4-FFF2-40B4-BE49-F238E27FC236}">
              <a16:creationId xmlns:a16="http://schemas.microsoft.com/office/drawing/2014/main" xmlns="" id="{00000000-0008-0000-0B00-0000E68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135" name="Rectangle 5097">
          <a:extLst>
            <a:ext uri="{FF2B5EF4-FFF2-40B4-BE49-F238E27FC236}">
              <a16:creationId xmlns:a16="http://schemas.microsoft.com/office/drawing/2014/main" xmlns="" id="{00000000-0008-0000-0B00-0000E78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138" name="Rectangle 5100">
          <a:extLst>
            <a:ext uri="{FF2B5EF4-FFF2-40B4-BE49-F238E27FC236}">
              <a16:creationId xmlns:a16="http://schemas.microsoft.com/office/drawing/2014/main" xmlns="" id="{00000000-0008-0000-0B00-0000EA8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139" name="Rectangle 5101">
          <a:extLst>
            <a:ext uri="{FF2B5EF4-FFF2-40B4-BE49-F238E27FC236}">
              <a16:creationId xmlns:a16="http://schemas.microsoft.com/office/drawing/2014/main" xmlns="" id="{00000000-0008-0000-0B00-0000EB8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142" name="Rectangle 5104">
          <a:extLst>
            <a:ext uri="{FF2B5EF4-FFF2-40B4-BE49-F238E27FC236}">
              <a16:creationId xmlns:a16="http://schemas.microsoft.com/office/drawing/2014/main" xmlns="" id="{00000000-0008-0000-0B00-0000EE8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143" name="Rectangle 5105">
          <a:extLst>
            <a:ext uri="{FF2B5EF4-FFF2-40B4-BE49-F238E27FC236}">
              <a16:creationId xmlns:a16="http://schemas.microsoft.com/office/drawing/2014/main" xmlns="" id="{00000000-0008-0000-0B00-0000EF8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146" name="Rectangle 5108">
          <a:extLst>
            <a:ext uri="{FF2B5EF4-FFF2-40B4-BE49-F238E27FC236}">
              <a16:creationId xmlns:a16="http://schemas.microsoft.com/office/drawing/2014/main" xmlns="" id="{00000000-0008-0000-0B00-0000F28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147" name="Rectangle 5109">
          <a:extLst>
            <a:ext uri="{FF2B5EF4-FFF2-40B4-BE49-F238E27FC236}">
              <a16:creationId xmlns:a16="http://schemas.microsoft.com/office/drawing/2014/main" xmlns="" id="{00000000-0008-0000-0B00-0000F38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150" name="Rectangle 5112">
          <a:extLst>
            <a:ext uri="{FF2B5EF4-FFF2-40B4-BE49-F238E27FC236}">
              <a16:creationId xmlns:a16="http://schemas.microsoft.com/office/drawing/2014/main" xmlns="" id="{00000000-0008-0000-0B00-0000F68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151" name="Rectangle 5113">
          <a:extLst>
            <a:ext uri="{FF2B5EF4-FFF2-40B4-BE49-F238E27FC236}">
              <a16:creationId xmlns:a16="http://schemas.microsoft.com/office/drawing/2014/main" xmlns="" id="{00000000-0008-0000-0B00-0000F78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154" name="Rectangle 5116">
          <a:extLst>
            <a:ext uri="{FF2B5EF4-FFF2-40B4-BE49-F238E27FC236}">
              <a16:creationId xmlns:a16="http://schemas.microsoft.com/office/drawing/2014/main" xmlns="" id="{00000000-0008-0000-0B00-0000FA8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155" name="Rectangle 5117">
          <a:extLst>
            <a:ext uri="{FF2B5EF4-FFF2-40B4-BE49-F238E27FC236}">
              <a16:creationId xmlns:a16="http://schemas.microsoft.com/office/drawing/2014/main" xmlns="" id="{00000000-0008-0000-0B00-0000FB8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158" name="Rectangle 5120">
          <a:extLst>
            <a:ext uri="{FF2B5EF4-FFF2-40B4-BE49-F238E27FC236}">
              <a16:creationId xmlns:a16="http://schemas.microsoft.com/office/drawing/2014/main" xmlns="" id="{00000000-0008-0000-0B00-0000FE8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159" name="Rectangle 5121">
          <a:extLst>
            <a:ext uri="{FF2B5EF4-FFF2-40B4-BE49-F238E27FC236}">
              <a16:creationId xmlns:a16="http://schemas.microsoft.com/office/drawing/2014/main" xmlns="" id="{00000000-0008-0000-0B00-0000FF8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162" name="Rectangle 5124">
          <a:extLst>
            <a:ext uri="{FF2B5EF4-FFF2-40B4-BE49-F238E27FC236}">
              <a16:creationId xmlns:a16="http://schemas.microsoft.com/office/drawing/2014/main" xmlns="" id="{00000000-0008-0000-0B00-0000028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163" name="Rectangle 5125">
          <a:extLst>
            <a:ext uri="{FF2B5EF4-FFF2-40B4-BE49-F238E27FC236}">
              <a16:creationId xmlns:a16="http://schemas.microsoft.com/office/drawing/2014/main" xmlns="" id="{00000000-0008-0000-0B00-0000038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166" name="Rectangle 5128">
          <a:extLst>
            <a:ext uri="{FF2B5EF4-FFF2-40B4-BE49-F238E27FC236}">
              <a16:creationId xmlns:a16="http://schemas.microsoft.com/office/drawing/2014/main" xmlns="" id="{00000000-0008-0000-0B00-0000068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167" name="Rectangle 5129">
          <a:extLst>
            <a:ext uri="{FF2B5EF4-FFF2-40B4-BE49-F238E27FC236}">
              <a16:creationId xmlns:a16="http://schemas.microsoft.com/office/drawing/2014/main" xmlns="" id="{00000000-0008-0000-0B00-0000078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170" name="Rectangle 5132">
          <a:extLst>
            <a:ext uri="{FF2B5EF4-FFF2-40B4-BE49-F238E27FC236}">
              <a16:creationId xmlns:a16="http://schemas.microsoft.com/office/drawing/2014/main" xmlns="" id="{00000000-0008-0000-0B00-00000A8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171" name="Rectangle 5133">
          <a:extLst>
            <a:ext uri="{FF2B5EF4-FFF2-40B4-BE49-F238E27FC236}">
              <a16:creationId xmlns:a16="http://schemas.microsoft.com/office/drawing/2014/main" xmlns="" id="{00000000-0008-0000-0B00-00000B8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174" name="Rectangle 5136">
          <a:extLst>
            <a:ext uri="{FF2B5EF4-FFF2-40B4-BE49-F238E27FC236}">
              <a16:creationId xmlns:a16="http://schemas.microsoft.com/office/drawing/2014/main" xmlns="" id="{00000000-0008-0000-0B00-00000E8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175" name="Rectangle 5137">
          <a:extLst>
            <a:ext uri="{FF2B5EF4-FFF2-40B4-BE49-F238E27FC236}">
              <a16:creationId xmlns:a16="http://schemas.microsoft.com/office/drawing/2014/main" xmlns="" id="{00000000-0008-0000-0B00-00000F8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178" name="Rectangle 5140">
          <a:extLst>
            <a:ext uri="{FF2B5EF4-FFF2-40B4-BE49-F238E27FC236}">
              <a16:creationId xmlns:a16="http://schemas.microsoft.com/office/drawing/2014/main" xmlns="" id="{00000000-0008-0000-0B00-0000128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179" name="Rectangle 5141">
          <a:extLst>
            <a:ext uri="{FF2B5EF4-FFF2-40B4-BE49-F238E27FC236}">
              <a16:creationId xmlns:a16="http://schemas.microsoft.com/office/drawing/2014/main" xmlns="" id="{00000000-0008-0000-0B00-0000138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182" name="Rectangle 5144">
          <a:extLst>
            <a:ext uri="{FF2B5EF4-FFF2-40B4-BE49-F238E27FC236}">
              <a16:creationId xmlns:a16="http://schemas.microsoft.com/office/drawing/2014/main" xmlns="" id="{00000000-0008-0000-0B00-0000168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183" name="Rectangle 5145">
          <a:extLst>
            <a:ext uri="{FF2B5EF4-FFF2-40B4-BE49-F238E27FC236}">
              <a16:creationId xmlns:a16="http://schemas.microsoft.com/office/drawing/2014/main" xmlns="" id="{00000000-0008-0000-0B00-0000178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186" name="Rectangle 5148">
          <a:extLst>
            <a:ext uri="{FF2B5EF4-FFF2-40B4-BE49-F238E27FC236}">
              <a16:creationId xmlns:a16="http://schemas.microsoft.com/office/drawing/2014/main" xmlns="" id="{00000000-0008-0000-0B00-00001A8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187" name="Rectangle 5149">
          <a:extLst>
            <a:ext uri="{FF2B5EF4-FFF2-40B4-BE49-F238E27FC236}">
              <a16:creationId xmlns:a16="http://schemas.microsoft.com/office/drawing/2014/main" xmlns="" id="{00000000-0008-0000-0B00-00001B8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190" name="Rectangle 5152">
          <a:extLst>
            <a:ext uri="{FF2B5EF4-FFF2-40B4-BE49-F238E27FC236}">
              <a16:creationId xmlns:a16="http://schemas.microsoft.com/office/drawing/2014/main" xmlns="" id="{00000000-0008-0000-0B00-00001E8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191" name="Rectangle 5153">
          <a:extLst>
            <a:ext uri="{FF2B5EF4-FFF2-40B4-BE49-F238E27FC236}">
              <a16:creationId xmlns:a16="http://schemas.microsoft.com/office/drawing/2014/main" xmlns="" id="{00000000-0008-0000-0B00-00001F8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194" name="Rectangle 5156">
          <a:extLst>
            <a:ext uri="{FF2B5EF4-FFF2-40B4-BE49-F238E27FC236}">
              <a16:creationId xmlns:a16="http://schemas.microsoft.com/office/drawing/2014/main" xmlns="" id="{00000000-0008-0000-0B00-0000228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195" name="Rectangle 5157">
          <a:extLst>
            <a:ext uri="{FF2B5EF4-FFF2-40B4-BE49-F238E27FC236}">
              <a16:creationId xmlns:a16="http://schemas.microsoft.com/office/drawing/2014/main" xmlns="" id="{00000000-0008-0000-0B00-0000238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198" name="Rectangle 5160">
          <a:extLst>
            <a:ext uri="{FF2B5EF4-FFF2-40B4-BE49-F238E27FC236}">
              <a16:creationId xmlns:a16="http://schemas.microsoft.com/office/drawing/2014/main" xmlns="" id="{00000000-0008-0000-0B00-0000268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199" name="Rectangle 5161">
          <a:extLst>
            <a:ext uri="{FF2B5EF4-FFF2-40B4-BE49-F238E27FC236}">
              <a16:creationId xmlns:a16="http://schemas.microsoft.com/office/drawing/2014/main" xmlns="" id="{00000000-0008-0000-0B00-0000278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202" name="Rectangle 5164">
          <a:extLst>
            <a:ext uri="{FF2B5EF4-FFF2-40B4-BE49-F238E27FC236}">
              <a16:creationId xmlns:a16="http://schemas.microsoft.com/office/drawing/2014/main" xmlns="" id="{00000000-0008-0000-0B00-00002A8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203" name="Rectangle 5165">
          <a:extLst>
            <a:ext uri="{FF2B5EF4-FFF2-40B4-BE49-F238E27FC236}">
              <a16:creationId xmlns:a16="http://schemas.microsoft.com/office/drawing/2014/main" xmlns="" id="{00000000-0008-0000-0B00-00002B8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206" name="Rectangle 5168">
          <a:extLst>
            <a:ext uri="{FF2B5EF4-FFF2-40B4-BE49-F238E27FC236}">
              <a16:creationId xmlns:a16="http://schemas.microsoft.com/office/drawing/2014/main" xmlns="" id="{00000000-0008-0000-0B00-00002E8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207" name="Rectangle 5169">
          <a:extLst>
            <a:ext uri="{FF2B5EF4-FFF2-40B4-BE49-F238E27FC236}">
              <a16:creationId xmlns:a16="http://schemas.microsoft.com/office/drawing/2014/main" xmlns="" id="{00000000-0008-0000-0B00-00002F8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210" name="Rectangle 5172">
          <a:extLst>
            <a:ext uri="{FF2B5EF4-FFF2-40B4-BE49-F238E27FC236}">
              <a16:creationId xmlns:a16="http://schemas.microsoft.com/office/drawing/2014/main" xmlns="" id="{00000000-0008-0000-0B00-0000328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211" name="Rectangle 5173">
          <a:extLst>
            <a:ext uri="{FF2B5EF4-FFF2-40B4-BE49-F238E27FC236}">
              <a16:creationId xmlns:a16="http://schemas.microsoft.com/office/drawing/2014/main" xmlns="" id="{00000000-0008-0000-0B00-0000338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214" name="Rectangle 5176">
          <a:extLst>
            <a:ext uri="{FF2B5EF4-FFF2-40B4-BE49-F238E27FC236}">
              <a16:creationId xmlns:a16="http://schemas.microsoft.com/office/drawing/2014/main" xmlns="" id="{00000000-0008-0000-0B00-0000368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215" name="Rectangle 5177">
          <a:extLst>
            <a:ext uri="{FF2B5EF4-FFF2-40B4-BE49-F238E27FC236}">
              <a16:creationId xmlns:a16="http://schemas.microsoft.com/office/drawing/2014/main" xmlns="" id="{00000000-0008-0000-0B00-0000378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218" name="Rectangle 5180">
          <a:extLst>
            <a:ext uri="{FF2B5EF4-FFF2-40B4-BE49-F238E27FC236}">
              <a16:creationId xmlns:a16="http://schemas.microsoft.com/office/drawing/2014/main" xmlns="" id="{00000000-0008-0000-0B00-00003A8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219" name="Rectangle 5181">
          <a:extLst>
            <a:ext uri="{FF2B5EF4-FFF2-40B4-BE49-F238E27FC236}">
              <a16:creationId xmlns:a16="http://schemas.microsoft.com/office/drawing/2014/main" xmlns="" id="{00000000-0008-0000-0B00-00003B8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222" name="Rectangle 5184">
          <a:extLst>
            <a:ext uri="{FF2B5EF4-FFF2-40B4-BE49-F238E27FC236}">
              <a16:creationId xmlns:a16="http://schemas.microsoft.com/office/drawing/2014/main" xmlns="" id="{00000000-0008-0000-0B00-00003E8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223" name="Rectangle 5185">
          <a:extLst>
            <a:ext uri="{FF2B5EF4-FFF2-40B4-BE49-F238E27FC236}">
              <a16:creationId xmlns:a16="http://schemas.microsoft.com/office/drawing/2014/main" xmlns="" id="{00000000-0008-0000-0B00-00003F8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226" name="Rectangle 5188">
          <a:extLst>
            <a:ext uri="{FF2B5EF4-FFF2-40B4-BE49-F238E27FC236}">
              <a16:creationId xmlns:a16="http://schemas.microsoft.com/office/drawing/2014/main" xmlns="" id="{00000000-0008-0000-0B00-0000428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227" name="Rectangle 5189">
          <a:extLst>
            <a:ext uri="{FF2B5EF4-FFF2-40B4-BE49-F238E27FC236}">
              <a16:creationId xmlns:a16="http://schemas.microsoft.com/office/drawing/2014/main" xmlns="" id="{00000000-0008-0000-0B00-0000438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230" name="Rectangle 5192">
          <a:extLst>
            <a:ext uri="{FF2B5EF4-FFF2-40B4-BE49-F238E27FC236}">
              <a16:creationId xmlns:a16="http://schemas.microsoft.com/office/drawing/2014/main" xmlns="" id="{00000000-0008-0000-0B00-0000468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231" name="Rectangle 5193">
          <a:extLst>
            <a:ext uri="{FF2B5EF4-FFF2-40B4-BE49-F238E27FC236}">
              <a16:creationId xmlns:a16="http://schemas.microsoft.com/office/drawing/2014/main" xmlns="" id="{00000000-0008-0000-0B00-0000478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234" name="Rectangle 5196">
          <a:extLst>
            <a:ext uri="{FF2B5EF4-FFF2-40B4-BE49-F238E27FC236}">
              <a16:creationId xmlns:a16="http://schemas.microsoft.com/office/drawing/2014/main" xmlns="" id="{00000000-0008-0000-0B00-00004A8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235" name="Rectangle 5197">
          <a:extLst>
            <a:ext uri="{FF2B5EF4-FFF2-40B4-BE49-F238E27FC236}">
              <a16:creationId xmlns:a16="http://schemas.microsoft.com/office/drawing/2014/main" xmlns="" id="{00000000-0008-0000-0B00-00004B8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238" name="Rectangle 5200">
          <a:extLst>
            <a:ext uri="{FF2B5EF4-FFF2-40B4-BE49-F238E27FC236}">
              <a16:creationId xmlns:a16="http://schemas.microsoft.com/office/drawing/2014/main" xmlns="" id="{00000000-0008-0000-0B00-00004E8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239" name="Rectangle 5201">
          <a:extLst>
            <a:ext uri="{FF2B5EF4-FFF2-40B4-BE49-F238E27FC236}">
              <a16:creationId xmlns:a16="http://schemas.microsoft.com/office/drawing/2014/main" xmlns="" id="{00000000-0008-0000-0B00-00004F8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242" name="Rectangle 5204">
          <a:extLst>
            <a:ext uri="{FF2B5EF4-FFF2-40B4-BE49-F238E27FC236}">
              <a16:creationId xmlns:a16="http://schemas.microsoft.com/office/drawing/2014/main" xmlns="" id="{00000000-0008-0000-0B00-0000528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243" name="Rectangle 5205">
          <a:extLst>
            <a:ext uri="{FF2B5EF4-FFF2-40B4-BE49-F238E27FC236}">
              <a16:creationId xmlns:a16="http://schemas.microsoft.com/office/drawing/2014/main" xmlns="" id="{00000000-0008-0000-0B00-0000538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246" name="Rectangle 5208">
          <a:extLst>
            <a:ext uri="{FF2B5EF4-FFF2-40B4-BE49-F238E27FC236}">
              <a16:creationId xmlns:a16="http://schemas.microsoft.com/office/drawing/2014/main" xmlns="" id="{00000000-0008-0000-0B00-0000568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247" name="Rectangle 5209">
          <a:extLst>
            <a:ext uri="{FF2B5EF4-FFF2-40B4-BE49-F238E27FC236}">
              <a16:creationId xmlns:a16="http://schemas.microsoft.com/office/drawing/2014/main" xmlns="" id="{00000000-0008-0000-0B00-0000578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205</xdr:row>
      <xdr:rowOff>0</xdr:rowOff>
    </xdr:from>
    <xdr:to>
      <xdr:col>0</xdr:col>
      <xdr:colOff>0</xdr:colOff>
      <xdr:row>205</xdr:row>
      <xdr:rowOff>0</xdr:rowOff>
    </xdr:to>
    <xdr:sp macro="" textlink="">
      <xdr:nvSpPr>
        <xdr:cNvPr id="1084248" name="Rectangle 5210">
          <a:extLst>
            <a:ext uri="{FF2B5EF4-FFF2-40B4-BE49-F238E27FC236}">
              <a16:creationId xmlns:a16="http://schemas.microsoft.com/office/drawing/2014/main" xmlns="" id="{00000000-0008-0000-0B00-0000588B1000}"/>
            </a:ext>
          </a:extLst>
        </xdr:cNvPr>
        <xdr:cNvSpPr>
          <a:spLocks noChangeArrowheads="1"/>
        </xdr:cNvSpPr>
      </xdr:nvSpPr>
      <xdr:spPr bwMode="auto">
        <a:xfrm>
          <a:off x="0" y="385000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68</xdr:row>
      <xdr:rowOff>0</xdr:rowOff>
    </xdr:from>
    <xdr:to>
      <xdr:col>0</xdr:col>
      <xdr:colOff>0</xdr:colOff>
      <xdr:row>68</xdr:row>
      <xdr:rowOff>0</xdr:rowOff>
    </xdr:to>
    <xdr:sp macro="" textlink="">
      <xdr:nvSpPr>
        <xdr:cNvPr id="1084249" name="Rectangle 5211">
          <a:extLst>
            <a:ext uri="{FF2B5EF4-FFF2-40B4-BE49-F238E27FC236}">
              <a16:creationId xmlns:a16="http://schemas.microsoft.com/office/drawing/2014/main" xmlns="" id="{00000000-0008-0000-0B00-0000598B1000}"/>
            </a:ext>
          </a:extLst>
        </xdr:cNvPr>
        <xdr:cNvSpPr>
          <a:spLocks noChangeArrowheads="1"/>
        </xdr:cNvSpPr>
      </xdr:nvSpPr>
      <xdr:spPr bwMode="auto">
        <a:xfrm>
          <a:off x="0" y="138969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107</xdr:row>
      <xdr:rowOff>0</xdr:rowOff>
    </xdr:from>
    <xdr:to>
      <xdr:col>0</xdr:col>
      <xdr:colOff>0</xdr:colOff>
      <xdr:row>107</xdr:row>
      <xdr:rowOff>0</xdr:rowOff>
    </xdr:to>
    <xdr:sp macro="" textlink="">
      <xdr:nvSpPr>
        <xdr:cNvPr id="1084250" name="Rectangle 5212">
          <a:extLst>
            <a:ext uri="{FF2B5EF4-FFF2-40B4-BE49-F238E27FC236}">
              <a16:creationId xmlns:a16="http://schemas.microsoft.com/office/drawing/2014/main" xmlns="" id="{00000000-0008-0000-0B00-00005A8B1000}"/>
            </a:ext>
          </a:extLst>
        </xdr:cNvPr>
        <xdr:cNvSpPr>
          <a:spLocks noChangeArrowheads="1"/>
        </xdr:cNvSpPr>
      </xdr:nvSpPr>
      <xdr:spPr bwMode="auto">
        <a:xfrm>
          <a:off x="0" y="226599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328</xdr:row>
      <xdr:rowOff>0</xdr:rowOff>
    </xdr:from>
    <xdr:to>
      <xdr:col>0</xdr:col>
      <xdr:colOff>0</xdr:colOff>
      <xdr:row>328</xdr:row>
      <xdr:rowOff>0</xdr:rowOff>
    </xdr:to>
    <xdr:sp macro="" textlink="">
      <xdr:nvSpPr>
        <xdr:cNvPr id="1084251" name="Rectangle 5213">
          <a:extLst>
            <a:ext uri="{FF2B5EF4-FFF2-40B4-BE49-F238E27FC236}">
              <a16:creationId xmlns:a16="http://schemas.microsoft.com/office/drawing/2014/main" xmlns="" id="{00000000-0008-0000-0B00-00005B8B1000}"/>
            </a:ext>
          </a:extLst>
        </xdr:cNvPr>
        <xdr:cNvSpPr>
          <a:spLocks noChangeArrowheads="1"/>
        </xdr:cNvSpPr>
      </xdr:nvSpPr>
      <xdr:spPr bwMode="auto">
        <a:xfrm>
          <a:off x="0" y="559212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254" name="Rectangle 5216">
          <a:extLst>
            <a:ext uri="{FF2B5EF4-FFF2-40B4-BE49-F238E27FC236}">
              <a16:creationId xmlns:a16="http://schemas.microsoft.com/office/drawing/2014/main" xmlns="" id="{00000000-0008-0000-0B00-00005E8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255" name="Rectangle 5217">
          <a:extLst>
            <a:ext uri="{FF2B5EF4-FFF2-40B4-BE49-F238E27FC236}">
              <a16:creationId xmlns:a16="http://schemas.microsoft.com/office/drawing/2014/main" xmlns="" id="{00000000-0008-0000-0B00-00005F8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258" name="Rectangle 5220">
          <a:extLst>
            <a:ext uri="{FF2B5EF4-FFF2-40B4-BE49-F238E27FC236}">
              <a16:creationId xmlns:a16="http://schemas.microsoft.com/office/drawing/2014/main" xmlns="" id="{00000000-0008-0000-0B00-0000628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259" name="Rectangle 5221">
          <a:extLst>
            <a:ext uri="{FF2B5EF4-FFF2-40B4-BE49-F238E27FC236}">
              <a16:creationId xmlns:a16="http://schemas.microsoft.com/office/drawing/2014/main" xmlns="" id="{00000000-0008-0000-0B00-0000638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262" name="Rectangle 5224">
          <a:extLst>
            <a:ext uri="{FF2B5EF4-FFF2-40B4-BE49-F238E27FC236}">
              <a16:creationId xmlns:a16="http://schemas.microsoft.com/office/drawing/2014/main" xmlns="" id="{00000000-0008-0000-0B00-0000668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263" name="Rectangle 5225">
          <a:extLst>
            <a:ext uri="{FF2B5EF4-FFF2-40B4-BE49-F238E27FC236}">
              <a16:creationId xmlns:a16="http://schemas.microsoft.com/office/drawing/2014/main" xmlns="" id="{00000000-0008-0000-0B00-0000678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266" name="Rectangle 5228">
          <a:extLst>
            <a:ext uri="{FF2B5EF4-FFF2-40B4-BE49-F238E27FC236}">
              <a16:creationId xmlns:a16="http://schemas.microsoft.com/office/drawing/2014/main" xmlns="" id="{00000000-0008-0000-0B00-00006A8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267" name="Rectangle 5229">
          <a:extLst>
            <a:ext uri="{FF2B5EF4-FFF2-40B4-BE49-F238E27FC236}">
              <a16:creationId xmlns:a16="http://schemas.microsoft.com/office/drawing/2014/main" xmlns="" id="{00000000-0008-0000-0B00-00006B8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270" name="Rectangle 5232">
          <a:extLst>
            <a:ext uri="{FF2B5EF4-FFF2-40B4-BE49-F238E27FC236}">
              <a16:creationId xmlns:a16="http://schemas.microsoft.com/office/drawing/2014/main" xmlns="" id="{00000000-0008-0000-0B00-00006E8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271" name="Rectangle 5233">
          <a:extLst>
            <a:ext uri="{FF2B5EF4-FFF2-40B4-BE49-F238E27FC236}">
              <a16:creationId xmlns:a16="http://schemas.microsoft.com/office/drawing/2014/main" xmlns="" id="{00000000-0008-0000-0B00-00006F8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274" name="Rectangle 5236">
          <a:extLst>
            <a:ext uri="{FF2B5EF4-FFF2-40B4-BE49-F238E27FC236}">
              <a16:creationId xmlns:a16="http://schemas.microsoft.com/office/drawing/2014/main" xmlns="" id="{00000000-0008-0000-0B00-0000728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275" name="Rectangle 5237">
          <a:extLst>
            <a:ext uri="{FF2B5EF4-FFF2-40B4-BE49-F238E27FC236}">
              <a16:creationId xmlns:a16="http://schemas.microsoft.com/office/drawing/2014/main" xmlns="" id="{00000000-0008-0000-0B00-0000738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278" name="Rectangle 5240">
          <a:extLst>
            <a:ext uri="{FF2B5EF4-FFF2-40B4-BE49-F238E27FC236}">
              <a16:creationId xmlns:a16="http://schemas.microsoft.com/office/drawing/2014/main" xmlns="" id="{00000000-0008-0000-0B00-0000768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279" name="Rectangle 5241">
          <a:extLst>
            <a:ext uri="{FF2B5EF4-FFF2-40B4-BE49-F238E27FC236}">
              <a16:creationId xmlns:a16="http://schemas.microsoft.com/office/drawing/2014/main" xmlns="" id="{00000000-0008-0000-0B00-0000778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282" name="Rectangle 5244">
          <a:extLst>
            <a:ext uri="{FF2B5EF4-FFF2-40B4-BE49-F238E27FC236}">
              <a16:creationId xmlns:a16="http://schemas.microsoft.com/office/drawing/2014/main" xmlns="" id="{00000000-0008-0000-0B00-00007A8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283" name="Rectangle 5245">
          <a:extLst>
            <a:ext uri="{FF2B5EF4-FFF2-40B4-BE49-F238E27FC236}">
              <a16:creationId xmlns:a16="http://schemas.microsoft.com/office/drawing/2014/main" xmlns="" id="{00000000-0008-0000-0B00-00007B8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286" name="Rectangle 5248">
          <a:extLst>
            <a:ext uri="{FF2B5EF4-FFF2-40B4-BE49-F238E27FC236}">
              <a16:creationId xmlns:a16="http://schemas.microsoft.com/office/drawing/2014/main" xmlns="" id="{00000000-0008-0000-0B00-00007E8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287" name="Rectangle 5249">
          <a:extLst>
            <a:ext uri="{FF2B5EF4-FFF2-40B4-BE49-F238E27FC236}">
              <a16:creationId xmlns:a16="http://schemas.microsoft.com/office/drawing/2014/main" xmlns="" id="{00000000-0008-0000-0B00-00007F8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290" name="Rectangle 5252">
          <a:extLst>
            <a:ext uri="{FF2B5EF4-FFF2-40B4-BE49-F238E27FC236}">
              <a16:creationId xmlns:a16="http://schemas.microsoft.com/office/drawing/2014/main" xmlns="" id="{00000000-0008-0000-0B00-0000828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291" name="Rectangle 5253">
          <a:extLst>
            <a:ext uri="{FF2B5EF4-FFF2-40B4-BE49-F238E27FC236}">
              <a16:creationId xmlns:a16="http://schemas.microsoft.com/office/drawing/2014/main" xmlns="" id="{00000000-0008-0000-0B00-0000838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294" name="Rectangle 5256">
          <a:extLst>
            <a:ext uri="{FF2B5EF4-FFF2-40B4-BE49-F238E27FC236}">
              <a16:creationId xmlns:a16="http://schemas.microsoft.com/office/drawing/2014/main" xmlns="" id="{00000000-0008-0000-0B00-0000868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295" name="Rectangle 5257">
          <a:extLst>
            <a:ext uri="{FF2B5EF4-FFF2-40B4-BE49-F238E27FC236}">
              <a16:creationId xmlns:a16="http://schemas.microsoft.com/office/drawing/2014/main" xmlns="" id="{00000000-0008-0000-0B00-0000878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298" name="Rectangle 5260">
          <a:extLst>
            <a:ext uri="{FF2B5EF4-FFF2-40B4-BE49-F238E27FC236}">
              <a16:creationId xmlns:a16="http://schemas.microsoft.com/office/drawing/2014/main" xmlns="" id="{00000000-0008-0000-0B00-00008A8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299" name="Rectangle 5261">
          <a:extLst>
            <a:ext uri="{FF2B5EF4-FFF2-40B4-BE49-F238E27FC236}">
              <a16:creationId xmlns:a16="http://schemas.microsoft.com/office/drawing/2014/main" xmlns="" id="{00000000-0008-0000-0B00-00008B8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302" name="Rectangle 5264">
          <a:extLst>
            <a:ext uri="{FF2B5EF4-FFF2-40B4-BE49-F238E27FC236}">
              <a16:creationId xmlns:a16="http://schemas.microsoft.com/office/drawing/2014/main" xmlns="" id="{00000000-0008-0000-0B00-00008E8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303" name="Rectangle 5265">
          <a:extLst>
            <a:ext uri="{FF2B5EF4-FFF2-40B4-BE49-F238E27FC236}">
              <a16:creationId xmlns:a16="http://schemas.microsoft.com/office/drawing/2014/main" xmlns="" id="{00000000-0008-0000-0B00-00008F8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306" name="Rectangle 5268">
          <a:extLst>
            <a:ext uri="{FF2B5EF4-FFF2-40B4-BE49-F238E27FC236}">
              <a16:creationId xmlns:a16="http://schemas.microsoft.com/office/drawing/2014/main" xmlns="" id="{00000000-0008-0000-0B00-0000928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307" name="Rectangle 5269">
          <a:extLst>
            <a:ext uri="{FF2B5EF4-FFF2-40B4-BE49-F238E27FC236}">
              <a16:creationId xmlns:a16="http://schemas.microsoft.com/office/drawing/2014/main" xmlns="" id="{00000000-0008-0000-0B00-0000938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310" name="Rectangle 5272">
          <a:extLst>
            <a:ext uri="{FF2B5EF4-FFF2-40B4-BE49-F238E27FC236}">
              <a16:creationId xmlns:a16="http://schemas.microsoft.com/office/drawing/2014/main" xmlns="" id="{00000000-0008-0000-0B00-0000968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311" name="Rectangle 5273">
          <a:extLst>
            <a:ext uri="{FF2B5EF4-FFF2-40B4-BE49-F238E27FC236}">
              <a16:creationId xmlns:a16="http://schemas.microsoft.com/office/drawing/2014/main" xmlns="" id="{00000000-0008-0000-0B00-0000978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314" name="Rectangle 5276">
          <a:extLst>
            <a:ext uri="{FF2B5EF4-FFF2-40B4-BE49-F238E27FC236}">
              <a16:creationId xmlns:a16="http://schemas.microsoft.com/office/drawing/2014/main" xmlns="" id="{00000000-0008-0000-0B00-00009A8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315" name="Rectangle 5277">
          <a:extLst>
            <a:ext uri="{FF2B5EF4-FFF2-40B4-BE49-F238E27FC236}">
              <a16:creationId xmlns:a16="http://schemas.microsoft.com/office/drawing/2014/main" xmlns="" id="{00000000-0008-0000-0B00-00009B8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404</xdr:row>
      <xdr:rowOff>0</xdr:rowOff>
    </xdr:from>
    <xdr:to>
      <xdr:col>9</xdr:col>
      <xdr:colOff>752475</xdr:colOff>
      <xdr:row>404</xdr:row>
      <xdr:rowOff>0</xdr:rowOff>
    </xdr:to>
    <xdr:sp macro="" textlink="">
      <xdr:nvSpPr>
        <xdr:cNvPr id="1084316" name="Rectangle 5279">
          <a:extLst>
            <a:ext uri="{FF2B5EF4-FFF2-40B4-BE49-F238E27FC236}">
              <a16:creationId xmlns:a16="http://schemas.microsoft.com/office/drawing/2014/main" xmlns="" id="{00000000-0008-0000-0B00-00009C8B1000}"/>
            </a:ext>
          </a:extLst>
        </xdr:cNvPr>
        <xdr:cNvSpPr>
          <a:spLocks noChangeArrowheads="1"/>
        </xdr:cNvSpPr>
      </xdr:nvSpPr>
      <xdr:spPr bwMode="auto">
        <a:xfrm>
          <a:off x="0" y="7270432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404</xdr:row>
      <xdr:rowOff>0</xdr:rowOff>
    </xdr:from>
    <xdr:to>
      <xdr:col>9</xdr:col>
      <xdr:colOff>752475</xdr:colOff>
      <xdr:row>404</xdr:row>
      <xdr:rowOff>0</xdr:rowOff>
    </xdr:to>
    <xdr:sp macro="" textlink="">
      <xdr:nvSpPr>
        <xdr:cNvPr id="1084317" name="Rectangle 5280">
          <a:extLst>
            <a:ext uri="{FF2B5EF4-FFF2-40B4-BE49-F238E27FC236}">
              <a16:creationId xmlns:a16="http://schemas.microsoft.com/office/drawing/2014/main" xmlns="" id="{00000000-0008-0000-0B00-00009D8B1000}"/>
            </a:ext>
          </a:extLst>
        </xdr:cNvPr>
        <xdr:cNvSpPr>
          <a:spLocks noChangeArrowheads="1"/>
        </xdr:cNvSpPr>
      </xdr:nvSpPr>
      <xdr:spPr bwMode="auto">
        <a:xfrm>
          <a:off x="0" y="7270432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328</xdr:row>
      <xdr:rowOff>0</xdr:rowOff>
    </xdr:from>
    <xdr:to>
      <xdr:col>0</xdr:col>
      <xdr:colOff>0</xdr:colOff>
      <xdr:row>328</xdr:row>
      <xdr:rowOff>0</xdr:rowOff>
    </xdr:to>
    <xdr:sp macro="" textlink="">
      <xdr:nvSpPr>
        <xdr:cNvPr id="1084318" name="Rectangle 5281">
          <a:extLst>
            <a:ext uri="{FF2B5EF4-FFF2-40B4-BE49-F238E27FC236}">
              <a16:creationId xmlns:a16="http://schemas.microsoft.com/office/drawing/2014/main" xmlns="" id="{00000000-0008-0000-0B00-00009E8B1000}"/>
            </a:ext>
          </a:extLst>
        </xdr:cNvPr>
        <xdr:cNvSpPr>
          <a:spLocks noChangeArrowheads="1"/>
        </xdr:cNvSpPr>
      </xdr:nvSpPr>
      <xdr:spPr bwMode="auto">
        <a:xfrm>
          <a:off x="0" y="559212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328</xdr:row>
      <xdr:rowOff>0</xdr:rowOff>
    </xdr:from>
    <xdr:to>
      <xdr:col>0</xdr:col>
      <xdr:colOff>0</xdr:colOff>
      <xdr:row>328</xdr:row>
      <xdr:rowOff>0</xdr:rowOff>
    </xdr:to>
    <xdr:sp macro="" textlink="">
      <xdr:nvSpPr>
        <xdr:cNvPr id="1084319" name="Rectangle 5282">
          <a:extLst>
            <a:ext uri="{FF2B5EF4-FFF2-40B4-BE49-F238E27FC236}">
              <a16:creationId xmlns:a16="http://schemas.microsoft.com/office/drawing/2014/main" xmlns="" id="{00000000-0008-0000-0B00-00009F8B1000}"/>
            </a:ext>
          </a:extLst>
        </xdr:cNvPr>
        <xdr:cNvSpPr>
          <a:spLocks noChangeArrowheads="1"/>
        </xdr:cNvSpPr>
      </xdr:nvSpPr>
      <xdr:spPr bwMode="auto">
        <a:xfrm>
          <a:off x="0" y="559212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444</xdr:row>
      <xdr:rowOff>0</xdr:rowOff>
    </xdr:from>
    <xdr:to>
      <xdr:col>9</xdr:col>
      <xdr:colOff>752475</xdr:colOff>
      <xdr:row>444</xdr:row>
      <xdr:rowOff>0</xdr:rowOff>
    </xdr:to>
    <xdr:sp macro="" textlink="">
      <xdr:nvSpPr>
        <xdr:cNvPr id="1084320" name="Rectangle 5283">
          <a:extLst>
            <a:ext uri="{FF2B5EF4-FFF2-40B4-BE49-F238E27FC236}">
              <a16:creationId xmlns:a16="http://schemas.microsoft.com/office/drawing/2014/main" xmlns="" id="{00000000-0008-0000-0B00-0000A08B1000}"/>
            </a:ext>
          </a:extLst>
        </xdr:cNvPr>
        <xdr:cNvSpPr>
          <a:spLocks noChangeArrowheads="1"/>
        </xdr:cNvSpPr>
      </xdr:nvSpPr>
      <xdr:spPr bwMode="auto">
        <a:xfrm>
          <a:off x="0" y="8070532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444</xdr:row>
      <xdr:rowOff>0</xdr:rowOff>
    </xdr:from>
    <xdr:to>
      <xdr:col>9</xdr:col>
      <xdr:colOff>752475</xdr:colOff>
      <xdr:row>444</xdr:row>
      <xdr:rowOff>0</xdr:rowOff>
    </xdr:to>
    <xdr:sp macro="" textlink="">
      <xdr:nvSpPr>
        <xdr:cNvPr id="1084321" name="Rectangle 5284">
          <a:extLst>
            <a:ext uri="{FF2B5EF4-FFF2-40B4-BE49-F238E27FC236}">
              <a16:creationId xmlns:a16="http://schemas.microsoft.com/office/drawing/2014/main" xmlns="" id="{00000000-0008-0000-0B00-0000A18B1000}"/>
            </a:ext>
          </a:extLst>
        </xdr:cNvPr>
        <xdr:cNvSpPr>
          <a:spLocks noChangeArrowheads="1"/>
        </xdr:cNvSpPr>
      </xdr:nvSpPr>
      <xdr:spPr bwMode="auto">
        <a:xfrm>
          <a:off x="0" y="8070532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404</xdr:row>
      <xdr:rowOff>0</xdr:rowOff>
    </xdr:from>
    <xdr:to>
      <xdr:col>0</xdr:col>
      <xdr:colOff>0</xdr:colOff>
      <xdr:row>404</xdr:row>
      <xdr:rowOff>0</xdr:rowOff>
    </xdr:to>
    <xdr:sp macro="" textlink="">
      <xdr:nvSpPr>
        <xdr:cNvPr id="1084322" name="Rectangle 5285">
          <a:extLst>
            <a:ext uri="{FF2B5EF4-FFF2-40B4-BE49-F238E27FC236}">
              <a16:creationId xmlns:a16="http://schemas.microsoft.com/office/drawing/2014/main" xmlns="" id="{00000000-0008-0000-0B00-0000A28B1000}"/>
            </a:ext>
          </a:extLst>
        </xdr:cNvPr>
        <xdr:cNvSpPr>
          <a:spLocks noChangeArrowheads="1"/>
        </xdr:cNvSpPr>
      </xdr:nvSpPr>
      <xdr:spPr bwMode="auto">
        <a:xfrm>
          <a:off x="0" y="727043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404</xdr:row>
      <xdr:rowOff>0</xdr:rowOff>
    </xdr:from>
    <xdr:to>
      <xdr:col>0</xdr:col>
      <xdr:colOff>0</xdr:colOff>
      <xdr:row>404</xdr:row>
      <xdr:rowOff>0</xdr:rowOff>
    </xdr:to>
    <xdr:sp macro="" textlink="">
      <xdr:nvSpPr>
        <xdr:cNvPr id="1084323" name="Rectangle 5286">
          <a:extLst>
            <a:ext uri="{FF2B5EF4-FFF2-40B4-BE49-F238E27FC236}">
              <a16:creationId xmlns:a16="http://schemas.microsoft.com/office/drawing/2014/main" xmlns="" id="{00000000-0008-0000-0B00-0000A38B1000}"/>
            </a:ext>
          </a:extLst>
        </xdr:cNvPr>
        <xdr:cNvSpPr>
          <a:spLocks noChangeArrowheads="1"/>
        </xdr:cNvSpPr>
      </xdr:nvSpPr>
      <xdr:spPr bwMode="auto">
        <a:xfrm>
          <a:off x="0" y="727043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589</xdr:row>
      <xdr:rowOff>0</xdr:rowOff>
    </xdr:from>
    <xdr:to>
      <xdr:col>0</xdr:col>
      <xdr:colOff>0</xdr:colOff>
      <xdr:row>589</xdr:row>
      <xdr:rowOff>0</xdr:rowOff>
    </xdr:to>
    <xdr:sp macro="" textlink="">
      <xdr:nvSpPr>
        <xdr:cNvPr id="1084324" name="Rectangle 5287">
          <a:extLst>
            <a:ext uri="{FF2B5EF4-FFF2-40B4-BE49-F238E27FC236}">
              <a16:creationId xmlns:a16="http://schemas.microsoft.com/office/drawing/2014/main" xmlns="" id="{00000000-0008-0000-0B00-0000A48B1000}"/>
            </a:ext>
          </a:extLst>
        </xdr:cNvPr>
        <xdr:cNvSpPr>
          <a:spLocks noChangeArrowheads="1"/>
        </xdr:cNvSpPr>
      </xdr:nvSpPr>
      <xdr:spPr bwMode="auto">
        <a:xfrm>
          <a:off x="0" y="1127188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588</xdr:row>
      <xdr:rowOff>0</xdr:rowOff>
    </xdr:from>
    <xdr:to>
      <xdr:col>9</xdr:col>
      <xdr:colOff>752475</xdr:colOff>
      <xdr:row>588</xdr:row>
      <xdr:rowOff>0</xdr:rowOff>
    </xdr:to>
    <xdr:sp macro="" textlink="">
      <xdr:nvSpPr>
        <xdr:cNvPr id="1084325" name="Rectangle 5288">
          <a:extLst>
            <a:ext uri="{FF2B5EF4-FFF2-40B4-BE49-F238E27FC236}">
              <a16:creationId xmlns:a16="http://schemas.microsoft.com/office/drawing/2014/main" xmlns="" id="{00000000-0008-0000-0B00-0000A58B1000}"/>
            </a:ext>
          </a:extLst>
        </xdr:cNvPr>
        <xdr:cNvSpPr>
          <a:spLocks noChangeArrowheads="1"/>
        </xdr:cNvSpPr>
      </xdr:nvSpPr>
      <xdr:spPr bwMode="auto">
        <a:xfrm>
          <a:off x="0" y="11251882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588</xdr:row>
      <xdr:rowOff>0</xdr:rowOff>
    </xdr:from>
    <xdr:to>
      <xdr:col>9</xdr:col>
      <xdr:colOff>752475</xdr:colOff>
      <xdr:row>588</xdr:row>
      <xdr:rowOff>0</xdr:rowOff>
    </xdr:to>
    <xdr:sp macro="" textlink="">
      <xdr:nvSpPr>
        <xdr:cNvPr id="1084326" name="Rectangle 5289">
          <a:extLst>
            <a:ext uri="{FF2B5EF4-FFF2-40B4-BE49-F238E27FC236}">
              <a16:creationId xmlns:a16="http://schemas.microsoft.com/office/drawing/2014/main" xmlns="" id="{00000000-0008-0000-0B00-0000A68B1000}"/>
            </a:ext>
          </a:extLst>
        </xdr:cNvPr>
        <xdr:cNvSpPr>
          <a:spLocks noChangeArrowheads="1"/>
        </xdr:cNvSpPr>
      </xdr:nvSpPr>
      <xdr:spPr bwMode="auto">
        <a:xfrm>
          <a:off x="0" y="11251882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589</xdr:row>
      <xdr:rowOff>0</xdr:rowOff>
    </xdr:from>
    <xdr:to>
      <xdr:col>0</xdr:col>
      <xdr:colOff>0</xdr:colOff>
      <xdr:row>589</xdr:row>
      <xdr:rowOff>0</xdr:rowOff>
    </xdr:to>
    <xdr:sp macro="" textlink="">
      <xdr:nvSpPr>
        <xdr:cNvPr id="1084327" name="Rectangle 5290">
          <a:extLst>
            <a:ext uri="{FF2B5EF4-FFF2-40B4-BE49-F238E27FC236}">
              <a16:creationId xmlns:a16="http://schemas.microsoft.com/office/drawing/2014/main" xmlns="" id="{00000000-0008-0000-0B00-0000A78B1000}"/>
            </a:ext>
          </a:extLst>
        </xdr:cNvPr>
        <xdr:cNvSpPr>
          <a:spLocks noChangeArrowheads="1"/>
        </xdr:cNvSpPr>
      </xdr:nvSpPr>
      <xdr:spPr bwMode="auto">
        <a:xfrm>
          <a:off x="0" y="1127188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589</xdr:row>
      <xdr:rowOff>0</xdr:rowOff>
    </xdr:from>
    <xdr:to>
      <xdr:col>0</xdr:col>
      <xdr:colOff>0</xdr:colOff>
      <xdr:row>589</xdr:row>
      <xdr:rowOff>0</xdr:rowOff>
    </xdr:to>
    <xdr:sp macro="" textlink="">
      <xdr:nvSpPr>
        <xdr:cNvPr id="1084328" name="Rectangle 5291">
          <a:extLst>
            <a:ext uri="{FF2B5EF4-FFF2-40B4-BE49-F238E27FC236}">
              <a16:creationId xmlns:a16="http://schemas.microsoft.com/office/drawing/2014/main" xmlns="" id="{00000000-0008-0000-0B00-0000A88B1000}"/>
            </a:ext>
          </a:extLst>
        </xdr:cNvPr>
        <xdr:cNvSpPr>
          <a:spLocks noChangeArrowheads="1"/>
        </xdr:cNvSpPr>
      </xdr:nvSpPr>
      <xdr:spPr bwMode="auto">
        <a:xfrm>
          <a:off x="0" y="1127188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444</xdr:row>
      <xdr:rowOff>0</xdr:rowOff>
    </xdr:from>
    <xdr:to>
      <xdr:col>9</xdr:col>
      <xdr:colOff>752475</xdr:colOff>
      <xdr:row>444</xdr:row>
      <xdr:rowOff>0</xdr:rowOff>
    </xdr:to>
    <xdr:sp macro="" textlink="">
      <xdr:nvSpPr>
        <xdr:cNvPr id="1084329" name="Rectangle 5292">
          <a:extLst>
            <a:ext uri="{FF2B5EF4-FFF2-40B4-BE49-F238E27FC236}">
              <a16:creationId xmlns:a16="http://schemas.microsoft.com/office/drawing/2014/main" xmlns="" id="{00000000-0008-0000-0B00-0000A98B1000}"/>
            </a:ext>
          </a:extLst>
        </xdr:cNvPr>
        <xdr:cNvSpPr>
          <a:spLocks noChangeArrowheads="1"/>
        </xdr:cNvSpPr>
      </xdr:nvSpPr>
      <xdr:spPr bwMode="auto">
        <a:xfrm>
          <a:off x="0" y="8070532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444</xdr:row>
      <xdr:rowOff>0</xdr:rowOff>
    </xdr:from>
    <xdr:to>
      <xdr:col>9</xdr:col>
      <xdr:colOff>752475</xdr:colOff>
      <xdr:row>444</xdr:row>
      <xdr:rowOff>0</xdr:rowOff>
    </xdr:to>
    <xdr:sp macro="" textlink="">
      <xdr:nvSpPr>
        <xdr:cNvPr id="1084330" name="Rectangle 5293">
          <a:extLst>
            <a:ext uri="{FF2B5EF4-FFF2-40B4-BE49-F238E27FC236}">
              <a16:creationId xmlns:a16="http://schemas.microsoft.com/office/drawing/2014/main" xmlns="" id="{00000000-0008-0000-0B00-0000AA8B1000}"/>
            </a:ext>
          </a:extLst>
        </xdr:cNvPr>
        <xdr:cNvSpPr>
          <a:spLocks noChangeArrowheads="1"/>
        </xdr:cNvSpPr>
      </xdr:nvSpPr>
      <xdr:spPr bwMode="auto">
        <a:xfrm>
          <a:off x="0" y="8070532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404</xdr:row>
      <xdr:rowOff>0</xdr:rowOff>
    </xdr:from>
    <xdr:to>
      <xdr:col>0</xdr:col>
      <xdr:colOff>0</xdr:colOff>
      <xdr:row>404</xdr:row>
      <xdr:rowOff>0</xdr:rowOff>
    </xdr:to>
    <xdr:sp macro="" textlink="">
      <xdr:nvSpPr>
        <xdr:cNvPr id="1084331" name="Rectangle 5294">
          <a:extLst>
            <a:ext uri="{FF2B5EF4-FFF2-40B4-BE49-F238E27FC236}">
              <a16:creationId xmlns:a16="http://schemas.microsoft.com/office/drawing/2014/main" xmlns="" id="{00000000-0008-0000-0B00-0000AB8B1000}"/>
            </a:ext>
          </a:extLst>
        </xdr:cNvPr>
        <xdr:cNvSpPr>
          <a:spLocks noChangeArrowheads="1"/>
        </xdr:cNvSpPr>
      </xdr:nvSpPr>
      <xdr:spPr bwMode="auto">
        <a:xfrm>
          <a:off x="0" y="727043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404</xdr:row>
      <xdr:rowOff>0</xdr:rowOff>
    </xdr:from>
    <xdr:to>
      <xdr:col>0</xdr:col>
      <xdr:colOff>0</xdr:colOff>
      <xdr:row>404</xdr:row>
      <xdr:rowOff>0</xdr:rowOff>
    </xdr:to>
    <xdr:sp macro="" textlink="">
      <xdr:nvSpPr>
        <xdr:cNvPr id="1084332" name="Rectangle 5295">
          <a:extLst>
            <a:ext uri="{FF2B5EF4-FFF2-40B4-BE49-F238E27FC236}">
              <a16:creationId xmlns:a16="http://schemas.microsoft.com/office/drawing/2014/main" xmlns="" id="{00000000-0008-0000-0B00-0000AC8B1000}"/>
            </a:ext>
          </a:extLst>
        </xdr:cNvPr>
        <xdr:cNvSpPr>
          <a:spLocks noChangeArrowheads="1"/>
        </xdr:cNvSpPr>
      </xdr:nvSpPr>
      <xdr:spPr bwMode="auto">
        <a:xfrm>
          <a:off x="0" y="727043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588</xdr:row>
      <xdr:rowOff>0</xdr:rowOff>
    </xdr:from>
    <xdr:to>
      <xdr:col>9</xdr:col>
      <xdr:colOff>752475</xdr:colOff>
      <xdr:row>588</xdr:row>
      <xdr:rowOff>0</xdr:rowOff>
    </xdr:to>
    <xdr:sp macro="" textlink="">
      <xdr:nvSpPr>
        <xdr:cNvPr id="1084333" name="Rectangle 5296">
          <a:extLst>
            <a:ext uri="{FF2B5EF4-FFF2-40B4-BE49-F238E27FC236}">
              <a16:creationId xmlns:a16="http://schemas.microsoft.com/office/drawing/2014/main" xmlns="" id="{00000000-0008-0000-0B00-0000AD8B1000}"/>
            </a:ext>
          </a:extLst>
        </xdr:cNvPr>
        <xdr:cNvSpPr>
          <a:spLocks noChangeArrowheads="1"/>
        </xdr:cNvSpPr>
      </xdr:nvSpPr>
      <xdr:spPr bwMode="auto">
        <a:xfrm>
          <a:off x="0" y="11251882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588</xdr:row>
      <xdr:rowOff>0</xdr:rowOff>
    </xdr:from>
    <xdr:to>
      <xdr:col>9</xdr:col>
      <xdr:colOff>752475</xdr:colOff>
      <xdr:row>588</xdr:row>
      <xdr:rowOff>0</xdr:rowOff>
    </xdr:to>
    <xdr:sp macro="" textlink="">
      <xdr:nvSpPr>
        <xdr:cNvPr id="1084334" name="Rectangle 5297">
          <a:extLst>
            <a:ext uri="{FF2B5EF4-FFF2-40B4-BE49-F238E27FC236}">
              <a16:creationId xmlns:a16="http://schemas.microsoft.com/office/drawing/2014/main" xmlns="" id="{00000000-0008-0000-0B00-0000AE8B1000}"/>
            </a:ext>
          </a:extLst>
        </xdr:cNvPr>
        <xdr:cNvSpPr>
          <a:spLocks noChangeArrowheads="1"/>
        </xdr:cNvSpPr>
      </xdr:nvSpPr>
      <xdr:spPr bwMode="auto">
        <a:xfrm>
          <a:off x="0" y="11251882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589</xdr:row>
      <xdr:rowOff>0</xdr:rowOff>
    </xdr:from>
    <xdr:to>
      <xdr:col>0</xdr:col>
      <xdr:colOff>0</xdr:colOff>
      <xdr:row>589</xdr:row>
      <xdr:rowOff>0</xdr:rowOff>
    </xdr:to>
    <xdr:sp macro="" textlink="">
      <xdr:nvSpPr>
        <xdr:cNvPr id="1084335" name="Rectangle 5298">
          <a:extLst>
            <a:ext uri="{FF2B5EF4-FFF2-40B4-BE49-F238E27FC236}">
              <a16:creationId xmlns:a16="http://schemas.microsoft.com/office/drawing/2014/main" xmlns="" id="{00000000-0008-0000-0B00-0000AF8B1000}"/>
            </a:ext>
          </a:extLst>
        </xdr:cNvPr>
        <xdr:cNvSpPr>
          <a:spLocks noChangeArrowheads="1"/>
        </xdr:cNvSpPr>
      </xdr:nvSpPr>
      <xdr:spPr bwMode="auto">
        <a:xfrm>
          <a:off x="0" y="1127188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589</xdr:row>
      <xdr:rowOff>0</xdr:rowOff>
    </xdr:from>
    <xdr:to>
      <xdr:col>0</xdr:col>
      <xdr:colOff>0</xdr:colOff>
      <xdr:row>589</xdr:row>
      <xdr:rowOff>0</xdr:rowOff>
    </xdr:to>
    <xdr:sp macro="" textlink="">
      <xdr:nvSpPr>
        <xdr:cNvPr id="1084336" name="Rectangle 5299">
          <a:extLst>
            <a:ext uri="{FF2B5EF4-FFF2-40B4-BE49-F238E27FC236}">
              <a16:creationId xmlns:a16="http://schemas.microsoft.com/office/drawing/2014/main" xmlns="" id="{00000000-0008-0000-0B00-0000B08B1000}"/>
            </a:ext>
          </a:extLst>
        </xdr:cNvPr>
        <xdr:cNvSpPr>
          <a:spLocks noChangeArrowheads="1"/>
        </xdr:cNvSpPr>
      </xdr:nvSpPr>
      <xdr:spPr bwMode="auto">
        <a:xfrm>
          <a:off x="0" y="1127188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1358</xdr:row>
      <xdr:rowOff>0</xdr:rowOff>
    </xdr:from>
    <xdr:to>
      <xdr:col>9</xdr:col>
      <xdr:colOff>752475</xdr:colOff>
      <xdr:row>1358</xdr:row>
      <xdr:rowOff>0</xdr:rowOff>
    </xdr:to>
    <xdr:sp macro="" textlink="">
      <xdr:nvSpPr>
        <xdr:cNvPr id="1084337" name="Rectangle 5300">
          <a:extLst>
            <a:ext uri="{FF2B5EF4-FFF2-40B4-BE49-F238E27FC236}">
              <a16:creationId xmlns:a16="http://schemas.microsoft.com/office/drawing/2014/main" xmlns="" id="{00000000-0008-0000-0B00-0000B18B1000}"/>
            </a:ext>
          </a:extLst>
        </xdr:cNvPr>
        <xdr:cNvSpPr>
          <a:spLocks noChangeArrowheads="1"/>
        </xdr:cNvSpPr>
      </xdr:nvSpPr>
      <xdr:spPr bwMode="auto">
        <a:xfrm>
          <a:off x="0" y="45797152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1358</xdr:row>
      <xdr:rowOff>0</xdr:rowOff>
    </xdr:from>
    <xdr:to>
      <xdr:col>9</xdr:col>
      <xdr:colOff>752475</xdr:colOff>
      <xdr:row>1358</xdr:row>
      <xdr:rowOff>0</xdr:rowOff>
    </xdr:to>
    <xdr:sp macro="" textlink="">
      <xdr:nvSpPr>
        <xdr:cNvPr id="1084338" name="Rectangle 5301">
          <a:extLst>
            <a:ext uri="{FF2B5EF4-FFF2-40B4-BE49-F238E27FC236}">
              <a16:creationId xmlns:a16="http://schemas.microsoft.com/office/drawing/2014/main" xmlns="" id="{00000000-0008-0000-0B00-0000B28B1000}"/>
            </a:ext>
          </a:extLst>
        </xdr:cNvPr>
        <xdr:cNvSpPr>
          <a:spLocks noChangeArrowheads="1"/>
        </xdr:cNvSpPr>
      </xdr:nvSpPr>
      <xdr:spPr bwMode="auto">
        <a:xfrm>
          <a:off x="0" y="45797152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1423</xdr:row>
      <xdr:rowOff>0</xdr:rowOff>
    </xdr:from>
    <xdr:to>
      <xdr:col>0</xdr:col>
      <xdr:colOff>0</xdr:colOff>
      <xdr:row>1423</xdr:row>
      <xdr:rowOff>0</xdr:rowOff>
    </xdr:to>
    <xdr:sp macro="" textlink="">
      <xdr:nvSpPr>
        <xdr:cNvPr id="1084339" name="Rectangle 5302">
          <a:extLst>
            <a:ext uri="{FF2B5EF4-FFF2-40B4-BE49-F238E27FC236}">
              <a16:creationId xmlns:a16="http://schemas.microsoft.com/office/drawing/2014/main" xmlns="" id="{00000000-0008-0000-0B00-0000B38B1000}"/>
            </a:ext>
          </a:extLst>
        </xdr:cNvPr>
        <xdr:cNvSpPr>
          <a:spLocks noChangeArrowheads="1"/>
        </xdr:cNvSpPr>
      </xdr:nvSpPr>
      <xdr:spPr bwMode="auto">
        <a:xfrm>
          <a:off x="0" y="4839081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1423</xdr:row>
      <xdr:rowOff>0</xdr:rowOff>
    </xdr:from>
    <xdr:to>
      <xdr:col>0</xdr:col>
      <xdr:colOff>0</xdr:colOff>
      <xdr:row>1423</xdr:row>
      <xdr:rowOff>0</xdr:rowOff>
    </xdr:to>
    <xdr:sp macro="" textlink="">
      <xdr:nvSpPr>
        <xdr:cNvPr id="1084340" name="Rectangle 5303">
          <a:extLst>
            <a:ext uri="{FF2B5EF4-FFF2-40B4-BE49-F238E27FC236}">
              <a16:creationId xmlns:a16="http://schemas.microsoft.com/office/drawing/2014/main" xmlns="" id="{00000000-0008-0000-0B00-0000B48B1000}"/>
            </a:ext>
          </a:extLst>
        </xdr:cNvPr>
        <xdr:cNvSpPr>
          <a:spLocks noChangeArrowheads="1"/>
        </xdr:cNvSpPr>
      </xdr:nvSpPr>
      <xdr:spPr bwMode="auto">
        <a:xfrm>
          <a:off x="0" y="4839081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2179</xdr:row>
      <xdr:rowOff>0</xdr:rowOff>
    </xdr:from>
    <xdr:to>
      <xdr:col>0</xdr:col>
      <xdr:colOff>0</xdr:colOff>
      <xdr:row>2179</xdr:row>
      <xdr:rowOff>0</xdr:rowOff>
    </xdr:to>
    <xdr:sp macro="" textlink="">
      <xdr:nvSpPr>
        <xdr:cNvPr id="1084343" name="Rectangle 5306">
          <a:extLst>
            <a:ext uri="{FF2B5EF4-FFF2-40B4-BE49-F238E27FC236}">
              <a16:creationId xmlns:a16="http://schemas.microsoft.com/office/drawing/2014/main" xmlns="" id="{00000000-0008-0000-0B00-0000B78B1000}"/>
            </a:ext>
          </a:extLst>
        </xdr:cNvPr>
        <xdr:cNvSpPr>
          <a:spLocks noChangeArrowheads="1"/>
        </xdr:cNvSpPr>
      </xdr:nvSpPr>
      <xdr:spPr bwMode="auto">
        <a:xfrm>
          <a:off x="0" y="8873680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2179</xdr:row>
      <xdr:rowOff>0</xdr:rowOff>
    </xdr:from>
    <xdr:to>
      <xdr:col>0</xdr:col>
      <xdr:colOff>0</xdr:colOff>
      <xdr:row>2179</xdr:row>
      <xdr:rowOff>0</xdr:rowOff>
    </xdr:to>
    <xdr:sp macro="" textlink="">
      <xdr:nvSpPr>
        <xdr:cNvPr id="1084344" name="Rectangle 5307">
          <a:extLst>
            <a:ext uri="{FF2B5EF4-FFF2-40B4-BE49-F238E27FC236}">
              <a16:creationId xmlns:a16="http://schemas.microsoft.com/office/drawing/2014/main" xmlns="" id="{00000000-0008-0000-0B00-0000B88B1000}"/>
            </a:ext>
          </a:extLst>
        </xdr:cNvPr>
        <xdr:cNvSpPr>
          <a:spLocks noChangeArrowheads="1"/>
        </xdr:cNvSpPr>
      </xdr:nvSpPr>
      <xdr:spPr bwMode="auto">
        <a:xfrm>
          <a:off x="0" y="8873680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2179</xdr:row>
      <xdr:rowOff>0</xdr:rowOff>
    </xdr:from>
    <xdr:to>
      <xdr:col>0</xdr:col>
      <xdr:colOff>0</xdr:colOff>
      <xdr:row>2179</xdr:row>
      <xdr:rowOff>0</xdr:rowOff>
    </xdr:to>
    <xdr:sp macro="" textlink="">
      <xdr:nvSpPr>
        <xdr:cNvPr id="1084347" name="Rectangle 5310">
          <a:extLst>
            <a:ext uri="{FF2B5EF4-FFF2-40B4-BE49-F238E27FC236}">
              <a16:creationId xmlns:a16="http://schemas.microsoft.com/office/drawing/2014/main" xmlns="" id="{00000000-0008-0000-0B00-0000BB8B1000}"/>
            </a:ext>
          </a:extLst>
        </xdr:cNvPr>
        <xdr:cNvSpPr>
          <a:spLocks noChangeArrowheads="1"/>
        </xdr:cNvSpPr>
      </xdr:nvSpPr>
      <xdr:spPr bwMode="auto">
        <a:xfrm>
          <a:off x="0" y="8873680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2179</xdr:row>
      <xdr:rowOff>0</xdr:rowOff>
    </xdr:from>
    <xdr:to>
      <xdr:col>0</xdr:col>
      <xdr:colOff>0</xdr:colOff>
      <xdr:row>2179</xdr:row>
      <xdr:rowOff>0</xdr:rowOff>
    </xdr:to>
    <xdr:sp macro="" textlink="">
      <xdr:nvSpPr>
        <xdr:cNvPr id="1084348" name="Rectangle 5311">
          <a:extLst>
            <a:ext uri="{FF2B5EF4-FFF2-40B4-BE49-F238E27FC236}">
              <a16:creationId xmlns:a16="http://schemas.microsoft.com/office/drawing/2014/main" xmlns="" id="{00000000-0008-0000-0B00-0000BC8B1000}"/>
            </a:ext>
          </a:extLst>
        </xdr:cNvPr>
        <xdr:cNvSpPr>
          <a:spLocks noChangeArrowheads="1"/>
        </xdr:cNvSpPr>
      </xdr:nvSpPr>
      <xdr:spPr bwMode="auto">
        <a:xfrm>
          <a:off x="0" y="8873680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655</xdr:row>
      <xdr:rowOff>0</xdr:rowOff>
    </xdr:from>
    <xdr:to>
      <xdr:col>9</xdr:col>
      <xdr:colOff>752475</xdr:colOff>
      <xdr:row>655</xdr:row>
      <xdr:rowOff>0</xdr:rowOff>
    </xdr:to>
    <xdr:sp macro="" textlink="">
      <xdr:nvSpPr>
        <xdr:cNvPr id="1084349" name="Rectangle 5312">
          <a:extLst>
            <a:ext uri="{FF2B5EF4-FFF2-40B4-BE49-F238E27FC236}">
              <a16:creationId xmlns:a16="http://schemas.microsoft.com/office/drawing/2014/main" xmlns="" id="{00000000-0008-0000-0B00-0000BD8B1000}"/>
            </a:ext>
          </a:extLst>
        </xdr:cNvPr>
        <xdr:cNvSpPr>
          <a:spLocks noChangeArrowheads="1"/>
        </xdr:cNvSpPr>
      </xdr:nvSpPr>
      <xdr:spPr bwMode="auto">
        <a:xfrm>
          <a:off x="0" y="12131992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655</xdr:row>
      <xdr:rowOff>0</xdr:rowOff>
    </xdr:from>
    <xdr:to>
      <xdr:col>9</xdr:col>
      <xdr:colOff>752475</xdr:colOff>
      <xdr:row>655</xdr:row>
      <xdr:rowOff>0</xdr:rowOff>
    </xdr:to>
    <xdr:sp macro="" textlink="">
      <xdr:nvSpPr>
        <xdr:cNvPr id="1084350" name="Rectangle 5313">
          <a:extLst>
            <a:ext uri="{FF2B5EF4-FFF2-40B4-BE49-F238E27FC236}">
              <a16:creationId xmlns:a16="http://schemas.microsoft.com/office/drawing/2014/main" xmlns="" id="{00000000-0008-0000-0B00-0000BE8B1000}"/>
            </a:ext>
          </a:extLst>
        </xdr:cNvPr>
        <xdr:cNvSpPr>
          <a:spLocks noChangeArrowheads="1"/>
        </xdr:cNvSpPr>
      </xdr:nvSpPr>
      <xdr:spPr bwMode="auto">
        <a:xfrm>
          <a:off x="0" y="12131992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688</xdr:row>
      <xdr:rowOff>0</xdr:rowOff>
    </xdr:from>
    <xdr:to>
      <xdr:col>0</xdr:col>
      <xdr:colOff>0</xdr:colOff>
      <xdr:row>688</xdr:row>
      <xdr:rowOff>0</xdr:rowOff>
    </xdr:to>
    <xdr:sp macro="" textlink="">
      <xdr:nvSpPr>
        <xdr:cNvPr id="1084351" name="Rectangle 5314">
          <a:extLst>
            <a:ext uri="{FF2B5EF4-FFF2-40B4-BE49-F238E27FC236}">
              <a16:creationId xmlns:a16="http://schemas.microsoft.com/office/drawing/2014/main" xmlns="" id="{00000000-0008-0000-0B00-0000BF8B1000}"/>
            </a:ext>
          </a:extLst>
        </xdr:cNvPr>
        <xdr:cNvSpPr>
          <a:spLocks noChangeArrowheads="1"/>
        </xdr:cNvSpPr>
      </xdr:nvSpPr>
      <xdr:spPr bwMode="auto">
        <a:xfrm>
          <a:off x="0" y="1295209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688</xdr:row>
      <xdr:rowOff>0</xdr:rowOff>
    </xdr:from>
    <xdr:to>
      <xdr:col>0</xdr:col>
      <xdr:colOff>0</xdr:colOff>
      <xdr:row>688</xdr:row>
      <xdr:rowOff>0</xdr:rowOff>
    </xdr:to>
    <xdr:sp macro="" textlink="">
      <xdr:nvSpPr>
        <xdr:cNvPr id="1084352" name="Rectangle 5315">
          <a:extLst>
            <a:ext uri="{FF2B5EF4-FFF2-40B4-BE49-F238E27FC236}">
              <a16:creationId xmlns:a16="http://schemas.microsoft.com/office/drawing/2014/main" xmlns="" id="{00000000-0008-0000-0B00-0000C08B1000}"/>
            </a:ext>
          </a:extLst>
        </xdr:cNvPr>
        <xdr:cNvSpPr>
          <a:spLocks noChangeArrowheads="1"/>
        </xdr:cNvSpPr>
      </xdr:nvSpPr>
      <xdr:spPr bwMode="auto">
        <a:xfrm>
          <a:off x="0" y="1295209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2190</xdr:row>
      <xdr:rowOff>0</xdr:rowOff>
    </xdr:from>
    <xdr:to>
      <xdr:col>0</xdr:col>
      <xdr:colOff>0</xdr:colOff>
      <xdr:row>2190</xdr:row>
      <xdr:rowOff>0</xdr:rowOff>
    </xdr:to>
    <xdr:sp macro="" textlink="">
      <xdr:nvSpPr>
        <xdr:cNvPr id="1084355" name="Rectangle 5318">
          <a:extLst>
            <a:ext uri="{FF2B5EF4-FFF2-40B4-BE49-F238E27FC236}">
              <a16:creationId xmlns:a16="http://schemas.microsoft.com/office/drawing/2014/main" xmlns="" id="{00000000-0008-0000-0B00-0000C38B1000}"/>
            </a:ext>
          </a:extLst>
        </xdr:cNvPr>
        <xdr:cNvSpPr>
          <a:spLocks noChangeArrowheads="1"/>
        </xdr:cNvSpPr>
      </xdr:nvSpPr>
      <xdr:spPr bwMode="auto">
        <a:xfrm>
          <a:off x="0" y="8909685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2190</xdr:row>
      <xdr:rowOff>0</xdr:rowOff>
    </xdr:from>
    <xdr:to>
      <xdr:col>0</xdr:col>
      <xdr:colOff>0</xdr:colOff>
      <xdr:row>2190</xdr:row>
      <xdr:rowOff>0</xdr:rowOff>
    </xdr:to>
    <xdr:sp macro="" textlink="">
      <xdr:nvSpPr>
        <xdr:cNvPr id="1084356" name="Rectangle 5319">
          <a:extLst>
            <a:ext uri="{FF2B5EF4-FFF2-40B4-BE49-F238E27FC236}">
              <a16:creationId xmlns:a16="http://schemas.microsoft.com/office/drawing/2014/main" xmlns="" id="{00000000-0008-0000-0B00-0000C48B1000}"/>
            </a:ext>
          </a:extLst>
        </xdr:cNvPr>
        <xdr:cNvSpPr>
          <a:spLocks noChangeArrowheads="1"/>
        </xdr:cNvSpPr>
      </xdr:nvSpPr>
      <xdr:spPr bwMode="auto">
        <a:xfrm>
          <a:off x="0" y="8909685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2190</xdr:row>
      <xdr:rowOff>0</xdr:rowOff>
    </xdr:from>
    <xdr:to>
      <xdr:col>0</xdr:col>
      <xdr:colOff>0</xdr:colOff>
      <xdr:row>2190</xdr:row>
      <xdr:rowOff>0</xdr:rowOff>
    </xdr:to>
    <xdr:sp macro="" textlink="">
      <xdr:nvSpPr>
        <xdr:cNvPr id="1084359" name="Rectangle 5322">
          <a:extLst>
            <a:ext uri="{FF2B5EF4-FFF2-40B4-BE49-F238E27FC236}">
              <a16:creationId xmlns:a16="http://schemas.microsoft.com/office/drawing/2014/main" xmlns="" id="{00000000-0008-0000-0B00-0000C78B1000}"/>
            </a:ext>
          </a:extLst>
        </xdr:cNvPr>
        <xdr:cNvSpPr>
          <a:spLocks noChangeArrowheads="1"/>
        </xdr:cNvSpPr>
      </xdr:nvSpPr>
      <xdr:spPr bwMode="auto">
        <a:xfrm>
          <a:off x="0" y="8909685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2190</xdr:row>
      <xdr:rowOff>0</xdr:rowOff>
    </xdr:from>
    <xdr:to>
      <xdr:col>0</xdr:col>
      <xdr:colOff>0</xdr:colOff>
      <xdr:row>2190</xdr:row>
      <xdr:rowOff>0</xdr:rowOff>
    </xdr:to>
    <xdr:sp macro="" textlink="">
      <xdr:nvSpPr>
        <xdr:cNvPr id="1084360" name="Rectangle 5323">
          <a:extLst>
            <a:ext uri="{FF2B5EF4-FFF2-40B4-BE49-F238E27FC236}">
              <a16:creationId xmlns:a16="http://schemas.microsoft.com/office/drawing/2014/main" xmlns="" id="{00000000-0008-0000-0B00-0000C88B1000}"/>
            </a:ext>
          </a:extLst>
        </xdr:cNvPr>
        <xdr:cNvSpPr>
          <a:spLocks noChangeArrowheads="1"/>
        </xdr:cNvSpPr>
      </xdr:nvSpPr>
      <xdr:spPr bwMode="auto">
        <a:xfrm>
          <a:off x="0" y="8909685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711</xdr:row>
      <xdr:rowOff>0</xdr:rowOff>
    </xdr:from>
    <xdr:to>
      <xdr:col>9</xdr:col>
      <xdr:colOff>752475</xdr:colOff>
      <xdr:row>711</xdr:row>
      <xdr:rowOff>0</xdr:rowOff>
    </xdr:to>
    <xdr:sp macro="" textlink="">
      <xdr:nvSpPr>
        <xdr:cNvPr id="1084361" name="Rectangle 5324">
          <a:extLst>
            <a:ext uri="{FF2B5EF4-FFF2-40B4-BE49-F238E27FC236}">
              <a16:creationId xmlns:a16="http://schemas.microsoft.com/office/drawing/2014/main" xmlns="" id="{00000000-0008-0000-0B00-0000C98B1000}"/>
            </a:ext>
          </a:extLst>
        </xdr:cNvPr>
        <xdr:cNvSpPr>
          <a:spLocks noChangeArrowheads="1"/>
        </xdr:cNvSpPr>
      </xdr:nvSpPr>
      <xdr:spPr bwMode="auto">
        <a:xfrm>
          <a:off x="0" y="13591222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711</xdr:row>
      <xdr:rowOff>0</xdr:rowOff>
    </xdr:from>
    <xdr:to>
      <xdr:col>9</xdr:col>
      <xdr:colOff>752475</xdr:colOff>
      <xdr:row>711</xdr:row>
      <xdr:rowOff>0</xdr:rowOff>
    </xdr:to>
    <xdr:sp macro="" textlink="">
      <xdr:nvSpPr>
        <xdr:cNvPr id="1084362" name="Rectangle 5325">
          <a:extLst>
            <a:ext uri="{FF2B5EF4-FFF2-40B4-BE49-F238E27FC236}">
              <a16:creationId xmlns:a16="http://schemas.microsoft.com/office/drawing/2014/main" xmlns="" id="{00000000-0008-0000-0B00-0000CA8B1000}"/>
            </a:ext>
          </a:extLst>
        </xdr:cNvPr>
        <xdr:cNvSpPr>
          <a:spLocks noChangeArrowheads="1"/>
        </xdr:cNvSpPr>
      </xdr:nvSpPr>
      <xdr:spPr bwMode="auto">
        <a:xfrm>
          <a:off x="0" y="13591222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84363" name="Rectangle 5326">
          <a:extLst>
            <a:ext uri="{FF2B5EF4-FFF2-40B4-BE49-F238E27FC236}">
              <a16:creationId xmlns:a16="http://schemas.microsoft.com/office/drawing/2014/main" xmlns="" id="{00000000-0008-0000-0B00-0000CB8B1000}"/>
            </a:ext>
          </a:extLst>
        </xdr:cNvPr>
        <xdr:cNvSpPr>
          <a:spLocks noChangeArrowheads="1"/>
        </xdr:cNvSpPr>
      </xdr:nvSpPr>
      <xdr:spPr bwMode="auto">
        <a:xfrm>
          <a:off x="0" y="391972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84364" name="Rectangle 5327">
          <a:extLst>
            <a:ext uri="{FF2B5EF4-FFF2-40B4-BE49-F238E27FC236}">
              <a16:creationId xmlns:a16="http://schemas.microsoft.com/office/drawing/2014/main" xmlns="" id="{00000000-0008-0000-0B00-0000CC8B1000}"/>
            </a:ext>
          </a:extLst>
        </xdr:cNvPr>
        <xdr:cNvSpPr>
          <a:spLocks noChangeArrowheads="1"/>
        </xdr:cNvSpPr>
      </xdr:nvSpPr>
      <xdr:spPr bwMode="auto">
        <a:xfrm>
          <a:off x="0" y="391972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84367" name="Rectangle 5330">
          <a:extLst>
            <a:ext uri="{FF2B5EF4-FFF2-40B4-BE49-F238E27FC236}">
              <a16:creationId xmlns:a16="http://schemas.microsoft.com/office/drawing/2014/main" xmlns="" id="{00000000-0008-0000-0B00-0000CF8B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84368" name="Rectangle 5331">
          <a:extLst>
            <a:ext uri="{FF2B5EF4-FFF2-40B4-BE49-F238E27FC236}">
              <a16:creationId xmlns:a16="http://schemas.microsoft.com/office/drawing/2014/main" xmlns="" id="{00000000-0008-0000-0B00-0000D08B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84371" name="Rectangle 5334">
          <a:extLst>
            <a:ext uri="{FF2B5EF4-FFF2-40B4-BE49-F238E27FC236}">
              <a16:creationId xmlns:a16="http://schemas.microsoft.com/office/drawing/2014/main" xmlns="" id="{00000000-0008-0000-0B00-0000D38B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84372" name="Rectangle 5335">
          <a:extLst>
            <a:ext uri="{FF2B5EF4-FFF2-40B4-BE49-F238E27FC236}">
              <a16:creationId xmlns:a16="http://schemas.microsoft.com/office/drawing/2014/main" xmlns="" id="{00000000-0008-0000-0B00-0000D48B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2190</xdr:row>
      <xdr:rowOff>0</xdr:rowOff>
    </xdr:from>
    <xdr:to>
      <xdr:col>0</xdr:col>
      <xdr:colOff>0</xdr:colOff>
      <xdr:row>2190</xdr:row>
      <xdr:rowOff>0</xdr:rowOff>
    </xdr:to>
    <xdr:sp macro="" textlink="">
      <xdr:nvSpPr>
        <xdr:cNvPr id="1084375" name="Rectangle 5338">
          <a:extLst>
            <a:ext uri="{FF2B5EF4-FFF2-40B4-BE49-F238E27FC236}">
              <a16:creationId xmlns:a16="http://schemas.microsoft.com/office/drawing/2014/main" xmlns="" id="{00000000-0008-0000-0B00-0000D78B1000}"/>
            </a:ext>
          </a:extLst>
        </xdr:cNvPr>
        <xdr:cNvSpPr>
          <a:spLocks noChangeArrowheads="1"/>
        </xdr:cNvSpPr>
      </xdr:nvSpPr>
      <xdr:spPr bwMode="auto">
        <a:xfrm>
          <a:off x="0" y="8909685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2190</xdr:row>
      <xdr:rowOff>0</xdr:rowOff>
    </xdr:from>
    <xdr:to>
      <xdr:col>0</xdr:col>
      <xdr:colOff>0</xdr:colOff>
      <xdr:row>2190</xdr:row>
      <xdr:rowOff>0</xdr:rowOff>
    </xdr:to>
    <xdr:sp macro="" textlink="">
      <xdr:nvSpPr>
        <xdr:cNvPr id="1084376" name="Rectangle 5339">
          <a:extLst>
            <a:ext uri="{FF2B5EF4-FFF2-40B4-BE49-F238E27FC236}">
              <a16:creationId xmlns:a16="http://schemas.microsoft.com/office/drawing/2014/main" xmlns="" id="{00000000-0008-0000-0B00-0000D88B1000}"/>
            </a:ext>
          </a:extLst>
        </xdr:cNvPr>
        <xdr:cNvSpPr>
          <a:spLocks noChangeArrowheads="1"/>
        </xdr:cNvSpPr>
      </xdr:nvSpPr>
      <xdr:spPr bwMode="auto">
        <a:xfrm>
          <a:off x="0" y="8909685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588</xdr:row>
      <xdr:rowOff>0</xdr:rowOff>
    </xdr:from>
    <xdr:to>
      <xdr:col>9</xdr:col>
      <xdr:colOff>752475</xdr:colOff>
      <xdr:row>588</xdr:row>
      <xdr:rowOff>0</xdr:rowOff>
    </xdr:to>
    <xdr:sp macro="" textlink="">
      <xdr:nvSpPr>
        <xdr:cNvPr id="1084377" name="Rectangle 5340">
          <a:extLst>
            <a:ext uri="{FF2B5EF4-FFF2-40B4-BE49-F238E27FC236}">
              <a16:creationId xmlns:a16="http://schemas.microsoft.com/office/drawing/2014/main" xmlns="" id="{00000000-0008-0000-0B00-0000D98B1000}"/>
            </a:ext>
          </a:extLst>
        </xdr:cNvPr>
        <xdr:cNvSpPr>
          <a:spLocks noChangeArrowheads="1"/>
        </xdr:cNvSpPr>
      </xdr:nvSpPr>
      <xdr:spPr bwMode="auto">
        <a:xfrm>
          <a:off x="0" y="11251882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588</xdr:row>
      <xdr:rowOff>0</xdr:rowOff>
    </xdr:from>
    <xdr:to>
      <xdr:col>9</xdr:col>
      <xdr:colOff>752475</xdr:colOff>
      <xdr:row>588</xdr:row>
      <xdr:rowOff>0</xdr:rowOff>
    </xdr:to>
    <xdr:sp macro="" textlink="">
      <xdr:nvSpPr>
        <xdr:cNvPr id="1084378" name="Rectangle 5341">
          <a:extLst>
            <a:ext uri="{FF2B5EF4-FFF2-40B4-BE49-F238E27FC236}">
              <a16:creationId xmlns:a16="http://schemas.microsoft.com/office/drawing/2014/main" xmlns="" id="{00000000-0008-0000-0B00-0000DA8B1000}"/>
            </a:ext>
          </a:extLst>
        </xdr:cNvPr>
        <xdr:cNvSpPr>
          <a:spLocks noChangeArrowheads="1"/>
        </xdr:cNvSpPr>
      </xdr:nvSpPr>
      <xdr:spPr bwMode="auto">
        <a:xfrm>
          <a:off x="0" y="11251882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588</xdr:row>
      <xdr:rowOff>0</xdr:rowOff>
    </xdr:from>
    <xdr:to>
      <xdr:col>0</xdr:col>
      <xdr:colOff>0</xdr:colOff>
      <xdr:row>588</xdr:row>
      <xdr:rowOff>0</xdr:rowOff>
    </xdr:to>
    <xdr:sp macro="" textlink="">
      <xdr:nvSpPr>
        <xdr:cNvPr id="1084379" name="Rectangle 5342">
          <a:extLst>
            <a:ext uri="{FF2B5EF4-FFF2-40B4-BE49-F238E27FC236}">
              <a16:creationId xmlns:a16="http://schemas.microsoft.com/office/drawing/2014/main" xmlns="" id="{00000000-0008-0000-0B00-0000DB8B1000}"/>
            </a:ext>
          </a:extLst>
        </xdr:cNvPr>
        <xdr:cNvSpPr>
          <a:spLocks noChangeArrowheads="1"/>
        </xdr:cNvSpPr>
      </xdr:nvSpPr>
      <xdr:spPr bwMode="auto">
        <a:xfrm>
          <a:off x="0" y="1125188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588</xdr:row>
      <xdr:rowOff>0</xdr:rowOff>
    </xdr:from>
    <xdr:to>
      <xdr:col>0</xdr:col>
      <xdr:colOff>0</xdr:colOff>
      <xdr:row>588</xdr:row>
      <xdr:rowOff>0</xdr:rowOff>
    </xdr:to>
    <xdr:sp macro="" textlink="">
      <xdr:nvSpPr>
        <xdr:cNvPr id="1084380" name="Rectangle 5343">
          <a:extLst>
            <a:ext uri="{FF2B5EF4-FFF2-40B4-BE49-F238E27FC236}">
              <a16:creationId xmlns:a16="http://schemas.microsoft.com/office/drawing/2014/main" xmlns="" id="{00000000-0008-0000-0B00-0000DC8B1000}"/>
            </a:ext>
          </a:extLst>
        </xdr:cNvPr>
        <xdr:cNvSpPr>
          <a:spLocks noChangeArrowheads="1"/>
        </xdr:cNvSpPr>
      </xdr:nvSpPr>
      <xdr:spPr bwMode="auto">
        <a:xfrm>
          <a:off x="0" y="1125188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588</xdr:row>
      <xdr:rowOff>0</xdr:rowOff>
    </xdr:from>
    <xdr:to>
      <xdr:col>9</xdr:col>
      <xdr:colOff>752475</xdr:colOff>
      <xdr:row>588</xdr:row>
      <xdr:rowOff>0</xdr:rowOff>
    </xdr:to>
    <xdr:sp macro="" textlink="">
      <xdr:nvSpPr>
        <xdr:cNvPr id="1084381" name="Rectangle 5344">
          <a:extLst>
            <a:ext uri="{FF2B5EF4-FFF2-40B4-BE49-F238E27FC236}">
              <a16:creationId xmlns:a16="http://schemas.microsoft.com/office/drawing/2014/main" xmlns="" id="{00000000-0008-0000-0B00-0000DD8B1000}"/>
            </a:ext>
          </a:extLst>
        </xdr:cNvPr>
        <xdr:cNvSpPr>
          <a:spLocks noChangeArrowheads="1"/>
        </xdr:cNvSpPr>
      </xdr:nvSpPr>
      <xdr:spPr bwMode="auto">
        <a:xfrm>
          <a:off x="0" y="11251882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588</xdr:row>
      <xdr:rowOff>0</xdr:rowOff>
    </xdr:from>
    <xdr:to>
      <xdr:col>9</xdr:col>
      <xdr:colOff>752475</xdr:colOff>
      <xdr:row>588</xdr:row>
      <xdr:rowOff>0</xdr:rowOff>
    </xdr:to>
    <xdr:sp macro="" textlink="">
      <xdr:nvSpPr>
        <xdr:cNvPr id="1084382" name="Rectangle 5345">
          <a:extLst>
            <a:ext uri="{FF2B5EF4-FFF2-40B4-BE49-F238E27FC236}">
              <a16:creationId xmlns:a16="http://schemas.microsoft.com/office/drawing/2014/main" xmlns="" id="{00000000-0008-0000-0B00-0000DE8B1000}"/>
            </a:ext>
          </a:extLst>
        </xdr:cNvPr>
        <xdr:cNvSpPr>
          <a:spLocks noChangeArrowheads="1"/>
        </xdr:cNvSpPr>
      </xdr:nvSpPr>
      <xdr:spPr bwMode="auto">
        <a:xfrm>
          <a:off x="0" y="11251882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588</xdr:row>
      <xdr:rowOff>0</xdr:rowOff>
    </xdr:from>
    <xdr:to>
      <xdr:col>0</xdr:col>
      <xdr:colOff>0</xdr:colOff>
      <xdr:row>588</xdr:row>
      <xdr:rowOff>0</xdr:rowOff>
    </xdr:to>
    <xdr:sp macro="" textlink="">
      <xdr:nvSpPr>
        <xdr:cNvPr id="1084383" name="Rectangle 5346">
          <a:extLst>
            <a:ext uri="{FF2B5EF4-FFF2-40B4-BE49-F238E27FC236}">
              <a16:creationId xmlns:a16="http://schemas.microsoft.com/office/drawing/2014/main" xmlns="" id="{00000000-0008-0000-0B00-0000DF8B1000}"/>
            </a:ext>
          </a:extLst>
        </xdr:cNvPr>
        <xdr:cNvSpPr>
          <a:spLocks noChangeArrowheads="1"/>
        </xdr:cNvSpPr>
      </xdr:nvSpPr>
      <xdr:spPr bwMode="auto">
        <a:xfrm>
          <a:off x="0" y="1125188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588</xdr:row>
      <xdr:rowOff>0</xdr:rowOff>
    </xdr:from>
    <xdr:to>
      <xdr:col>0</xdr:col>
      <xdr:colOff>0</xdr:colOff>
      <xdr:row>588</xdr:row>
      <xdr:rowOff>0</xdr:rowOff>
    </xdr:to>
    <xdr:sp macro="" textlink="">
      <xdr:nvSpPr>
        <xdr:cNvPr id="1084384" name="Rectangle 5347">
          <a:extLst>
            <a:ext uri="{FF2B5EF4-FFF2-40B4-BE49-F238E27FC236}">
              <a16:creationId xmlns:a16="http://schemas.microsoft.com/office/drawing/2014/main" xmlns="" id="{00000000-0008-0000-0B00-0000E08B1000}"/>
            </a:ext>
          </a:extLst>
        </xdr:cNvPr>
        <xdr:cNvSpPr>
          <a:spLocks noChangeArrowheads="1"/>
        </xdr:cNvSpPr>
      </xdr:nvSpPr>
      <xdr:spPr bwMode="auto">
        <a:xfrm>
          <a:off x="0" y="1125188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588</xdr:row>
      <xdr:rowOff>0</xdr:rowOff>
    </xdr:from>
    <xdr:to>
      <xdr:col>9</xdr:col>
      <xdr:colOff>752475</xdr:colOff>
      <xdr:row>588</xdr:row>
      <xdr:rowOff>0</xdr:rowOff>
    </xdr:to>
    <xdr:sp macro="" textlink="">
      <xdr:nvSpPr>
        <xdr:cNvPr id="1084385" name="Rectangle 5348">
          <a:extLst>
            <a:ext uri="{FF2B5EF4-FFF2-40B4-BE49-F238E27FC236}">
              <a16:creationId xmlns:a16="http://schemas.microsoft.com/office/drawing/2014/main" xmlns="" id="{00000000-0008-0000-0B00-0000E18B1000}"/>
            </a:ext>
          </a:extLst>
        </xdr:cNvPr>
        <xdr:cNvSpPr>
          <a:spLocks noChangeArrowheads="1"/>
        </xdr:cNvSpPr>
      </xdr:nvSpPr>
      <xdr:spPr bwMode="auto">
        <a:xfrm>
          <a:off x="0" y="11251882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588</xdr:row>
      <xdr:rowOff>0</xdr:rowOff>
    </xdr:from>
    <xdr:to>
      <xdr:col>9</xdr:col>
      <xdr:colOff>752475</xdr:colOff>
      <xdr:row>588</xdr:row>
      <xdr:rowOff>0</xdr:rowOff>
    </xdr:to>
    <xdr:sp macro="" textlink="">
      <xdr:nvSpPr>
        <xdr:cNvPr id="1084386" name="Rectangle 5349">
          <a:extLst>
            <a:ext uri="{FF2B5EF4-FFF2-40B4-BE49-F238E27FC236}">
              <a16:creationId xmlns:a16="http://schemas.microsoft.com/office/drawing/2014/main" xmlns="" id="{00000000-0008-0000-0B00-0000E28B1000}"/>
            </a:ext>
          </a:extLst>
        </xdr:cNvPr>
        <xdr:cNvSpPr>
          <a:spLocks noChangeArrowheads="1"/>
        </xdr:cNvSpPr>
      </xdr:nvSpPr>
      <xdr:spPr bwMode="auto">
        <a:xfrm>
          <a:off x="0" y="11251882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588</xdr:row>
      <xdr:rowOff>0</xdr:rowOff>
    </xdr:from>
    <xdr:to>
      <xdr:col>0</xdr:col>
      <xdr:colOff>0</xdr:colOff>
      <xdr:row>588</xdr:row>
      <xdr:rowOff>0</xdr:rowOff>
    </xdr:to>
    <xdr:sp macro="" textlink="">
      <xdr:nvSpPr>
        <xdr:cNvPr id="1084387" name="Rectangle 5350">
          <a:extLst>
            <a:ext uri="{FF2B5EF4-FFF2-40B4-BE49-F238E27FC236}">
              <a16:creationId xmlns:a16="http://schemas.microsoft.com/office/drawing/2014/main" xmlns="" id="{00000000-0008-0000-0B00-0000E38B1000}"/>
            </a:ext>
          </a:extLst>
        </xdr:cNvPr>
        <xdr:cNvSpPr>
          <a:spLocks noChangeArrowheads="1"/>
        </xdr:cNvSpPr>
      </xdr:nvSpPr>
      <xdr:spPr bwMode="auto">
        <a:xfrm>
          <a:off x="0" y="1125188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588</xdr:row>
      <xdr:rowOff>0</xdr:rowOff>
    </xdr:from>
    <xdr:to>
      <xdr:col>0</xdr:col>
      <xdr:colOff>0</xdr:colOff>
      <xdr:row>588</xdr:row>
      <xdr:rowOff>0</xdr:rowOff>
    </xdr:to>
    <xdr:sp macro="" textlink="">
      <xdr:nvSpPr>
        <xdr:cNvPr id="1084388" name="Rectangle 5351">
          <a:extLst>
            <a:ext uri="{FF2B5EF4-FFF2-40B4-BE49-F238E27FC236}">
              <a16:creationId xmlns:a16="http://schemas.microsoft.com/office/drawing/2014/main" xmlns="" id="{00000000-0008-0000-0B00-0000E48B1000}"/>
            </a:ext>
          </a:extLst>
        </xdr:cNvPr>
        <xdr:cNvSpPr>
          <a:spLocks noChangeArrowheads="1"/>
        </xdr:cNvSpPr>
      </xdr:nvSpPr>
      <xdr:spPr bwMode="auto">
        <a:xfrm>
          <a:off x="0" y="1125188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84391" name="Rectangle 5354">
          <a:extLst>
            <a:ext uri="{FF2B5EF4-FFF2-40B4-BE49-F238E27FC236}">
              <a16:creationId xmlns:a16="http://schemas.microsoft.com/office/drawing/2014/main" xmlns="" id="{00000000-0008-0000-0B00-0000E78B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84392" name="Rectangle 5355">
          <a:extLst>
            <a:ext uri="{FF2B5EF4-FFF2-40B4-BE49-F238E27FC236}">
              <a16:creationId xmlns:a16="http://schemas.microsoft.com/office/drawing/2014/main" xmlns="" id="{00000000-0008-0000-0B00-0000E88B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395" name="Rectangle 5358">
          <a:extLst>
            <a:ext uri="{FF2B5EF4-FFF2-40B4-BE49-F238E27FC236}">
              <a16:creationId xmlns:a16="http://schemas.microsoft.com/office/drawing/2014/main" xmlns="" id="{00000000-0008-0000-0B00-0000EB8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396" name="Rectangle 5359">
          <a:extLst>
            <a:ext uri="{FF2B5EF4-FFF2-40B4-BE49-F238E27FC236}">
              <a16:creationId xmlns:a16="http://schemas.microsoft.com/office/drawing/2014/main" xmlns="" id="{00000000-0008-0000-0B00-0000EC8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399" name="Rectangle 5362">
          <a:extLst>
            <a:ext uri="{FF2B5EF4-FFF2-40B4-BE49-F238E27FC236}">
              <a16:creationId xmlns:a16="http://schemas.microsoft.com/office/drawing/2014/main" xmlns="" id="{00000000-0008-0000-0B00-0000EF8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400" name="Rectangle 5363">
          <a:extLst>
            <a:ext uri="{FF2B5EF4-FFF2-40B4-BE49-F238E27FC236}">
              <a16:creationId xmlns:a16="http://schemas.microsoft.com/office/drawing/2014/main" xmlns="" id="{00000000-0008-0000-0B00-0000F08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1975</xdr:row>
      <xdr:rowOff>0</xdr:rowOff>
    </xdr:from>
    <xdr:to>
      <xdr:col>9</xdr:col>
      <xdr:colOff>752475</xdr:colOff>
      <xdr:row>1975</xdr:row>
      <xdr:rowOff>0</xdr:rowOff>
    </xdr:to>
    <xdr:sp macro="" textlink="">
      <xdr:nvSpPr>
        <xdr:cNvPr id="1084401" name="Rectangle 5364">
          <a:extLst>
            <a:ext uri="{FF2B5EF4-FFF2-40B4-BE49-F238E27FC236}">
              <a16:creationId xmlns:a16="http://schemas.microsoft.com/office/drawing/2014/main" xmlns="" id="{00000000-0008-0000-0B00-0000F18B1000}"/>
            </a:ext>
          </a:extLst>
        </xdr:cNvPr>
        <xdr:cNvSpPr>
          <a:spLocks noChangeArrowheads="1"/>
        </xdr:cNvSpPr>
      </xdr:nvSpPr>
      <xdr:spPr bwMode="auto">
        <a:xfrm>
          <a:off x="0" y="80403382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1975</xdr:row>
      <xdr:rowOff>0</xdr:rowOff>
    </xdr:from>
    <xdr:to>
      <xdr:col>9</xdr:col>
      <xdr:colOff>752475</xdr:colOff>
      <xdr:row>1975</xdr:row>
      <xdr:rowOff>0</xdr:rowOff>
    </xdr:to>
    <xdr:sp macro="" textlink="">
      <xdr:nvSpPr>
        <xdr:cNvPr id="1084402" name="Rectangle 5365">
          <a:extLst>
            <a:ext uri="{FF2B5EF4-FFF2-40B4-BE49-F238E27FC236}">
              <a16:creationId xmlns:a16="http://schemas.microsoft.com/office/drawing/2014/main" xmlns="" id="{00000000-0008-0000-0B00-0000F28B1000}"/>
            </a:ext>
          </a:extLst>
        </xdr:cNvPr>
        <xdr:cNvSpPr>
          <a:spLocks noChangeArrowheads="1"/>
        </xdr:cNvSpPr>
      </xdr:nvSpPr>
      <xdr:spPr bwMode="auto">
        <a:xfrm>
          <a:off x="0" y="80403382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1982</xdr:row>
      <xdr:rowOff>0</xdr:rowOff>
    </xdr:from>
    <xdr:to>
      <xdr:col>0</xdr:col>
      <xdr:colOff>0</xdr:colOff>
      <xdr:row>1982</xdr:row>
      <xdr:rowOff>0</xdr:rowOff>
    </xdr:to>
    <xdr:sp macro="" textlink="">
      <xdr:nvSpPr>
        <xdr:cNvPr id="1084403" name="Rectangle 5366">
          <a:extLst>
            <a:ext uri="{FF2B5EF4-FFF2-40B4-BE49-F238E27FC236}">
              <a16:creationId xmlns:a16="http://schemas.microsoft.com/office/drawing/2014/main" xmlns="" id="{00000000-0008-0000-0B00-0000F38B1000}"/>
            </a:ext>
          </a:extLst>
        </xdr:cNvPr>
        <xdr:cNvSpPr>
          <a:spLocks noChangeArrowheads="1"/>
        </xdr:cNvSpPr>
      </xdr:nvSpPr>
      <xdr:spPr bwMode="auto">
        <a:xfrm>
          <a:off x="0" y="8146256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1982</xdr:row>
      <xdr:rowOff>0</xdr:rowOff>
    </xdr:from>
    <xdr:to>
      <xdr:col>0</xdr:col>
      <xdr:colOff>0</xdr:colOff>
      <xdr:row>1982</xdr:row>
      <xdr:rowOff>0</xdr:rowOff>
    </xdr:to>
    <xdr:sp macro="" textlink="">
      <xdr:nvSpPr>
        <xdr:cNvPr id="1084404" name="Rectangle 5367">
          <a:extLst>
            <a:ext uri="{FF2B5EF4-FFF2-40B4-BE49-F238E27FC236}">
              <a16:creationId xmlns:a16="http://schemas.microsoft.com/office/drawing/2014/main" xmlns="" id="{00000000-0008-0000-0B00-0000F48B1000}"/>
            </a:ext>
          </a:extLst>
        </xdr:cNvPr>
        <xdr:cNvSpPr>
          <a:spLocks noChangeArrowheads="1"/>
        </xdr:cNvSpPr>
      </xdr:nvSpPr>
      <xdr:spPr bwMode="auto">
        <a:xfrm>
          <a:off x="0" y="8146256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1914</xdr:row>
      <xdr:rowOff>0</xdr:rowOff>
    </xdr:from>
    <xdr:to>
      <xdr:col>0</xdr:col>
      <xdr:colOff>0</xdr:colOff>
      <xdr:row>1914</xdr:row>
      <xdr:rowOff>0</xdr:rowOff>
    </xdr:to>
    <xdr:sp macro="" textlink="">
      <xdr:nvSpPr>
        <xdr:cNvPr id="1084407" name="Rectangle 5370">
          <a:extLst>
            <a:ext uri="{FF2B5EF4-FFF2-40B4-BE49-F238E27FC236}">
              <a16:creationId xmlns:a16="http://schemas.microsoft.com/office/drawing/2014/main" xmlns="" id="{00000000-0008-0000-0B00-0000F78B1000}"/>
            </a:ext>
          </a:extLst>
        </xdr:cNvPr>
        <xdr:cNvSpPr>
          <a:spLocks noChangeArrowheads="1"/>
        </xdr:cNvSpPr>
      </xdr:nvSpPr>
      <xdr:spPr bwMode="auto">
        <a:xfrm>
          <a:off x="0" y="7900225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1914</xdr:row>
      <xdr:rowOff>0</xdr:rowOff>
    </xdr:from>
    <xdr:to>
      <xdr:col>0</xdr:col>
      <xdr:colOff>0</xdr:colOff>
      <xdr:row>1914</xdr:row>
      <xdr:rowOff>0</xdr:rowOff>
    </xdr:to>
    <xdr:sp macro="" textlink="">
      <xdr:nvSpPr>
        <xdr:cNvPr id="1084408" name="Rectangle 5371">
          <a:extLst>
            <a:ext uri="{FF2B5EF4-FFF2-40B4-BE49-F238E27FC236}">
              <a16:creationId xmlns:a16="http://schemas.microsoft.com/office/drawing/2014/main" xmlns="" id="{00000000-0008-0000-0B00-0000F88B1000}"/>
            </a:ext>
          </a:extLst>
        </xdr:cNvPr>
        <xdr:cNvSpPr>
          <a:spLocks noChangeArrowheads="1"/>
        </xdr:cNvSpPr>
      </xdr:nvSpPr>
      <xdr:spPr bwMode="auto">
        <a:xfrm>
          <a:off x="0" y="7900225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411" name="Rectangle 5374">
          <a:extLst>
            <a:ext uri="{FF2B5EF4-FFF2-40B4-BE49-F238E27FC236}">
              <a16:creationId xmlns:a16="http://schemas.microsoft.com/office/drawing/2014/main" xmlns="" id="{00000000-0008-0000-0B00-0000FB8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412" name="Rectangle 5375">
          <a:extLst>
            <a:ext uri="{FF2B5EF4-FFF2-40B4-BE49-F238E27FC236}">
              <a16:creationId xmlns:a16="http://schemas.microsoft.com/office/drawing/2014/main" xmlns="" id="{00000000-0008-0000-0B00-0000FC8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415" name="Rectangle 5378">
          <a:extLst>
            <a:ext uri="{FF2B5EF4-FFF2-40B4-BE49-F238E27FC236}">
              <a16:creationId xmlns:a16="http://schemas.microsoft.com/office/drawing/2014/main" xmlns="" id="{00000000-0008-0000-0B00-0000FF8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416" name="Rectangle 5379">
          <a:extLst>
            <a:ext uri="{FF2B5EF4-FFF2-40B4-BE49-F238E27FC236}">
              <a16:creationId xmlns:a16="http://schemas.microsoft.com/office/drawing/2014/main" xmlns="" id="{00000000-0008-0000-0B00-0000008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419" name="Rectangle 5382">
          <a:extLst>
            <a:ext uri="{FF2B5EF4-FFF2-40B4-BE49-F238E27FC236}">
              <a16:creationId xmlns:a16="http://schemas.microsoft.com/office/drawing/2014/main" xmlns="" id="{00000000-0008-0000-0B00-0000038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420" name="Rectangle 5383">
          <a:extLst>
            <a:ext uri="{FF2B5EF4-FFF2-40B4-BE49-F238E27FC236}">
              <a16:creationId xmlns:a16="http://schemas.microsoft.com/office/drawing/2014/main" xmlns="" id="{00000000-0008-0000-0B00-0000048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423" name="Rectangle 5386">
          <a:extLst>
            <a:ext uri="{FF2B5EF4-FFF2-40B4-BE49-F238E27FC236}">
              <a16:creationId xmlns:a16="http://schemas.microsoft.com/office/drawing/2014/main" xmlns="" id="{00000000-0008-0000-0B00-0000078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424" name="Rectangle 5387">
          <a:extLst>
            <a:ext uri="{FF2B5EF4-FFF2-40B4-BE49-F238E27FC236}">
              <a16:creationId xmlns:a16="http://schemas.microsoft.com/office/drawing/2014/main" xmlns="" id="{00000000-0008-0000-0B00-0000088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427" name="Rectangle 5390">
          <a:extLst>
            <a:ext uri="{FF2B5EF4-FFF2-40B4-BE49-F238E27FC236}">
              <a16:creationId xmlns:a16="http://schemas.microsoft.com/office/drawing/2014/main" xmlns="" id="{00000000-0008-0000-0B00-00000B8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428" name="Rectangle 5391">
          <a:extLst>
            <a:ext uri="{FF2B5EF4-FFF2-40B4-BE49-F238E27FC236}">
              <a16:creationId xmlns:a16="http://schemas.microsoft.com/office/drawing/2014/main" xmlns="" id="{00000000-0008-0000-0B00-00000C8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431" name="Rectangle 5394">
          <a:extLst>
            <a:ext uri="{FF2B5EF4-FFF2-40B4-BE49-F238E27FC236}">
              <a16:creationId xmlns:a16="http://schemas.microsoft.com/office/drawing/2014/main" xmlns="" id="{00000000-0008-0000-0B00-00000F8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432" name="Rectangle 5395">
          <a:extLst>
            <a:ext uri="{FF2B5EF4-FFF2-40B4-BE49-F238E27FC236}">
              <a16:creationId xmlns:a16="http://schemas.microsoft.com/office/drawing/2014/main" xmlns="" id="{00000000-0008-0000-0B00-0000108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435" name="Rectangle 5398">
          <a:extLst>
            <a:ext uri="{FF2B5EF4-FFF2-40B4-BE49-F238E27FC236}">
              <a16:creationId xmlns:a16="http://schemas.microsoft.com/office/drawing/2014/main" xmlns="" id="{00000000-0008-0000-0B00-0000138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436" name="Rectangle 5399">
          <a:extLst>
            <a:ext uri="{FF2B5EF4-FFF2-40B4-BE49-F238E27FC236}">
              <a16:creationId xmlns:a16="http://schemas.microsoft.com/office/drawing/2014/main" xmlns="" id="{00000000-0008-0000-0B00-0000148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439" name="Rectangle 5402">
          <a:extLst>
            <a:ext uri="{FF2B5EF4-FFF2-40B4-BE49-F238E27FC236}">
              <a16:creationId xmlns:a16="http://schemas.microsoft.com/office/drawing/2014/main" xmlns="" id="{00000000-0008-0000-0B00-0000178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440" name="Rectangle 5403">
          <a:extLst>
            <a:ext uri="{FF2B5EF4-FFF2-40B4-BE49-F238E27FC236}">
              <a16:creationId xmlns:a16="http://schemas.microsoft.com/office/drawing/2014/main" xmlns="" id="{00000000-0008-0000-0B00-0000188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1986</xdr:row>
      <xdr:rowOff>0</xdr:rowOff>
    </xdr:from>
    <xdr:to>
      <xdr:col>9</xdr:col>
      <xdr:colOff>752475</xdr:colOff>
      <xdr:row>1986</xdr:row>
      <xdr:rowOff>0</xdr:rowOff>
    </xdr:to>
    <xdr:sp macro="" textlink="">
      <xdr:nvSpPr>
        <xdr:cNvPr id="1084441" name="Rectangle 5404">
          <a:extLst>
            <a:ext uri="{FF2B5EF4-FFF2-40B4-BE49-F238E27FC236}">
              <a16:creationId xmlns:a16="http://schemas.microsoft.com/office/drawing/2014/main" xmlns="" id="{00000000-0008-0000-0B00-0000198C1000}"/>
            </a:ext>
          </a:extLst>
        </xdr:cNvPr>
        <xdr:cNvSpPr>
          <a:spLocks noChangeArrowheads="1"/>
        </xdr:cNvSpPr>
      </xdr:nvSpPr>
      <xdr:spPr bwMode="auto">
        <a:xfrm>
          <a:off x="0" y="81602580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1986</xdr:row>
      <xdr:rowOff>0</xdr:rowOff>
    </xdr:from>
    <xdr:to>
      <xdr:col>9</xdr:col>
      <xdr:colOff>752475</xdr:colOff>
      <xdr:row>1986</xdr:row>
      <xdr:rowOff>0</xdr:rowOff>
    </xdr:to>
    <xdr:sp macro="" textlink="">
      <xdr:nvSpPr>
        <xdr:cNvPr id="1084442" name="Rectangle 5405">
          <a:extLst>
            <a:ext uri="{FF2B5EF4-FFF2-40B4-BE49-F238E27FC236}">
              <a16:creationId xmlns:a16="http://schemas.microsoft.com/office/drawing/2014/main" xmlns="" id="{00000000-0008-0000-0B00-00001A8C1000}"/>
            </a:ext>
          </a:extLst>
        </xdr:cNvPr>
        <xdr:cNvSpPr>
          <a:spLocks noChangeArrowheads="1"/>
        </xdr:cNvSpPr>
      </xdr:nvSpPr>
      <xdr:spPr bwMode="auto">
        <a:xfrm>
          <a:off x="0" y="81602580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1985</xdr:row>
      <xdr:rowOff>0</xdr:rowOff>
    </xdr:from>
    <xdr:to>
      <xdr:col>0</xdr:col>
      <xdr:colOff>0</xdr:colOff>
      <xdr:row>1985</xdr:row>
      <xdr:rowOff>0</xdr:rowOff>
    </xdr:to>
    <xdr:sp macro="" textlink="">
      <xdr:nvSpPr>
        <xdr:cNvPr id="1084443" name="Rectangle 5406">
          <a:extLst>
            <a:ext uri="{FF2B5EF4-FFF2-40B4-BE49-F238E27FC236}">
              <a16:creationId xmlns:a16="http://schemas.microsoft.com/office/drawing/2014/main" xmlns="" id="{00000000-0008-0000-0B00-00001B8C1000}"/>
            </a:ext>
          </a:extLst>
        </xdr:cNvPr>
        <xdr:cNvSpPr>
          <a:spLocks noChangeArrowheads="1"/>
        </xdr:cNvSpPr>
      </xdr:nvSpPr>
      <xdr:spPr bwMode="auto">
        <a:xfrm>
          <a:off x="0" y="8158257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1985</xdr:row>
      <xdr:rowOff>0</xdr:rowOff>
    </xdr:from>
    <xdr:to>
      <xdr:col>0</xdr:col>
      <xdr:colOff>0</xdr:colOff>
      <xdr:row>1985</xdr:row>
      <xdr:rowOff>0</xdr:rowOff>
    </xdr:to>
    <xdr:sp macro="" textlink="">
      <xdr:nvSpPr>
        <xdr:cNvPr id="1084444" name="Rectangle 5407">
          <a:extLst>
            <a:ext uri="{FF2B5EF4-FFF2-40B4-BE49-F238E27FC236}">
              <a16:creationId xmlns:a16="http://schemas.microsoft.com/office/drawing/2014/main" xmlns="" id="{00000000-0008-0000-0B00-00001C8C1000}"/>
            </a:ext>
          </a:extLst>
        </xdr:cNvPr>
        <xdr:cNvSpPr>
          <a:spLocks noChangeArrowheads="1"/>
        </xdr:cNvSpPr>
      </xdr:nvSpPr>
      <xdr:spPr bwMode="auto">
        <a:xfrm>
          <a:off x="0" y="8158257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447" name="Rectangle 5410">
          <a:extLst>
            <a:ext uri="{FF2B5EF4-FFF2-40B4-BE49-F238E27FC236}">
              <a16:creationId xmlns:a16="http://schemas.microsoft.com/office/drawing/2014/main" xmlns="" id="{00000000-0008-0000-0B00-00001F8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448" name="Rectangle 5411">
          <a:extLst>
            <a:ext uri="{FF2B5EF4-FFF2-40B4-BE49-F238E27FC236}">
              <a16:creationId xmlns:a16="http://schemas.microsoft.com/office/drawing/2014/main" xmlns="" id="{00000000-0008-0000-0B00-0000208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451" name="Rectangle 5414">
          <a:extLst>
            <a:ext uri="{FF2B5EF4-FFF2-40B4-BE49-F238E27FC236}">
              <a16:creationId xmlns:a16="http://schemas.microsoft.com/office/drawing/2014/main" xmlns="" id="{00000000-0008-0000-0B00-0000238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452" name="Rectangle 5415">
          <a:extLst>
            <a:ext uri="{FF2B5EF4-FFF2-40B4-BE49-F238E27FC236}">
              <a16:creationId xmlns:a16="http://schemas.microsoft.com/office/drawing/2014/main" xmlns="" id="{00000000-0008-0000-0B00-0000248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455" name="Rectangle 5418">
          <a:extLst>
            <a:ext uri="{FF2B5EF4-FFF2-40B4-BE49-F238E27FC236}">
              <a16:creationId xmlns:a16="http://schemas.microsoft.com/office/drawing/2014/main" xmlns="" id="{00000000-0008-0000-0B00-0000278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456" name="Rectangle 5419">
          <a:extLst>
            <a:ext uri="{FF2B5EF4-FFF2-40B4-BE49-F238E27FC236}">
              <a16:creationId xmlns:a16="http://schemas.microsoft.com/office/drawing/2014/main" xmlns="" id="{00000000-0008-0000-0B00-0000288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459" name="Rectangle 5422">
          <a:extLst>
            <a:ext uri="{FF2B5EF4-FFF2-40B4-BE49-F238E27FC236}">
              <a16:creationId xmlns:a16="http://schemas.microsoft.com/office/drawing/2014/main" xmlns="" id="{00000000-0008-0000-0B00-00002B8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460" name="Rectangle 5423">
          <a:extLst>
            <a:ext uri="{FF2B5EF4-FFF2-40B4-BE49-F238E27FC236}">
              <a16:creationId xmlns:a16="http://schemas.microsoft.com/office/drawing/2014/main" xmlns="" id="{00000000-0008-0000-0B00-00002C8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463" name="Rectangle 5426">
          <a:extLst>
            <a:ext uri="{FF2B5EF4-FFF2-40B4-BE49-F238E27FC236}">
              <a16:creationId xmlns:a16="http://schemas.microsoft.com/office/drawing/2014/main" xmlns="" id="{00000000-0008-0000-0B00-00002F8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464" name="Rectangle 5427">
          <a:extLst>
            <a:ext uri="{FF2B5EF4-FFF2-40B4-BE49-F238E27FC236}">
              <a16:creationId xmlns:a16="http://schemas.microsoft.com/office/drawing/2014/main" xmlns="" id="{00000000-0008-0000-0B00-0000308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467" name="Rectangle 5430">
          <a:extLst>
            <a:ext uri="{FF2B5EF4-FFF2-40B4-BE49-F238E27FC236}">
              <a16:creationId xmlns:a16="http://schemas.microsoft.com/office/drawing/2014/main" xmlns="" id="{00000000-0008-0000-0B00-0000338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468" name="Rectangle 5431">
          <a:extLst>
            <a:ext uri="{FF2B5EF4-FFF2-40B4-BE49-F238E27FC236}">
              <a16:creationId xmlns:a16="http://schemas.microsoft.com/office/drawing/2014/main" xmlns="" id="{00000000-0008-0000-0B00-0000348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471" name="Rectangle 5434">
          <a:extLst>
            <a:ext uri="{FF2B5EF4-FFF2-40B4-BE49-F238E27FC236}">
              <a16:creationId xmlns:a16="http://schemas.microsoft.com/office/drawing/2014/main" xmlns="" id="{00000000-0008-0000-0B00-0000378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472" name="Rectangle 5435">
          <a:extLst>
            <a:ext uri="{FF2B5EF4-FFF2-40B4-BE49-F238E27FC236}">
              <a16:creationId xmlns:a16="http://schemas.microsoft.com/office/drawing/2014/main" xmlns="" id="{00000000-0008-0000-0B00-0000388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475" name="Rectangle 5438">
          <a:extLst>
            <a:ext uri="{FF2B5EF4-FFF2-40B4-BE49-F238E27FC236}">
              <a16:creationId xmlns:a16="http://schemas.microsoft.com/office/drawing/2014/main" xmlns="" id="{00000000-0008-0000-0B00-00003B8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476" name="Rectangle 5439">
          <a:extLst>
            <a:ext uri="{FF2B5EF4-FFF2-40B4-BE49-F238E27FC236}">
              <a16:creationId xmlns:a16="http://schemas.microsoft.com/office/drawing/2014/main" xmlns="" id="{00000000-0008-0000-0B00-00003C8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479" name="Rectangle 5442">
          <a:extLst>
            <a:ext uri="{FF2B5EF4-FFF2-40B4-BE49-F238E27FC236}">
              <a16:creationId xmlns:a16="http://schemas.microsoft.com/office/drawing/2014/main" xmlns="" id="{00000000-0008-0000-0B00-00003F8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480" name="Rectangle 5443">
          <a:extLst>
            <a:ext uri="{FF2B5EF4-FFF2-40B4-BE49-F238E27FC236}">
              <a16:creationId xmlns:a16="http://schemas.microsoft.com/office/drawing/2014/main" xmlns="" id="{00000000-0008-0000-0B00-0000408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483" name="Rectangle 5446">
          <a:extLst>
            <a:ext uri="{FF2B5EF4-FFF2-40B4-BE49-F238E27FC236}">
              <a16:creationId xmlns:a16="http://schemas.microsoft.com/office/drawing/2014/main" xmlns="" id="{00000000-0008-0000-0B00-0000438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484" name="Rectangle 5447">
          <a:extLst>
            <a:ext uri="{FF2B5EF4-FFF2-40B4-BE49-F238E27FC236}">
              <a16:creationId xmlns:a16="http://schemas.microsoft.com/office/drawing/2014/main" xmlns="" id="{00000000-0008-0000-0B00-0000448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486" name="Rectangle 5449">
          <a:extLst>
            <a:ext uri="{FF2B5EF4-FFF2-40B4-BE49-F238E27FC236}">
              <a16:creationId xmlns:a16="http://schemas.microsoft.com/office/drawing/2014/main" xmlns="" id="{00000000-0008-0000-0B00-0000468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489" name="Rectangle 5452">
          <a:extLst>
            <a:ext uri="{FF2B5EF4-FFF2-40B4-BE49-F238E27FC236}">
              <a16:creationId xmlns:a16="http://schemas.microsoft.com/office/drawing/2014/main" xmlns="" id="{00000000-0008-0000-0B00-0000498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490" name="Rectangle 5453">
          <a:extLst>
            <a:ext uri="{FF2B5EF4-FFF2-40B4-BE49-F238E27FC236}">
              <a16:creationId xmlns:a16="http://schemas.microsoft.com/office/drawing/2014/main" xmlns="" id="{00000000-0008-0000-0B00-00004A8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493" name="Rectangle 5456">
          <a:extLst>
            <a:ext uri="{FF2B5EF4-FFF2-40B4-BE49-F238E27FC236}">
              <a16:creationId xmlns:a16="http://schemas.microsoft.com/office/drawing/2014/main" xmlns="" id="{00000000-0008-0000-0B00-00004D8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494" name="Rectangle 5457">
          <a:extLst>
            <a:ext uri="{FF2B5EF4-FFF2-40B4-BE49-F238E27FC236}">
              <a16:creationId xmlns:a16="http://schemas.microsoft.com/office/drawing/2014/main" xmlns="" id="{00000000-0008-0000-0B00-00004E8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497" name="Rectangle 5460">
          <a:extLst>
            <a:ext uri="{FF2B5EF4-FFF2-40B4-BE49-F238E27FC236}">
              <a16:creationId xmlns:a16="http://schemas.microsoft.com/office/drawing/2014/main" xmlns="" id="{00000000-0008-0000-0B00-0000518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498" name="Rectangle 5461">
          <a:extLst>
            <a:ext uri="{FF2B5EF4-FFF2-40B4-BE49-F238E27FC236}">
              <a16:creationId xmlns:a16="http://schemas.microsoft.com/office/drawing/2014/main" xmlns="" id="{00000000-0008-0000-0B00-0000528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501" name="Rectangle 5464">
          <a:extLst>
            <a:ext uri="{FF2B5EF4-FFF2-40B4-BE49-F238E27FC236}">
              <a16:creationId xmlns:a16="http://schemas.microsoft.com/office/drawing/2014/main" xmlns="" id="{00000000-0008-0000-0B00-0000558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502" name="Rectangle 5465">
          <a:extLst>
            <a:ext uri="{FF2B5EF4-FFF2-40B4-BE49-F238E27FC236}">
              <a16:creationId xmlns:a16="http://schemas.microsoft.com/office/drawing/2014/main" xmlns="" id="{00000000-0008-0000-0B00-0000568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563</xdr:row>
      <xdr:rowOff>0</xdr:rowOff>
    </xdr:from>
    <xdr:to>
      <xdr:col>0</xdr:col>
      <xdr:colOff>0</xdr:colOff>
      <xdr:row>563</xdr:row>
      <xdr:rowOff>0</xdr:rowOff>
    </xdr:to>
    <xdr:sp macro="" textlink="">
      <xdr:nvSpPr>
        <xdr:cNvPr id="1084503" name="Rectangle 5466">
          <a:extLst>
            <a:ext uri="{FF2B5EF4-FFF2-40B4-BE49-F238E27FC236}">
              <a16:creationId xmlns:a16="http://schemas.microsoft.com/office/drawing/2014/main" xmlns="" id="{00000000-0008-0000-0B00-0000578C1000}"/>
            </a:ext>
          </a:extLst>
        </xdr:cNvPr>
        <xdr:cNvSpPr>
          <a:spLocks noChangeArrowheads="1"/>
        </xdr:cNvSpPr>
      </xdr:nvSpPr>
      <xdr:spPr bwMode="auto">
        <a:xfrm>
          <a:off x="0" y="1068990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569</xdr:row>
      <xdr:rowOff>0</xdr:rowOff>
    </xdr:from>
    <xdr:to>
      <xdr:col>9</xdr:col>
      <xdr:colOff>752475</xdr:colOff>
      <xdr:row>569</xdr:row>
      <xdr:rowOff>0</xdr:rowOff>
    </xdr:to>
    <xdr:sp macro="" textlink="">
      <xdr:nvSpPr>
        <xdr:cNvPr id="1084504" name="Rectangle 5467">
          <a:extLst>
            <a:ext uri="{FF2B5EF4-FFF2-40B4-BE49-F238E27FC236}">
              <a16:creationId xmlns:a16="http://schemas.microsoft.com/office/drawing/2014/main" xmlns="" id="{00000000-0008-0000-0B00-0000588C1000}"/>
            </a:ext>
          </a:extLst>
        </xdr:cNvPr>
        <xdr:cNvSpPr>
          <a:spLocks noChangeArrowheads="1"/>
        </xdr:cNvSpPr>
      </xdr:nvSpPr>
      <xdr:spPr bwMode="auto">
        <a:xfrm>
          <a:off x="0" y="10831830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569</xdr:row>
      <xdr:rowOff>0</xdr:rowOff>
    </xdr:from>
    <xdr:to>
      <xdr:col>9</xdr:col>
      <xdr:colOff>752475</xdr:colOff>
      <xdr:row>569</xdr:row>
      <xdr:rowOff>0</xdr:rowOff>
    </xdr:to>
    <xdr:sp macro="" textlink="">
      <xdr:nvSpPr>
        <xdr:cNvPr id="1084505" name="Rectangle 5468">
          <a:extLst>
            <a:ext uri="{FF2B5EF4-FFF2-40B4-BE49-F238E27FC236}">
              <a16:creationId xmlns:a16="http://schemas.microsoft.com/office/drawing/2014/main" xmlns="" id="{00000000-0008-0000-0B00-0000598C1000}"/>
            </a:ext>
          </a:extLst>
        </xdr:cNvPr>
        <xdr:cNvSpPr>
          <a:spLocks noChangeArrowheads="1"/>
        </xdr:cNvSpPr>
      </xdr:nvSpPr>
      <xdr:spPr bwMode="auto">
        <a:xfrm>
          <a:off x="0" y="10831830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563</xdr:row>
      <xdr:rowOff>0</xdr:rowOff>
    </xdr:from>
    <xdr:to>
      <xdr:col>0</xdr:col>
      <xdr:colOff>0</xdr:colOff>
      <xdr:row>563</xdr:row>
      <xdr:rowOff>0</xdr:rowOff>
    </xdr:to>
    <xdr:sp macro="" textlink="">
      <xdr:nvSpPr>
        <xdr:cNvPr id="1084506" name="Rectangle 5469">
          <a:extLst>
            <a:ext uri="{FF2B5EF4-FFF2-40B4-BE49-F238E27FC236}">
              <a16:creationId xmlns:a16="http://schemas.microsoft.com/office/drawing/2014/main" xmlns="" id="{00000000-0008-0000-0B00-00005A8C1000}"/>
            </a:ext>
          </a:extLst>
        </xdr:cNvPr>
        <xdr:cNvSpPr>
          <a:spLocks noChangeArrowheads="1"/>
        </xdr:cNvSpPr>
      </xdr:nvSpPr>
      <xdr:spPr bwMode="auto">
        <a:xfrm>
          <a:off x="0" y="1068990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563</xdr:row>
      <xdr:rowOff>0</xdr:rowOff>
    </xdr:from>
    <xdr:to>
      <xdr:col>0</xdr:col>
      <xdr:colOff>0</xdr:colOff>
      <xdr:row>563</xdr:row>
      <xdr:rowOff>0</xdr:rowOff>
    </xdr:to>
    <xdr:sp macro="" textlink="">
      <xdr:nvSpPr>
        <xdr:cNvPr id="1084507" name="Rectangle 5470">
          <a:extLst>
            <a:ext uri="{FF2B5EF4-FFF2-40B4-BE49-F238E27FC236}">
              <a16:creationId xmlns:a16="http://schemas.microsoft.com/office/drawing/2014/main" xmlns="" id="{00000000-0008-0000-0B00-00005B8C1000}"/>
            </a:ext>
          </a:extLst>
        </xdr:cNvPr>
        <xdr:cNvSpPr>
          <a:spLocks noChangeArrowheads="1"/>
        </xdr:cNvSpPr>
      </xdr:nvSpPr>
      <xdr:spPr bwMode="auto">
        <a:xfrm>
          <a:off x="0" y="1068990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563</xdr:row>
      <xdr:rowOff>0</xdr:rowOff>
    </xdr:from>
    <xdr:to>
      <xdr:col>0</xdr:col>
      <xdr:colOff>0</xdr:colOff>
      <xdr:row>563</xdr:row>
      <xdr:rowOff>0</xdr:rowOff>
    </xdr:to>
    <xdr:sp macro="" textlink="">
      <xdr:nvSpPr>
        <xdr:cNvPr id="1084508" name="Rectangle 5471">
          <a:extLst>
            <a:ext uri="{FF2B5EF4-FFF2-40B4-BE49-F238E27FC236}">
              <a16:creationId xmlns:a16="http://schemas.microsoft.com/office/drawing/2014/main" xmlns="" id="{00000000-0008-0000-0B00-00005C8C1000}"/>
            </a:ext>
          </a:extLst>
        </xdr:cNvPr>
        <xdr:cNvSpPr>
          <a:spLocks noChangeArrowheads="1"/>
        </xdr:cNvSpPr>
      </xdr:nvSpPr>
      <xdr:spPr bwMode="auto">
        <a:xfrm>
          <a:off x="0" y="1068990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569</xdr:row>
      <xdr:rowOff>0</xdr:rowOff>
    </xdr:from>
    <xdr:to>
      <xdr:col>9</xdr:col>
      <xdr:colOff>752475</xdr:colOff>
      <xdr:row>569</xdr:row>
      <xdr:rowOff>0</xdr:rowOff>
    </xdr:to>
    <xdr:sp macro="" textlink="">
      <xdr:nvSpPr>
        <xdr:cNvPr id="1084509" name="Rectangle 5472">
          <a:extLst>
            <a:ext uri="{FF2B5EF4-FFF2-40B4-BE49-F238E27FC236}">
              <a16:creationId xmlns:a16="http://schemas.microsoft.com/office/drawing/2014/main" xmlns="" id="{00000000-0008-0000-0B00-00005D8C1000}"/>
            </a:ext>
          </a:extLst>
        </xdr:cNvPr>
        <xdr:cNvSpPr>
          <a:spLocks noChangeArrowheads="1"/>
        </xdr:cNvSpPr>
      </xdr:nvSpPr>
      <xdr:spPr bwMode="auto">
        <a:xfrm>
          <a:off x="0" y="10831830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569</xdr:row>
      <xdr:rowOff>0</xdr:rowOff>
    </xdr:from>
    <xdr:to>
      <xdr:col>9</xdr:col>
      <xdr:colOff>752475</xdr:colOff>
      <xdr:row>569</xdr:row>
      <xdr:rowOff>0</xdr:rowOff>
    </xdr:to>
    <xdr:sp macro="" textlink="">
      <xdr:nvSpPr>
        <xdr:cNvPr id="1084510" name="Rectangle 5473">
          <a:extLst>
            <a:ext uri="{FF2B5EF4-FFF2-40B4-BE49-F238E27FC236}">
              <a16:creationId xmlns:a16="http://schemas.microsoft.com/office/drawing/2014/main" xmlns="" id="{00000000-0008-0000-0B00-00005E8C1000}"/>
            </a:ext>
          </a:extLst>
        </xdr:cNvPr>
        <xdr:cNvSpPr>
          <a:spLocks noChangeArrowheads="1"/>
        </xdr:cNvSpPr>
      </xdr:nvSpPr>
      <xdr:spPr bwMode="auto">
        <a:xfrm>
          <a:off x="0" y="10831830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563</xdr:row>
      <xdr:rowOff>0</xdr:rowOff>
    </xdr:from>
    <xdr:to>
      <xdr:col>0</xdr:col>
      <xdr:colOff>0</xdr:colOff>
      <xdr:row>563</xdr:row>
      <xdr:rowOff>0</xdr:rowOff>
    </xdr:to>
    <xdr:sp macro="" textlink="">
      <xdr:nvSpPr>
        <xdr:cNvPr id="1084511" name="Rectangle 5474">
          <a:extLst>
            <a:ext uri="{FF2B5EF4-FFF2-40B4-BE49-F238E27FC236}">
              <a16:creationId xmlns:a16="http://schemas.microsoft.com/office/drawing/2014/main" xmlns="" id="{00000000-0008-0000-0B00-00005F8C1000}"/>
            </a:ext>
          </a:extLst>
        </xdr:cNvPr>
        <xdr:cNvSpPr>
          <a:spLocks noChangeArrowheads="1"/>
        </xdr:cNvSpPr>
      </xdr:nvSpPr>
      <xdr:spPr bwMode="auto">
        <a:xfrm>
          <a:off x="0" y="1068990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563</xdr:row>
      <xdr:rowOff>0</xdr:rowOff>
    </xdr:from>
    <xdr:to>
      <xdr:col>0</xdr:col>
      <xdr:colOff>0</xdr:colOff>
      <xdr:row>563</xdr:row>
      <xdr:rowOff>0</xdr:rowOff>
    </xdr:to>
    <xdr:sp macro="" textlink="">
      <xdr:nvSpPr>
        <xdr:cNvPr id="1084512" name="Rectangle 5475">
          <a:extLst>
            <a:ext uri="{FF2B5EF4-FFF2-40B4-BE49-F238E27FC236}">
              <a16:creationId xmlns:a16="http://schemas.microsoft.com/office/drawing/2014/main" xmlns="" id="{00000000-0008-0000-0B00-0000608C1000}"/>
            </a:ext>
          </a:extLst>
        </xdr:cNvPr>
        <xdr:cNvSpPr>
          <a:spLocks noChangeArrowheads="1"/>
        </xdr:cNvSpPr>
      </xdr:nvSpPr>
      <xdr:spPr bwMode="auto">
        <a:xfrm>
          <a:off x="0" y="1068990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569</xdr:row>
      <xdr:rowOff>0</xdr:rowOff>
    </xdr:from>
    <xdr:to>
      <xdr:col>9</xdr:col>
      <xdr:colOff>752475</xdr:colOff>
      <xdr:row>569</xdr:row>
      <xdr:rowOff>0</xdr:rowOff>
    </xdr:to>
    <xdr:sp macro="" textlink="">
      <xdr:nvSpPr>
        <xdr:cNvPr id="1084513" name="Rectangle 5476">
          <a:extLst>
            <a:ext uri="{FF2B5EF4-FFF2-40B4-BE49-F238E27FC236}">
              <a16:creationId xmlns:a16="http://schemas.microsoft.com/office/drawing/2014/main" xmlns="" id="{00000000-0008-0000-0B00-0000618C1000}"/>
            </a:ext>
          </a:extLst>
        </xdr:cNvPr>
        <xdr:cNvSpPr>
          <a:spLocks noChangeArrowheads="1"/>
        </xdr:cNvSpPr>
      </xdr:nvSpPr>
      <xdr:spPr bwMode="auto">
        <a:xfrm>
          <a:off x="0" y="10831830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569</xdr:row>
      <xdr:rowOff>0</xdr:rowOff>
    </xdr:from>
    <xdr:to>
      <xdr:col>9</xdr:col>
      <xdr:colOff>752475</xdr:colOff>
      <xdr:row>569</xdr:row>
      <xdr:rowOff>0</xdr:rowOff>
    </xdr:to>
    <xdr:sp macro="" textlink="">
      <xdr:nvSpPr>
        <xdr:cNvPr id="1084514" name="Rectangle 5477">
          <a:extLst>
            <a:ext uri="{FF2B5EF4-FFF2-40B4-BE49-F238E27FC236}">
              <a16:creationId xmlns:a16="http://schemas.microsoft.com/office/drawing/2014/main" xmlns="" id="{00000000-0008-0000-0B00-0000628C1000}"/>
            </a:ext>
          </a:extLst>
        </xdr:cNvPr>
        <xdr:cNvSpPr>
          <a:spLocks noChangeArrowheads="1"/>
        </xdr:cNvSpPr>
      </xdr:nvSpPr>
      <xdr:spPr bwMode="auto">
        <a:xfrm>
          <a:off x="0" y="10831830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563</xdr:row>
      <xdr:rowOff>0</xdr:rowOff>
    </xdr:from>
    <xdr:to>
      <xdr:col>0</xdr:col>
      <xdr:colOff>0</xdr:colOff>
      <xdr:row>563</xdr:row>
      <xdr:rowOff>0</xdr:rowOff>
    </xdr:to>
    <xdr:sp macro="" textlink="">
      <xdr:nvSpPr>
        <xdr:cNvPr id="1084515" name="Rectangle 5478">
          <a:extLst>
            <a:ext uri="{FF2B5EF4-FFF2-40B4-BE49-F238E27FC236}">
              <a16:creationId xmlns:a16="http://schemas.microsoft.com/office/drawing/2014/main" xmlns="" id="{00000000-0008-0000-0B00-0000638C1000}"/>
            </a:ext>
          </a:extLst>
        </xdr:cNvPr>
        <xdr:cNvSpPr>
          <a:spLocks noChangeArrowheads="1"/>
        </xdr:cNvSpPr>
      </xdr:nvSpPr>
      <xdr:spPr bwMode="auto">
        <a:xfrm>
          <a:off x="0" y="1068990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563</xdr:row>
      <xdr:rowOff>0</xdr:rowOff>
    </xdr:from>
    <xdr:to>
      <xdr:col>0</xdr:col>
      <xdr:colOff>0</xdr:colOff>
      <xdr:row>563</xdr:row>
      <xdr:rowOff>0</xdr:rowOff>
    </xdr:to>
    <xdr:sp macro="" textlink="">
      <xdr:nvSpPr>
        <xdr:cNvPr id="1084516" name="Rectangle 5479">
          <a:extLst>
            <a:ext uri="{FF2B5EF4-FFF2-40B4-BE49-F238E27FC236}">
              <a16:creationId xmlns:a16="http://schemas.microsoft.com/office/drawing/2014/main" xmlns="" id="{00000000-0008-0000-0B00-0000648C1000}"/>
            </a:ext>
          </a:extLst>
        </xdr:cNvPr>
        <xdr:cNvSpPr>
          <a:spLocks noChangeArrowheads="1"/>
        </xdr:cNvSpPr>
      </xdr:nvSpPr>
      <xdr:spPr bwMode="auto">
        <a:xfrm>
          <a:off x="0" y="1068990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444</xdr:row>
      <xdr:rowOff>0</xdr:rowOff>
    </xdr:from>
    <xdr:to>
      <xdr:col>9</xdr:col>
      <xdr:colOff>752475</xdr:colOff>
      <xdr:row>444</xdr:row>
      <xdr:rowOff>0</xdr:rowOff>
    </xdr:to>
    <xdr:sp macro="" textlink="">
      <xdr:nvSpPr>
        <xdr:cNvPr id="1084517" name="Rectangle 5480">
          <a:extLst>
            <a:ext uri="{FF2B5EF4-FFF2-40B4-BE49-F238E27FC236}">
              <a16:creationId xmlns:a16="http://schemas.microsoft.com/office/drawing/2014/main" xmlns="" id="{00000000-0008-0000-0B00-0000658C1000}"/>
            </a:ext>
          </a:extLst>
        </xdr:cNvPr>
        <xdr:cNvSpPr>
          <a:spLocks noChangeArrowheads="1"/>
        </xdr:cNvSpPr>
      </xdr:nvSpPr>
      <xdr:spPr bwMode="auto">
        <a:xfrm>
          <a:off x="0" y="8070532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444</xdr:row>
      <xdr:rowOff>0</xdr:rowOff>
    </xdr:from>
    <xdr:to>
      <xdr:col>9</xdr:col>
      <xdr:colOff>752475</xdr:colOff>
      <xdr:row>444</xdr:row>
      <xdr:rowOff>0</xdr:rowOff>
    </xdr:to>
    <xdr:sp macro="" textlink="">
      <xdr:nvSpPr>
        <xdr:cNvPr id="1084518" name="Rectangle 5481">
          <a:extLst>
            <a:ext uri="{FF2B5EF4-FFF2-40B4-BE49-F238E27FC236}">
              <a16:creationId xmlns:a16="http://schemas.microsoft.com/office/drawing/2014/main" xmlns="" id="{00000000-0008-0000-0B00-0000668C1000}"/>
            </a:ext>
          </a:extLst>
        </xdr:cNvPr>
        <xdr:cNvSpPr>
          <a:spLocks noChangeArrowheads="1"/>
        </xdr:cNvSpPr>
      </xdr:nvSpPr>
      <xdr:spPr bwMode="auto">
        <a:xfrm>
          <a:off x="0" y="8070532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404</xdr:row>
      <xdr:rowOff>0</xdr:rowOff>
    </xdr:from>
    <xdr:to>
      <xdr:col>0</xdr:col>
      <xdr:colOff>0</xdr:colOff>
      <xdr:row>404</xdr:row>
      <xdr:rowOff>0</xdr:rowOff>
    </xdr:to>
    <xdr:sp macro="" textlink="">
      <xdr:nvSpPr>
        <xdr:cNvPr id="1084519" name="Rectangle 5482">
          <a:extLst>
            <a:ext uri="{FF2B5EF4-FFF2-40B4-BE49-F238E27FC236}">
              <a16:creationId xmlns:a16="http://schemas.microsoft.com/office/drawing/2014/main" xmlns="" id="{00000000-0008-0000-0B00-0000678C1000}"/>
            </a:ext>
          </a:extLst>
        </xdr:cNvPr>
        <xdr:cNvSpPr>
          <a:spLocks noChangeArrowheads="1"/>
        </xdr:cNvSpPr>
      </xdr:nvSpPr>
      <xdr:spPr bwMode="auto">
        <a:xfrm>
          <a:off x="0" y="727043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404</xdr:row>
      <xdr:rowOff>0</xdr:rowOff>
    </xdr:from>
    <xdr:to>
      <xdr:col>0</xdr:col>
      <xdr:colOff>0</xdr:colOff>
      <xdr:row>404</xdr:row>
      <xdr:rowOff>0</xdr:rowOff>
    </xdr:to>
    <xdr:sp macro="" textlink="">
      <xdr:nvSpPr>
        <xdr:cNvPr id="1084520" name="Rectangle 5483">
          <a:extLst>
            <a:ext uri="{FF2B5EF4-FFF2-40B4-BE49-F238E27FC236}">
              <a16:creationId xmlns:a16="http://schemas.microsoft.com/office/drawing/2014/main" xmlns="" id="{00000000-0008-0000-0B00-0000688C1000}"/>
            </a:ext>
          </a:extLst>
        </xdr:cNvPr>
        <xdr:cNvSpPr>
          <a:spLocks noChangeArrowheads="1"/>
        </xdr:cNvSpPr>
      </xdr:nvSpPr>
      <xdr:spPr bwMode="auto">
        <a:xfrm>
          <a:off x="0" y="727043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523" name="Rectangle 5486">
          <a:extLst>
            <a:ext uri="{FF2B5EF4-FFF2-40B4-BE49-F238E27FC236}">
              <a16:creationId xmlns:a16="http://schemas.microsoft.com/office/drawing/2014/main" xmlns="" id="{00000000-0008-0000-0B00-00006B8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524" name="Rectangle 5487">
          <a:extLst>
            <a:ext uri="{FF2B5EF4-FFF2-40B4-BE49-F238E27FC236}">
              <a16:creationId xmlns:a16="http://schemas.microsoft.com/office/drawing/2014/main" xmlns="" id="{00000000-0008-0000-0B00-00006C8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527" name="Rectangle 5490">
          <a:extLst>
            <a:ext uri="{FF2B5EF4-FFF2-40B4-BE49-F238E27FC236}">
              <a16:creationId xmlns:a16="http://schemas.microsoft.com/office/drawing/2014/main" xmlns="" id="{00000000-0008-0000-0B00-00006F8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528" name="Rectangle 5491">
          <a:extLst>
            <a:ext uri="{FF2B5EF4-FFF2-40B4-BE49-F238E27FC236}">
              <a16:creationId xmlns:a16="http://schemas.microsoft.com/office/drawing/2014/main" xmlns="" id="{00000000-0008-0000-0B00-0000708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529" name="Rectangle 5492">
          <a:extLst>
            <a:ext uri="{FF2B5EF4-FFF2-40B4-BE49-F238E27FC236}">
              <a16:creationId xmlns:a16="http://schemas.microsoft.com/office/drawing/2014/main" xmlns="" id="{00000000-0008-0000-0B00-0000718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530" name="Rectangle 5493">
          <a:extLst>
            <a:ext uri="{FF2B5EF4-FFF2-40B4-BE49-F238E27FC236}">
              <a16:creationId xmlns:a16="http://schemas.microsoft.com/office/drawing/2014/main" xmlns="" id="{00000000-0008-0000-0B00-0000728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533" name="Rectangle 5496">
          <a:extLst>
            <a:ext uri="{FF2B5EF4-FFF2-40B4-BE49-F238E27FC236}">
              <a16:creationId xmlns:a16="http://schemas.microsoft.com/office/drawing/2014/main" xmlns="" id="{00000000-0008-0000-0B00-0000758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534" name="Rectangle 5497">
          <a:extLst>
            <a:ext uri="{FF2B5EF4-FFF2-40B4-BE49-F238E27FC236}">
              <a16:creationId xmlns:a16="http://schemas.microsoft.com/office/drawing/2014/main" xmlns="" id="{00000000-0008-0000-0B00-0000768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537" name="Rectangle 5500">
          <a:extLst>
            <a:ext uri="{FF2B5EF4-FFF2-40B4-BE49-F238E27FC236}">
              <a16:creationId xmlns:a16="http://schemas.microsoft.com/office/drawing/2014/main" xmlns="" id="{00000000-0008-0000-0B00-0000798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538" name="Rectangle 5501">
          <a:extLst>
            <a:ext uri="{FF2B5EF4-FFF2-40B4-BE49-F238E27FC236}">
              <a16:creationId xmlns:a16="http://schemas.microsoft.com/office/drawing/2014/main" xmlns="" id="{00000000-0008-0000-0B00-00007A8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541" name="Rectangle 5504">
          <a:extLst>
            <a:ext uri="{FF2B5EF4-FFF2-40B4-BE49-F238E27FC236}">
              <a16:creationId xmlns:a16="http://schemas.microsoft.com/office/drawing/2014/main" xmlns="" id="{00000000-0008-0000-0B00-00007D8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542" name="Rectangle 5505">
          <a:extLst>
            <a:ext uri="{FF2B5EF4-FFF2-40B4-BE49-F238E27FC236}">
              <a16:creationId xmlns:a16="http://schemas.microsoft.com/office/drawing/2014/main" xmlns="" id="{00000000-0008-0000-0B00-00007E8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545" name="Rectangle 5508">
          <a:extLst>
            <a:ext uri="{FF2B5EF4-FFF2-40B4-BE49-F238E27FC236}">
              <a16:creationId xmlns:a16="http://schemas.microsoft.com/office/drawing/2014/main" xmlns="" id="{00000000-0008-0000-0B00-0000818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546" name="Rectangle 5509">
          <a:extLst>
            <a:ext uri="{FF2B5EF4-FFF2-40B4-BE49-F238E27FC236}">
              <a16:creationId xmlns:a16="http://schemas.microsoft.com/office/drawing/2014/main" xmlns="" id="{00000000-0008-0000-0B00-0000828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1212</xdr:row>
      <xdr:rowOff>0</xdr:rowOff>
    </xdr:from>
    <xdr:to>
      <xdr:col>9</xdr:col>
      <xdr:colOff>752475</xdr:colOff>
      <xdr:row>1212</xdr:row>
      <xdr:rowOff>0</xdr:rowOff>
    </xdr:to>
    <xdr:sp macro="" textlink="">
      <xdr:nvSpPr>
        <xdr:cNvPr id="1084547" name="Rectangle 5510">
          <a:extLst>
            <a:ext uri="{FF2B5EF4-FFF2-40B4-BE49-F238E27FC236}">
              <a16:creationId xmlns:a16="http://schemas.microsoft.com/office/drawing/2014/main" xmlns="" id="{00000000-0008-0000-0B00-0000838C1000}"/>
            </a:ext>
          </a:extLst>
        </xdr:cNvPr>
        <xdr:cNvSpPr>
          <a:spLocks noChangeArrowheads="1"/>
        </xdr:cNvSpPr>
      </xdr:nvSpPr>
      <xdr:spPr bwMode="auto">
        <a:xfrm>
          <a:off x="0" y="43098720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1212</xdr:row>
      <xdr:rowOff>0</xdr:rowOff>
    </xdr:from>
    <xdr:to>
      <xdr:col>9</xdr:col>
      <xdr:colOff>752475</xdr:colOff>
      <xdr:row>1212</xdr:row>
      <xdr:rowOff>0</xdr:rowOff>
    </xdr:to>
    <xdr:sp macro="" textlink="">
      <xdr:nvSpPr>
        <xdr:cNvPr id="1084548" name="Rectangle 5511">
          <a:extLst>
            <a:ext uri="{FF2B5EF4-FFF2-40B4-BE49-F238E27FC236}">
              <a16:creationId xmlns:a16="http://schemas.microsoft.com/office/drawing/2014/main" xmlns="" id="{00000000-0008-0000-0B00-0000848C1000}"/>
            </a:ext>
          </a:extLst>
        </xdr:cNvPr>
        <xdr:cNvSpPr>
          <a:spLocks noChangeArrowheads="1"/>
        </xdr:cNvSpPr>
      </xdr:nvSpPr>
      <xdr:spPr bwMode="auto">
        <a:xfrm>
          <a:off x="0" y="43098720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1374</xdr:row>
      <xdr:rowOff>0</xdr:rowOff>
    </xdr:from>
    <xdr:to>
      <xdr:col>0</xdr:col>
      <xdr:colOff>0</xdr:colOff>
      <xdr:row>1374</xdr:row>
      <xdr:rowOff>0</xdr:rowOff>
    </xdr:to>
    <xdr:sp macro="" textlink="">
      <xdr:nvSpPr>
        <xdr:cNvPr id="1084549" name="Rectangle 5512">
          <a:extLst>
            <a:ext uri="{FF2B5EF4-FFF2-40B4-BE49-F238E27FC236}">
              <a16:creationId xmlns:a16="http://schemas.microsoft.com/office/drawing/2014/main" xmlns="" id="{00000000-0008-0000-0B00-0000858C1000}"/>
            </a:ext>
          </a:extLst>
        </xdr:cNvPr>
        <xdr:cNvSpPr>
          <a:spLocks noChangeArrowheads="1"/>
        </xdr:cNvSpPr>
      </xdr:nvSpPr>
      <xdr:spPr bwMode="auto">
        <a:xfrm>
          <a:off x="0" y="4613624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1374</xdr:row>
      <xdr:rowOff>0</xdr:rowOff>
    </xdr:from>
    <xdr:to>
      <xdr:col>0</xdr:col>
      <xdr:colOff>0</xdr:colOff>
      <xdr:row>1374</xdr:row>
      <xdr:rowOff>0</xdr:rowOff>
    </xdr:to>
    <xdr:sp macro="" textlink="">
      <xdr:nvSpPr>
        <xdr:cNvPr id="1084550" name="Rectangle 5513">
          <a:extLst>
            <a:ext uri="{FF2B5EF4-FFF2-40B4-BE49-F238E27FC236}">
              <a16:creationId xmlns:a16="http://schemas.microsoft.com/office/drawing/2014/main" xmlns="" id="{00000000-0008-0000-0B00-0000868C1000}"/>
            </a:ext>
          </a:extLst>
        </xdr:cNvPr>
        <xdr:cNvSpPr>
          <a:spLocks noChangeArrowheads="1"/>
        </xdr:cNvSpPr>
      </xdr:nvSpPr>
      <xdr:spPr bwMode="auto">
        <a:xfrm>
          <a:off x="0" y="4613624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1212</xdr:row>
      <xdr:rowOff>0</xdr:rowOff>
    </xdr:from>
    <xdr:to>
      <xdr:col>9</xdr:col>
      <xdr:colOff>752475</xdr:colOff>
      <xdr:row>1212</xdr:row>
      <xdr:rowOff>0</xdr:rowOff>
    </xdr:to>
    <xdr:sp macro="" textlink="">
      <xdr:nvSpPr>
        <xdr:cNvPr id="1084551" name="Rectangle 5514">
          <a:extLst>
            <a:ext uri="{FF2B5EF4-FFF2-40B4-BE49-F238E27FC236}">
              <a16:creationId xmlns:a16="http://schemas.microsoft.com/office/drawing/2014/main" xmlns="" id="{00000000-0008-0000-0B00-0000878C1000}"/>
            </a:ext>
          </a:extLst>
        </xdr:cNvPr>
        <xdr:cNvSpPr>
          <a:spLocks noChangeArrowheads="1"/>
        </xdr:cNvSpPr>
      </xdr:nvSpPr>
      <xdr:spPr bwMode="auto">
        <a:xfrm>
          <a:off x="0" y="43098720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1212</xdr:row>
      <xdr:rowOff>0</xdr:rowOff>
    </xdr:from>
    <xdr:to>
      <xdr:col>9</xdr:col>
      <xdr:colOff>752475</xdr:colOff>
      <xdr:row>1212</xdr:row>
      <xdr:rowOff>0</xdr:rowOff>
    </xdr:to>
    <xdr:sp macro="" textlink="">
      <xdr:nvSpPr>
        <xdr:cNvPr id="1084552" name="Rectangle 5515">
          <a:extLst>
            <a:ext uri="{FF2B5EF4-FFF2-40B4-BE49-F238E27FC236}">
              <a16:creationId xmlns:a16="http://schemas.microsoft.com/office/drawing/2014/main" xmlns="" id="{00000000-0008-0000-0B00-0000888C1000}"/>
            </a:ext>
          </a:extLst>
        </xdr:cNvPr>
        <xdr:cNvSpPr>
          <a:spLocks noChangeArrowheads="1"/>
        </xdr:cNvSpPr>
      </xdr:nvSpPr>
      <xdr:spPr bwMode="auto">
        <a:xfrm>
          <a:off x="0" y="43098720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1374</xdr:row>
      <xdr:rowOff>0</xdr:rowOff>
    </xdr:from>
    <xdr:to>
      <xdr:col>0</xdr:col>
      <xdr:colOff>0</xdr:colOff>
      <xdr:row>1374</xdr:row>
      <xdr:rowOff>0</xdr:rowOff>
    </xdr:to>
    <xdr:sp macro="" textlink="">
      <xdr:nvSpPr>
        <xdr:cNvPr id="1084553" name="Rectangle 5516">
          <a:extLst>
            <a:ext uri="{FF2B5EF4-FFF2-40B4-BE49-F238E27FC236}">
              <a16:creationId xmlns:a16="http://schemas.microsoft.com/office/drawing/2014/main" xmlns="" id="{00000000-0008-0000-0B00-0000898C1000}"/>
            </a:ext>
          </a:extLst>
        </xdr:cNvPr>
        <xdr:cNvSpPr>
          <a:spLocks noChangeArrowheads="1"/>
        </xdr:cNvSpPr>
      </xdr:nvSpPr>
      <xdr:spPr bwMode="auto">
        <a:xfrm>
          <a:off x="0" y="4613624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1374</xdr:row>
      <xdr:rowOff>0</xdr:rowOff>
    </xdr:from>
    <xdr:to>
      <xdr:col>0</xdr:col>
      <xdr:colOff>0</xdr:colOff>
      <xdr:row>1374</xdr:row>
      <xdr:rowOff>0</xdr:rowOff>
    </xdr:to>
    <xdr:sp macro="" textlink="">
      <xdr:nvSpPr>
        <xdr:cNvPr id="1084554" name="Rectangle 5517">
          <a:extLst>
            <a:ext uri="{FF2B5EF4-FFF2-40B4-BE49-F238E27FC236}">
              <a16:creationId xmlns:a16="http://schemas.microsoft.com/office/drawing/2014/main" xmlns="" id="{00000000-0008-0000-0B00-00008A8C1000}"/>
            </a:ext>
          </a:extLst>
        </xdr:cNvPr>
        <xdr:cNvSpPr>
          <a:spLocks noChangeArrowheads="1"/>
        </xdr:cNvSpPr>
      </xdr:nvSpPr>
      <xdr:spPr bwMode="auto">
        <a:xfrm>
          <a:off x="0" y="4613624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1212</xdr:row>
      <xdr:rowOff>0</xdr:rowOff>
    </xdr:from>
    <xdr:to>
      <xdr:col>9</xdr:col>
      <xdr:colOff>752475</xdr:colOff>
      <xdr:row>1212</xdr:row>
      <xdr:rowOff>0</xdr:rowOff>
    </xdr:to>
    <xdr:sp macro="" textlink="">
      <xdr:nvSpPr>
        <xdr:cNvPr id="1084555" name="Rectangle 5518">
          <a:extLst>
            <a:ext uri="{FF2B5EF4-FFF2-40B4-BE49-F238E27FC236}">
              <a16:creationId xmlns:a16="http://schemas.microsoft.com/office/drawing/2014/main" xmlns="" id="{00000000-0008-0000-0B00-00008B8C1000}"/>
            </a:ext>
          </a:extLst>
        </xdr:cNvPr>
        <xdr:cNvSpPr>
          <a:spLocks noChangeArrowheads="1"/>
        </xdr:cNvSpPr>
      </xdr:nvSpPr>
      <xdr:spPr bwMode="auto">
        <a:xfrm>
          <a:off x="0" y="43098720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1212</xdr:row>
      <xdr:rowOff>0</xdr:rowOff>
    </xdr:from>
    <xdr:to>
      <xdr:col>9</xdr:col>
      <xdr:colOff>752475</xdr:colOff>
      <xdr:row>1212</xdr:row>
      <xdr:rowOff>0</xdr:rowOff>
    </xdr:to>
    <xdr:sp macro="" textlink="">
      <xdr:nvSpPr>
        <xdr:cNvPr id="1084556" name="Rectangle 5519">
          <a:extLst>
            <a:ext uri="{FF2B5EF4-FFF2-40B4-BE49-F238E27FC236}">
              <a16:creationId xmlns:a16="http://schemas.microsoft.com/office/drawing/2014/main" xmlns="" id="{00000000-0008-0000-0B00-00008C8C1000}"/>
            </a:ext>
          </a:extLst>
        </xdr:cNvPr>
        <xdr:cNvSpPr>
          <a:spLocks noChangeArrowheads="1"/>
        </xdr:cNvSpPr>
      </xdr:nvSpPr>
      <xdr:spPr bwMode="auto">
        <a:xfrm>
          <a:off x="0" y="43098720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1374</xdr:row>
      <xdr:rowOff>0</xdr:rowOff>
    </xdr:from>
    <xdr:to>
      <xdr:col>0</xdr:col>
      <xdr:colOff>0</xdr:colOff>
      <xdr:row>1374</xdr:row>
      <xdr:rowOff>0</xdr:rowOff>
    </xdr:to>
    <xdr:sp macro="" textlink="">
      <xdr:nvSpPr>
        <xdr:cNvPr id="1084557" name="Rectangle 5520">
          <a:extLst>
            <a:ext uri="{FF2B5EF4-FFF2-40B4-BE49-F238E27FC236}">
              <a16:creationId xmlns:a16="http://schemas.microsoft.com/office/drawing/2014/main" xmlns="" id="{00000000-0008-0000-0B00-00008D8C1000}"/>
            </a:ext>
          </a:extLst>
        </xdr:cNvPr>
        <xdr:cNvSpPr>
          <a:spLocks noChangeArrowheads="1"/>
        </xdr:cNvSpPr>
      </xdr:nvSpPr>
      <xdr:spPr bwMode="auto">
        <a:xfrm>
          <a:off x="0" y="4613624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1374</xdr:row>
      <xdr:rowOff>0</xdr:rowOff>
    </xdr:from>
    <xdr:to>
      <xdr:col>0</xdr:col>
      <xdr:colOff>0</xdr:colOff>
      <xdr:row>1374</xdr:row>
      <xdr:rowOff>0</xdr:rowOff>
    </xdr:to>
    <xdr:sp macro="" textlink="">
      <xdr:nvSpPr>
        <xdr:cNvPr id="1084558" name="Rectangle 5521">
          <a:extLst>
            <a:ext uri="{FF2B5EF4-FFF2-40B4-BE49-F238E27FC236}">
              <a16:creationId xmlns:a16="http://schemas.microsoft.com/office/drawing/2014/main" xmlns="" id="{00000000-0008-0000-0B00-00008E8C1000}"/>
            </a:ext>
          </a:extLst>
        </xdr:cNvPr>
        <xdr:cNvSpPr>
          <a:spLocks noChangeArrowheads="1"/>
        </xdr:cNvSpPr>
      </xdr:nvSpPr>
      <xdr:spPr bwMode="auto">
        <a:xfrm>
          <a:off x="0" y="4613624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1212</xdr:row>
      <xdr:rowOff>0</xdr:rowOff>
    </xdr:from>
    <xdr:to>
      <xdr:col>9</xdr:col>
      <xdr:colOff>752475</xdr:colOff>
      <xdr:row>1212</xdr:row>
      <xdr:rowOff>0</xdr:rowOff>
    </xdr:to>
    <xdr:sp macro="" textlink="">
      <xdr:nvSpPr>
        <xdr:cNvPr id="1084559" name="Rectangle 5522">
          <a:extLst>
            <a:ext uri="{FF2B5EF4-FFF2-40B4-BE49-F238E27FC236}">
              <a16:creationId xmlns:a16="http://schemas.microsoft.com/office/drawing/2014/main" xmlns="" id="{00000000-0008-0000-0B00-00008F8C1000}"/>
            </a:ext>
          </a:extLst>
        </xdr:cNvPr>
        <xdr:cNvSpPr>
          <a:spLocks noChangeArrowheads="1"/>
        </xdr:cNvSpPr>
      </xdr:nvSpPr>
      <xdr:spPr bwMode="auto">
        <a:xfrm>
          <a:off x="0" y="43098720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1212</xdr:row>
      <xdr:rowOff>0</xdr:rowOff>
    </xdr:from>
    <xdr:to>
      <xdr:col>9</xdr:col>
      <xdr:colOff>752475</xdr:colOff>
      <xdr:row>1212</xdr:row>
      <xdr:rowOff>0</xdr:rowOff>
    </xdr:to>
    <xdr:sp macro="" textlink="">
      <xdr:nvSpPr>
        <xdr:cNvPr id="1084560" name="Rectangle 5523">
          <a:extLst>
            <a:ext uri="{FF2B5EF4-FFF2-40B4-BE49-F238E27FC236}">
              <a16:creationId xmlns:a16="http://schemas.microsoft.com/office/drawing/2014/main" xmlns="" id="{00000000-0008-0000-0B00-0000908C1000}"/>
            </a:ext>
          </a:extLst>
        </xdr:cNvPr>
        <xdr:cNvSpPr>
          <a:spLocks noChangeArrowheads="1"/>
        </xdr:cNvSpPr>
      </xdr:nvSpPr>
      <xdr:spPr bwMode="auto">
        <a:xfrm>
          <a:off x="0" y="43098720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1374</xdr:row>
      <xdr:rowOff>0</xdr:rowOff>
    </xdr:from>
    <xdr:to>
      <xdr:col>0</xdr:col>
      <xdr:colOff>0</xdr:colOff>
      <xdr:row>1374</xdr:row>
      <xdr:rowOff>0</xdr:rowOff>
    </xdr:to>
    <xdr:sp macro="" textlink="">
      <xdr:nvSpPr>
        <xdr:cNvPr id="1084561" name="Rectangle 5524">
          <a:extLst>
            <a:ext uri="{FF2B5EF4-FFF2-40B4-BE49-F238E27FC236}">
              <a16:creationId xmlns:a16="http://schemas.microsoft.com/office/drawing/2014/main" xmlns="" id="{00000000-0008-0000-0B00-0000918C1000}"/>
            </a:ext>
          </a:extLst>
        </xdr:cNvPr>
        <xdr:cNvSpPr>
          <a:spLocks noChangeArrowheads="1"/>
        </xdr:cNvSpPr>
      </xdr:nvSpPr>
      <xdr:spPr bwMode="auto">
        <a:xfrm>
          <a:off x="0" y="4613624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1374</xdr:row>
      <xdr:rowOff>0</xdr:rowOff>
    </xdr:from>
    <xdr:to>
      <xdr:col>0</xdr:col>
      <xdr:colOff>0</xdr:colOff>
      <xdr:row>1374</xdr:row>
      <xdr:rowOff>0</xdr:rowOff>
    </xdr:to>
    <xdr:sp macro="" textlink="">
      <xdr:nvSpPr>
        <xdr:cNvPr id="1084562" name="Rectangle 5525">
          <a:extLst>
            <a:ext uri="{FF2B5EF4-FFF2-40B4-BE49-F238E27FC236}">
              <a16:creationId xmlns:a16="http://schemas.microsoft.com/office/drawing/2014/main" xmlns="" id="{00000000-0008-0000-0B00-0000928C1000}"/>
            </a:ext>
          </a:extLst>
        </xdr:cNvPr>
        <xdr:cNvSpPr>
          <a:spLocks noChangeArrowheads="1"/>
        </xdr:cNvSpPr>
      </xdr:nvSpPr>
      <xdr:spPr bwMode="auto">
        <a:xfrm>
          <a:off x="0" y="4613624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1212</xdr:row>
      <xdr:rowOff>0</xdr:rowOff>
    </xdr:from>
    <xdr:to>
      <xdr:col>9</xdr:col>
      <xdr:colOff>752475</xdr:colOff>
      <xdr:row>1212</xdr:row>
      <xdr:rowOff>0</xdr:rowOff>
    </xdr:to>
    <xdr:sp macro="" textlink="">
      <xdr:nvSpPr>
        <xdr:cNvPr id="1084563" name="Rectangle 5526">
          <a:extLst>
            <a:ext uri="{FF2B5EF4-FFF2-40B4-BE49-F238E27FC236}">
              <a16:creationId xmlns:a16="http://schemas.microsoft.com/office/drawing/2014/main" xmlns="" id="{00000000-0008-0000-0B00-0000938C1000}"/>
            </a:ext>
          </a:extLst>
        </xdr:cNvPr>
        <xdr:cNvSpPr>
          <a:spLocks noChangeArrowheads="1"/>
        </xdr:cNvSpPr>
      </xdr:nvSpPr>
      <xdr:spPr bwMode="auto">
        <a:xfrm>
          <a:off x="0" y="43098720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1212</xdr:row>
      <xdr:rowOff>0</xdr:rowOff>
    </xdr:from>
    <xdr:to>
      <xdr:col>9</xdr:col>
      <xdr:colOff>752475</xdr:colOff>
      <xdr:row>1212</xdr:row>
      <xdr:rowOff>0</xdr:rowOff>
    </xdr:to>
    <xdr:sp macro="" textlink="">
      <xdr:nvSpPr>
        <xdr:cNvPr id="1084564" name="Rectangle 5527">
          <a:extLst>
            <a:ext uri="{FF2B5EF4-FFF2-40B4-BE49-F238E27FC236}">
              <a16:creationId xmlns:a16="http://schemas.microsoft.com/office/drawing/2014/main" xmlns="" id="{00000000-0008-0000-0B00-0000948C1000}"/>
            </a:ext>
          </a:extLst>
        </xdr:cNvPr>
        <xdr:cNvSpPr>
          <a:spLocks noChangeArrowheads="1"/>
        </xdr:cNvSpPr>
      </xdr:nvSpPr>
      <xdr:spPr bwMode="auto">
        <a:xfrm>
          <a:off x="0" y="43098720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1374</xdr:row>
      <xdr:rowOff>0</xdr:rowOff>
    </xdr:from>
    <xdr:to>
      <xdr:col>0</xdr:col>
      <xdr:colOff>0</xdr:colOff>
      <xdr:row>1374</xdr:row>
      <xdr:rowOff>0</xdr:rowOff>
    </xdr:to>
    <xdr:sp macro="" textlink="">
      <xdr:nvSpPr>
        <xdr:cNvPr id="1084565" name="Rectangle 5528">
          <a:extLst>
            <a:ext uri="{FF2B5EF4-FFF2-40B4-BE49-F238E27FC236}">
              <a16:creationId xmlns:a16="http://schemas.microsoft.com/office/drawing/2014/main" xmlns="" id="{00000000-0008-0000-0B00-0000958C1000}"/>
            </a:ext>
          </a:extLst>
        </xdr:cNvPr>
        <xdr:cNvSpPr>
          <a:spLocks noChangeArrowheads="1"/>
        </xdr:cNvSpPr>
      </xdr:nvSpPr>
      <xdr:spPr bwMode="auto">
        <a:xfrm>
          <a:off x="0" y="4613624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1374</xdr:row>
      <xdr:rowOff>0</xdr:rowOff>
    </xdr:from>
    <xdr:to>
      <xdr:col>0</xdr:col>
      <xdr:colOff>0</xdr:colOff>
      <xdr:row>1374</xdr:row>
      <xdr:rowOff>0</xdr:rowOff>
    </xdr:to>
    <xdr:sp macro="" textlink="">
      <xdr:nvSpPr>
        <xdr:cNvPr id="1084566" name="Rectangle 5529">
          <a:extLst>
            <a:ext uri="{FF2B5EF4-FFF2-40B4-BE49-F238E27FC236}">
              <a16:creationId xmlns:a16="http://schemas.microsoft.com/office/drawing/2014/main" xmlns="" id="{00000000-0008-0000-0B00-0000968C1000}"/>
            </a:ext>
          </a:extLst>
        </xdr:cNvPr>
        <xdr:cNvSpPr>
          <a:spLocks noChangeArrowheads="1"/>
        </xdr:cNvSpPr>
      </xdr:nvSpPr>
      <xdr:spPr bwMode="auto">
        <a:xfrm>
          <a:off x="0" y="4613624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1212</xdr:row>
      <xdr:rowOff>0</xdr:rowOff>
    </xdr:from>
    <xdr:to>
      <xdr:col>9</xdr:col>
      <xdr:colOff>752475</xdr:colOff>
      <xdr:row>1212</xdr:row>
      <xdr:rowOff>0</xdr:rowOff>
    </xdr:to>
    <xdr:sp macro="" textlink="">
      <xdr:nvSpPr>
        <xdr:cNvPr id="1084567" name="Rectangle 5530">
          <a:extLst>
            <a:ext uri="{FF2B5EF4-FFF2-40B4-BE49-F238E27FC236}">
              <a16:creationId xmlns:a16="http://schemas.microsoft.com/office/drawing/2014/main" xmlns="" id="{00000000-0008-0000-0B00-0000978C1000}"/>
            </a:ext>
          </a:extLst>
        </xdr:cNvPr>
        <xdr:cNvSpPr>
          <a:spLocks noChangeArrowheads="1"/>
        </xdr:cNvSpPr>
      </xdr:nvSpPr>
      <xdr:spPr bwMode="auto">
        <a:xfrm>
          <a:off x="0" y="43098720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1212</xdr:row>
      <xdr:rowOff>0</xdr:rowOff>
    </xdr:from>
    <xdr:to>
      <xdr:col>9</xdr:col>
      <xdr:colOff>752475</xdr:colOff>
      <xdr:row>1212</xdr:row>
      <xdr:rowOff>0</xdr:rowOff>
    </xdr:to>
    <xdr:sp macro="" textlink="">
      <xdr:nvSpPr>
        <xdr:cNvPr id="1084568" name="Rectangle 5531">
          <a:extLst>
            <a:ext uri="{FF2B5EF4-FFF2-40B4-BE49-F238E27FC236}">
              <a16:creationId xmlns:a16="http://schemas.microsoft.com/office/drawing/2014/main" xmlns="" id="{00000000-0008-0000-0B00-0000988C1000}"/>
            </a:ext>
          </a:extLst>
        </xdr:cNvPr>
        <xdr:cNvSpPr>
          <a:spLocks noChangeArrowheads="1"/>
        </xdr:cNvSpPr>
      </xdr:nvSpPr>
      <xdr:spPr bwMode="auto">
        <a:xfrm>
          <a:off x="0" y="43098720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1374</xdr:row>
      <xdr:rowOff>0</xdr:rowOff>
    </xdr:from>
    <xdr:to>
      <xdr:col>0</xdr:col>
      <xdr:colOff>0</xdr:colOff>
      <xdr:row>1374</xdr:row>
      <xdr:rowOff>0</xdr:rowOff>
    </xdr:to>
    <xdr:sp macro="" textlink="">
      <xdr:nvSpPr>
        <xdr:cNvPr id="1084569" name="Rectangle 5532">
          <a:extLst>
            <a:ext uri="{FF2B5EF4-FFF2-40B4-BE49-F238E27FC236}">
              <a16:creationId xmlns:a16="http://schemas.microsoft.com/office/drawing/2014/main" xmlns="" id="{00000000-0008-0000-0B00-0000998C1000}"/>
            </a:ext>
          </a:extLst>
        </xdr:cNvPr>
        <xdr:cNvSpPr>
          <a:spLocks noChangeArrowheads="1"/>
        </xdr:cNvSpPr>
      </xdr:nvSpPr>
      <xdr:spPr bwMode="auto">
        <a:xfrm>
          <a:off x="0" y="4613624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1374</xdr:row>
      <xdr:rowOff>0</xdr:rowOff>
    </xdr:from>
    <xdr:to>
      <xdr:col>0</xdr:col>
      <xdr:colOff>0</xdr:colOff>
      <xdr:row>1374</xdr:row>
      <xdr:rowOff>0</xdr:rowOff>
    </xdr:to>
    <xdr:sp macro="" textlink="">
      <xdr:nvSpPr>
        <xdr:cNvPr id="1084570" name="Rectangle 5533">
          <a:extLst>
            <a:ext uri="{FF2B5EF4-FFF2-40B4-BE49-F238E27FC236}">
              <a16:creationId xmlns:a16="http://schemas.microsoft.com/office/drawing/2014/main" xmlns="" id="{00000000-0008-0000-0B00-00009A8C1000}"/>
            </a:ext>
          </a:extLst>
        </xdr:cNvPr>
        <xdr:cNvSpPr>
          <a:spLocks noChangeArrowheads="1"/>
        </xdr:cNvSpPr>
      </xdr:nvSpPr>
      <xdr:spPr bwMode="auto">
        <a:xfrm>
          <a:off x="0" y="4613624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1212</xdr:row>
      <xdr:rowOff>0</xdr:rowOff>
    </xdr:from>
    <xdr:to>
      <xdr:col>9</xdr:col>
      <xdr:colOff>752475</xdr:colOff>
      <xdr:row>1212</xdr:row>
      <xdr:rowOff>0</xdr:rowOff>
    </xdr:to>
    <xdr:sp macro="" textlink="">
      <xdr:nvSpPr>
        <xdr:cNvPr id="1084571" name="Rectangle 5534">
          <a:extLst>
            <a:ext uri="{FF2B5EF4-FFF2-40B4-BE49-F238E27FC236}">
              <a16:creationId xmlns:a16="http://schemas.microsoft.com/office/drawing/2014/main" xmlns="" id="{00000000-0008-0000-0B00-00009B8C1000}"/>
            </a:ext>
          </a:extLst>
        </xdr:cNvPr>
        <xdr:cNvSpPr>
          <a:spLocks noChangeArrowheads="1"/>
        </xdr:cNvSpPr>
      </xdr:nvSpPr>
      <xdr:spPr bwMode="auto">
        <a:xfrm>
          <a:off x="0" y="43098720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1212</xdr:row>
      <xdr:rowOff>0</xdr:rowOff>
    </xdr:from>
    <xdr:to>
      <xdr:col>9</xdr:col>
      <xdr:colOff>752475</xdr:colOff>
      <xdr:row>1212</xdr:row>
      <xdr:rowOff>0</xdr:rowOff>
    </xdr:to>
    <xdr:sp macro="" textlink="">
      <xdr:nvSpPr>
        <xdr:cNvPr id="1084572" name="Rectangle 5535">
          <a:extLst>
            <a:ext uri="{FF2B5EF4-FFF2-40B4-BE49-F238E27FC236}">
              <a16:creationId xmlns:a16="http://schemas.microsoft.com/office/drawing/2014/main" xmlns="" id="{00000000-0008-0000-0B00-00009C8C1000}"/>
            </a:ext>
          </a:extLst>
        </xdr:cNvPr>
        <xdr:cNvSpPr>
          <a:spLocks noChangeArrowheads="1"/>
        </xdr:cNvSpPr>
      </xdr:nvSpPr>
      <xdr:spPr bwMode="auto">
        <a:xfrm>
          <a:off x="0" y="43098720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1374</xdr:row>
      <xdr:rowOff>0</xdr:rowOff>
    </xdr:from>
    <xdr:to>
      <xdr:col>0</xdr:col>
      <xdr:colOff>0</xdr:colOff>
      <xdr:row>1374</xdr:row>
      <xdr:rowOff>0</xdr:rowOff>
    </xdr:to>
    <xdr:sp macro="" textlink="">
      <xdr:nvSpPr>
        <xdr:cNvPr id="1084573" name="Rectangle 5536">
          <a:extLst>
            <a:ext uri="{FF2B5EF4-FFF2-40B4-BE49-F238E27FC236}">
              <a16:creationId xmlns:a16="http://schemas.microsoft.com/office/drawing/2014/main" xmlns="" id="{00000000-0008-0000-0B00-00009D8C1000}"/>
            </a:ext>
          </a:extLst>
        </xdr:cNvPr>
        <xdr:cNvSpPr>
          <a:spLocks noChangeArrowheads="1"/>
        </xdr:cNvSpPr>
      </xdr:nvSpPr>
      <xdr:spPr bwMode="auto">
        <a:xfrm>
          <a:off x="0" y="4613624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1374</xdr:row>
      <xdr:rowOff>0</xdr:rowOff>
    </xdr:from>
    <xdr:to>
      <xdr:col>0</xdr:col>
      <xdr:colOff>0</xdr:colOff>
      <xdr:row>1374</xdr:row>
      <xdr:rowOff>0</xdr:rowOff>
    </xdr:to>
    <xdr:sp macro="" textlink="">
      <xdr:nvSpPr>
        <xdr:cNvPr id="1084574" name="Rectangle 5537">
          <a:extLst>
            <a:ext uri="{FF2B5EF4-FFF2-40B4-BE49-F238E27FC236}">
              <a16:creationId xmlns:a16="http://schemas.microsoft.com/office/drawing/2014/main" xmlns="" id="{00000000-0008-0000-0B00-00009E8C1000}"/>
            </a:ext>
          </a:extLst>
        </xdr:cNvPr>
        <xdr:cNvSpPr>
          <a:spLocks noChangeArrowheads="1"/>
        </xdr:cNvSpPr>
      </xdr:nvSpPr>
      <xdr:spPr bwMode="auto">
        <a:xfrm>
          <a:off x="0" y="4613624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1212</xdr:row>
      <xdr:rowOff>0</xdr:rowOff>
    </xdr:from>
    <xdr:to>
      <xdr:col>9</xdr:col>
      <xdr:colOff>752475</xdr:colOff>
      <xdr:row>1212</xdr:row>
      <xdr:rowOff>0</xdr:rowOff>
    </xdr:to>
    <xdr:sp macro="" textlink="">
      <xdr:nvSpPr>
        <xdr:cNvPr id="1084575" name="Rectangle 5538">
          <a:extLst>
            <a:ext uri="{FF2B5EF4-FFF2-40B4-BE49-F238E27FC236}">
              <a16:creationId xmlns:a16="http://schemas.microsoft.com/office/drawing/2014/main" xmlns="" id="{00000000-0008-0000-0B00-00009F8C1000}"/>
            </a:ext>
          </a:extLst>
        </xdr:cNvPr>
        <xdr:cNvSpPr>
          <a:spLocks noChangeArrowheads="1"/>
        </xdr:cNvSpPr>
      </xdr:nvSpPr>
      <xdr:spPr bwMode="auto">
        <a:xfrm>
          <a:off x="0" y="43098720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1212</xdr:row>
      <xdr:rowOff>0</xdr:rowOff>
    </xdr:from>
    <xdr:to>
      <xdr:col>9</xdr:col>
      <xdr:colOff>752475</xdr:colOff>
      <xdr:row>1212</xdr:row>
      <xdr:rowOff>0</xdr:rowOff>
    </xdr:to>
    <xdr:sp macro="" textlink="">
      <xdr:nvSpPr>
        <xdr:cNvPr id="1084576" name="Rectangle 5539">
          <a:extLst>
            <a:ext uri="{FF2B5EF4-FFF2-40B4-BE49-F238E27FC236}">
              <a16:creationId xmlns:a16="http://schemas.microsoft.com/office/drawing/2014/main" xmlns="" id="{00000000-0008-0000-0B00-0000A08C1000}"/>
            </a:ext>
          </a:extLst>
        </xdr:cNvPr>
        <xdr:cNvSpPr>
          <a:spLocks noChangeArrowheads="1"/>
        </xdr:cNvSpPr>
      </xdr:nvSpPr>
      <xdr:spPr bwMode="auto">
        <a:xfrm>
          <a:off x="0" y="43098720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1374</xdr:row>
      <xdr:rowOff>0</xdr:rowOff>
    </xdr:from>
    <xdr:to>
      <xdr:col>0</xdr:col>
      <xdr:colOff>0</xdr:colOff>
      <xdr:row>1374</xdr:row>
      <xdr:rowOff>0</xdr:rowOff>
    </xdr:to>
    <xdr:sp macro="" textlink="">
      <xdr:nvSpPr>
        <xdr:cNvPr id="1084577" name="Rectangle 5540">
          <a:extLst>
            <a:ext uri="{FF2B5EF4-FFF2-40B4-BE49-F238E27FC236}">
              <a16:creationId xmlns:a16="http://schemas.microsoft.com/office/drawing/2014/main" xmlns="" id="{00000000-0008-0000-0B00-0000A18C1000}"/>
            </a:ext>
          </a:extLst>
        </xdr:cNvPr>
        <xdr:cNvSpPr>
          <a:spLocks noChangeArrowheads="1"/>
        </xdr:cNvSpPr>
      </xdr:nvSpPr>
      <xdr:spPr bwMode="auto">
        <a:xfrm>
          <a:off x="0" y="4613624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1374</xdr:row>
      <xdr:rowOff>0</xdr:rowOff>
    </xdr:from>
    <xdr:to>
      <xdr:col>0</xdr:col>
      <xdr:colOff>0</xdr:colOff>
      <xdr:row>1374</xdr:row>
      <xdr:rowOff>0</xdr:rowOff>
    </xdr:to>
    <xdr:sp macro="" textlink="">
      <xdr:nvSpPr>
        <xdr:cNvPr id="1084578" name="Rectangle 5541">
          <a:extLst>
            <a:ext uri="{FF2B5EF4-FFF2-40B4-BE49-F238E27FC236}">
              <a16:creationId xmlns:a16="http://schemas.microsoft.com/office/drawing/2014/main" xmlns="" id="{00000000-0008-0000-0B00-0000A28C1000}"/>
            </a:ext>
          </a:extLst>
        </xdr:cNvPr>
        <xdr:cNvSpPr>
          <a:spLocks noChangeArrowheads="1"/>
        </xdr:cNvSpPr>
      </xdr:nvSpPr>
      <xdr:spPr bwMode="auto">
        <a:xfrm>
          <a:off x="0" y="4613624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581" name="Rectangle 5544">
          <a:extLst>
            <a:ext uri="{FF2B5EF4-FFF2-40B4-BE49-F238E27FC236}">
              <a16:creationId xmlns:a16="http://schemas.microsoft.com/office/drawing/2014/main" xmlns="" id="{00000000-0008-0000-0B00-0000A58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582" name="Rectangle 5545">
          <a:extLst>
            <a:ext uri="{FF2B5EF4-FFF2-40B4-BE49-F238E27FC236}">
              <a16:creationId xmlns:a16="http://schemas.microsoft.com/office/drawing/2014/main" xmlns="" id="{00000000-0008-0000-0B00-0000A68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585" name="Rectangle 5548">
          <a:extLst>
            <a:ext uri="{FF2B5EF4-FFF2-40B4-BE49-F238E27FC236}">
              <a16:creationId xmlns:a16="http://schemas.microsoft.com/office/drawing/2014/main" xmlns="" id="{00000000-0008-0000-0B00-0000A98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586" name="Rectangle 5549">
          <a:extLst>
            <a:ext uri="{FF2B5EF4-FFF2-40B4-BE49-F238E27FC236}">
              <a16:creationId xmlns:a16="http://schemas.microsoft.com/office/drawing/2014/main" xmlns="" id="{00000000-0008-0000-0B00-0000AA8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589" name="Rectangle 5552">
          <a:extLst>
            <a:ext uri="{FF2B5EF4-FFF2-40B4-BE49-F238E27FC236}">
              <a16:creationId xmlns:a16="http://schemas.microsoft.com/office/drawing/2014/main" xmlns="" id="{00000000-0008-0000-0B00-0000AD8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590" name="Rectangle 5553">
          <a:extLst>
            <a:ext uri="{FF2B5EF4-FFF2-40B4-BE49-F238E27FC236}">
              <a16:creationId xmlns:a16="http://schemas.microsoft.com/office/drawing/2014/main" xmlns="" id="{00000000-0008-0000-0B00-0000AE8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593" name="Rectangle 5556">
          <a:extLst>
            <a:ext uri="{FF2B5EF4-FFF2-40B4-BE49-F238E27FC236}">
              <a16:creationId xmlns:a16="http://schemas.microsoft.com/office/drawing/2014/main" xmlns="" id="{00000000-0008-0000-0B00-0000B18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594" name="Rectangle 5557">
          <a:extLst>
            <a:ext uri="{FF2B5EF4-FFF2-40B4-BE49-F238E27FC236}">
              <a16:creationId xmlns:a16="http://schemas.microsoft.com/office/drawing/2014/main" xmlns="" id="{00000000-0008-0000-0B00-0000B28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597" name="Rectangle 5560">
          <a:extLst>
            <a:ext uri="{FF2B5EF4-FFF2-40B4-BE49-F238E27FC236}">
              <a16:creationId xmlns:a16="http://schemas.microsoft.com/office/drawing/2014/main" xmlns="" id="{00000000-0008-0000-0B00-0000B58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598" name="Rectangle 5561">
          <a:extLst>
            <a:ext uri="{FF2B5EF4-FFF2-40B4-BE49-F238E27FC236}">
              <a16:creationId xmlns:a16="http://schemas.microsoft.com/office/drawing/2014/main" xmlns="" id="{00000000-0008-0000-0B00-0000B68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601" name="Rectangle 5564">
          <a:extLst>
            <a:ext uri="{FF2B5EF4-FFF2-40B4-BE49-F238E27FC236}">
              <a16:creationId xmlns:a16="http://schemas.microsoft.com/office/drawing/2014/main" xmlns="" id="{00000000-0008-0000-0B00-0000B98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602" name="Rectangle 5565">
          <a:extLst>
            <a:ext uri="{FF2B5EF4-FFF2-40B4-BE49-F238E27FC236}">
              <a16:creationId xmlns:a16="http://schemas.microsoft.com/office/drawing/2014/main" xmlns="" id="{00000000-0008-0000-0B00-0000BA8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605" name="Rectangle 5568">
          <a:extLst>
            <a:ext uri="{FF2B5EF4-FFF2-40B4-BE49-F238E27FC236}">
              <a16:creationId xmlns:a16="http://schemas.microsoft.com/office/drawing/2014/main" xmlns="" id="{00000000-0008-0000-0B00-0000BD8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606" name="Rectangle 5569">
          <a:extLst>
            <a:ext uri="{FF2B5EF4-FFF2-40B4-BE49-F238E27FC236}">
              <a16:creationId xmlns:a16="http://schemas.microsoft.com/office/drawing/2014/main" xmlns="" id="{00000000-0008-0000-0B00-0000BE8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609" name="Rectangle 5572">
          <a:extLst>
            <a:ext uri="{FF2B5EF4-FFF2-40B4-BE49-F238E27FC236}">
              <a16:creationId xmlns:a16="http://schemas.microsoft.com/office/drawing/2014/main" xmlns="" id="{00000000-0008-0000-0B00-0000C18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610" name="Rectangle 5573">
          <a:extLst>
            <a:ext uri="{FF2B5EF4-FFF2-40B4-BE49-F238E27FC236}">
              <a16:creationId xmlns:a16="http://schemas.microsoft.com/office/drawing/2014/main" xmlns="" id="{00000000-0008-0000-0B00-0000C28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613" name="Rectangle 5576">
          <a:extLst>
            <a:ext uri="{FF2B5EF4-FFF2-40B4-BE49-F238E27FC236}">
              <a16:creationId xmlns:a16="http://schemas.microsoft.com/office/drawing/2014/main" xmlns="" id="{00000000-0008-0000-0B00-0000C58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614" name="Rectangle 5577">
          <a:extLst>
            <a:ext uri="{FF2B5EF4-FFF2-40B4-BE49-F238E27FC236}">
              <a16:creationId xmlns:a16="http://schemas.microsoft.com/office/drawing/2014/main" xmlns="" id="{00000000-0008-0000-0B00-0000C68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617" name="Rectangle 5580">
          <a:extLst>
            <a:ext uri="{FF2B5EF4-FFF2-40B4-BE49-F238E27FC236}">
              <a16:creationId xmlns:a16="http://schemas.microsoft.com/office/drawing/2014/main" xmlns="" id="{00000000-0008-0000-0B00-0000C98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618" name="Rectangle 5581">
          <a:extLst>
            <a:ext uri="{FF2B5EF4-FFF2-40B4-BE49-F238E27FC236}">
              <a16:creationId xmlns:a16="http://schemas.microsoft.com/office/drawing/2014/main" xmlns="" id="{00000000-0008-0000-0B00-0000CA8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621" name="Rectangle 5584">
          <a:extLst>
            <a:ext uri="{FF2B5EF4-FFF2-40B4-BE49-F238E27FC236}">
              <a16:creationId xmlns:a16="http://schemas.microsoft.com/office/drawing/2014/main" xmlns="" id="{00000000-0008-0000-0B00-0000CD8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622" name="Rectangle 5585">
          <a:extLst>
            <a:ext uri="{FF2B5EF4-FFF2-40B4-BE49-F238E27FC236}">
              <a16:creationId xmlns:a16="http://schemas.microsoft.com/office/drawing/2014/main" xmlns="" id="{00000000-0008-0000-0B00-0000CE8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625" name="Rectangle 5588">
          <a:extLst>
            <a:ext uri="{FF2B5EF4-FFF2-40B4-BE49-F238E27FC236}">
              <a16:creationId xmlns:a16="http://schemas.microsoft.com/office/drawing/2014/main" xmlns="" id="{00000000-0008-0000-0B00-0000D18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626" name="Rectangle 5589">
          <a:extLst>
            <a:ext uri="{FF2B5EF4-FFF2-40B4-BE49-F238E27FC236}">
              <a16:creationId xmlns:a16="http://schemas.microsoft.com/office/drawing/2014/main" xmlns="" id="{00000000-0008-0000-0B00-0000D28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629" name="Rectangle 5592">
          <a:extLst>
            <a:ext uri="{FF2B5EF4-FFF2-40B4-BE49-F238E27FC236}">
              <a16:creationId xmlns:a16="http://schemas.microsoft.com/office/drawing/2014/main" xmlns="" id="{00000000-0008-0000-0B00-0000D58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630" name="Rectangle 5593">
          <a:extLst>
            <a:ext uri="{FF2B5EF4-FFF2-40B4-BE49-F238E27FC236}">
              <a16:creationId xmlns:a16="http://schemas.microsoft.com/office/drawing/2014/main" xmlns="" id="{00000000-0008-0000-0B00-0000D68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633" name="Rectangle 5596">
          <a:extLst>
            <a:ext uri="{FF2B5EF4-FFF2-40B4-BE49-F238E27FC236}">
              <a16:creationId xmlns:a16="http://schemas.microsoft.com/office/drawing/2014/main" xmlns="" id="{00000000-0008-0000-0B00-0000D98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634" name="Rectangle 5597">
          <a:extLst>
            <a:ext uri="{FF2B5EF4-FFF2-40B4-BE49-F238E27FC236}">
              <a16:creationId xmlns:a16="http://schemas.microsoft.com/office/drawing/2014/main" xmlns="" id="{00000000-0008-0000-0B00-0000DA8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637" name="Rectangle 5600">
          <a:extLst>
            <a:ext uri="{FF2B5EF4-FFF2-40B4-BE49-F238E27FC236}">
              <a16:creationId xmlns:a16="http://schemas.microsoft.com/office/drawing/2014/main" xmlns="" id="{00000000-0008-0000-0B00-0000DD8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638" name="Rectangle 5601">
          <a:extLst>
            <a:ext uri="{FF2B5EF4-FFF2-40B4-BE49-F238E27FC236}">
              <a16:creationId xmlns:a16="http://schemas.microsoft.com/office/drawing/2014/main" xmlns="" id="{00000000-0008-0000-0B00-0000DE8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641" name="Rectangle 5604">
          <a:extLst>
            <a:ext uri="{FF2B5EF4-FFF2-40B4-BE49-F238E27FC236}">
              <a16:creationId xmlns:a16="http://schemas.microsoft.com/office/drawing/2014/main" xmlns="" id="{00000000-0008-0000-0B00-0000E18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642" name="Rectangle 5605">
          <a:extLst>
            <a:ext uri="{FF2B5EF4-FFF2-40B4-BE49-F238E27FC236}">
              <a16:creationId xmlns:a16="http://schemas.microsoft.com/office/drawing/2014/main" xmlns="" id="{00000000-0008-0000-0B00-0000E28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645" name="Rectangle 5608">
          <a:extLst>
            <a:ext uri="{FF2B5EF4-FFF2-40B4-BE49-F238E27FC236}">
              <a16:creationId xmlns:a16="http://schemas.microsoft.com/office/drawing/2014/main" xmlns="" id="{00000000-0008-0000-0B00-0000E58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646" name="Rectangle 5609">
          <a:extLst>
            <a:ext uri="{FF2B5EF4-FFF2-40B4-BE49-F238E27FC236}">
              <a16:creationId xmlns:a16="http://schemas.microsoft.com/office/drawing/2014/main" xmlns="" id="{00000000-0008-0000-0B00-0000E68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649" name="Rectangle 5612">
          <a:extLst>
            <a:ext uri="{FF2B5EF4-FFF2-40B4-BE49-F238E27FC236}">
              <a16:creationId xmlns:a16="http://schemas.microsoft.com/office/drawing/2014/main" xmlns="" id="{00000000-0008-0000-0B00-0000E98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650" name="Rectangle 5613">
          <a:extLst>
            <a:ext uri="{FF2B5EF4-FFF2-40B4-BE49-F238E27FC236}">
              <a16:creationId xmlns:a16="http://schemas.microsoft.com/office/drawing/2014/main" xmlns="" id="{00000000-0008-0000-0B00-0000EA8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653" name="Rectangle 5616">
          <a:extLst>
            <a:ext uri="{FF2B5EF4-FFF2-40B4-BE49-F238E27FC236}">
              <a16:creationId xmlns:a16="http://schemas.microsoft.com/office/drawing/2014/main" xmlns="" id="{00000000-0008-0000-0B00-0000ED8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654" name="Rectangle 5617">
          <a:extLst>
            <a:ext uri="{FF2B5EF4-FFF2-40B4-BE49-F238E27FC236}">
              <a16:creationId xmlns:a16="http://schemas.microsoft.com/office/drawing/2014/main" xmlns="" id="{00000000-0008-0000-0B00-0000EE8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657" name="Rectangle 5620">
          <a:extLst>
            <a:ext uri="{FF2B5EF4-FFF2-40B4-BE49-F238E27FC236}">
              <a16:creationId xmlns:a16="http://schemas.microsoft.com/office/drawing/2014/main" xmlns="" id="{00000000-0008-0000-0B00-0000F18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658" name="Rectangle 5621">
          <a:extLst>
            <a:ext uri="{FF2B5EF4-FFF2-40B4-BE49-F238E27FC236}">
              <a16:creationId xmlns:a16="http://schemas.microsoft.com/office/drawing/2014/main" xmlns="" id="{00000000-0008-0000-0B00-0000F28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661" name="Rectangle 5624">
          <a:extLst>
            <a:ext uri="{FF2B5EF4-FFF2-40B4-BE49-F238E27FC236}">
              <a16:creationId xmlns:a16="http://schemas.microsoft.com/office/drawing/2014/main" xmlns="" id="{00000000-0008-0000-0B00-0000F58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662" name="Rectangle 5625">
          <a:extLst>
            <a:ext uri="{FF2B5EF4-FFF2-40B4-BE49-F238E27FC236}">
              <a16:creationId xmlns:a16="http://schemas.microsoft.com/office/drawing/2014/main" xmlns="" id="{00000000-0008-0000-0B00-0000F68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665" name="Rectangle 5628">
          <a:extLst>
            <a:ext uri="{FF2B5EF4-FFF2-40B4-BE49-F238E27FC236}">
              <a16:creationId xmlns:a16="http://schemas.microsoft.com/office/drawing/2014/main" xmlns="" id="{00000000-0008-0000-0B00-0000F98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666" name="Rectangle 5629">
          <a:extLst>
            <a:ext uri="{FF2B5EF4-FFF2-40B4-BE49-F238E27FC236}">
              <a16:creationId xmlns:a16="http://schemas.microsoft.com/office/drawing/2014/main" xmlns="" id="{00000000-0008-0000-0B00-0000FA8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669" name="Rectangle 5632">
          <a:extLst>
            <a:ext uri="{FF2B5EF4-FFF2-40B4-BE49-F238E27FC236}">
              <a16:creationId xmlns:a16="http://schemas.microsoft.com/office/drawing/2014/main" xmlns="" id="{00000000-0008-0000-0B00-0000FD8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670" name="Rectangle 5633">
          <a:extLst>
            <a:ext uri="{FF2B5EF4-FFF2-40B4-BE49-F238E27FC236}">
              <a16:creationId xmlns:a16="http://schemas.microsoft.com/office/drawing/2014/main" xmlns="" id="{00000000-0008-0000-0B00-0000FE8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673" name="Rectangle 5636">
          <a:extLst>
            <a:ext uri="{FF2B5EF4-FFF2-40B4-BE49-F238E27FC236}">
              <a16:creationId xmlns:a16="http://schemas.microsoft.com/office/drawing/2014/main" xmlns="" id="{00000000-0008-0000-0B00-0000018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674" name="Rectangle 5637">
          <a:extLst>
            <a:ext uri="{FF2B5EF4-FFF2-40B4-BE49-F238E27FC236}">
              <a16:creationId xmlns:a16="http://schemas.microsoft.com/office/drawing/2014/main" xmlns="" id="{00000000-0008-0000-0B00-0000028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677" name="Rectangle 5640">
          <a:extLst>
            <a:ext uri="{FF2B5EF4-FFF2-40B4-BE49-F238E27FC236}">
              <a16:creationId xmlns:a16="http://schemas.microsoft.com/office/drawing/2014/main" xmlns="" id="{00000000-0008-0000-0B00-0000058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678" name="Rectangle 5641">
          <a:extLst>
            <a:ext uri="{FF2B5EF4-FFF2-40B4-BE49-F238E27FC236}">
              <a16:creationId xmlns:a16="http://schemas.microsoft.com/office/drawing/2014/main" xmlns="" id="{00000000-0008-0000-0B00-0000068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681" name="Rectangle 5644">
          <a:extLst>
            <a:ext uri="{FF2B5EF4-FFF2-40B4-BE49-F238E27FC236}">
              <a16:creationId xmlns:a16="http://schemas.microsoft.com/office/drawing/2014/main" xmlns="" id="{00000000-0008-0000-0B00-0000098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682" name="Rectangle 5645">
          <a:extLst>
            <a:ext uri="{FF2B5EF4-FFF2-40B4-BE49-F238E27FC236}">
              <a16:creationId xmlns:a16="http://schemas.microsoft.com/office/drawing/2014/main" xmlns="" id="{00000000-0008-0000-0B00-00000A8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685" name="Rectangle 5648">
          <a:extLst>
            <a:ext uri="{FF2B5EF4-FFF2-40B4-BE49-F238E27FC236}">
              <a16:creationId xmlns:a16="http://schemas.microsoft.com/office/drawing/2014/main" xmlns="" id="{00000000-0008-0000-0B00-00000D8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686" name="Rectangle 5649">
          <a:extLst>
            <a:ext uri="{FF2B5EF4-FFF2-40B4-BE49-F238E27FC236}">
              <a16:creationId xmlns:a16="http://schemas.microsoft.com/office/drawing/2014/main" xmlns="" id="{00000000-0008-0000-0B00-00000E8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689" name="Rectangle 5652">
          <a:extLst>
            <a:ext uri="{FF2B5EF4-FFF2-40B4-BE49-F238E27FC236}">
              <a16:creationId xmlns:a16="http://schemas.microsoft.com/office/drawing/2014/main" xmlns="" id="{00000000-0008-0000-0B00-0000118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690" name="Rectangle 5653">
          <a:extLst>
            <a:ext uri="{FF2B5EF4-FFF2-40B4-BE49-F238E27FC236}">
              <a16:creationId xmlns:a16="http://schemas.microsoft.com/office/drawing/2014/main" xmlns="" id="{00000000-0008-0000-0B00-0000128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693" name="Rectangle 5656">
          <a:extLst>
            <a:ext uri="{FF2B5EF4-FFF2-40B4-BE49-F238E27FC236}">
              <a16:creationId xmlns:a16="http://schemas.microsoft.com/office/drawing/2014/main" xmlns="" id="{00000000-0008-0000-0B00-0000158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694" name="Rectangle 5657">
          <a:extLst>
            <a:ext uri="{FF2B5EF4-FFF2-40B4-BE49-F238E27FC236}">
              <a16:creationId xmlns:a16="http://schemas.microsoft.com/office/drawing/2014/main" xmlns="" id="{00000000-0008-0000-0B00-0000168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697" name="Rectangle 5660">
          <a:extLst>
            <a:ext uri="{FF2B5EF4-FFF2-40B4-BE49-F238E27FC236}">
              <a16:creationId xmlns:a16="http://schemas.microsoft.com/office/drawing/2014/main" xmlns="" id="{00000000-0008-0000-0B00-0000198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698" name="Rectangle 5661">
          <a:extLst>
            <a:ext uri="{FF2B5EF4-FFF2-40B4-BE49-F238E27FC236}">
              <a16:creationId xmlns:a16="http://schemas.microsoft.com/office/drawing/2014/main" xmlns="" id="{00000000-0008-0000-0B00-00001A8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701" name="Rectangle 5664">
          <a:extLst>
            <a:ext uri="{FF2B5EF4-FFF2-40B4-BE49-F238E27FC236}">
              <a16:creationId xmlns:a16="http://schemas.microsoft.com/office/drawing/2014/main" xmlns="" id="{00000000-0008-0000-0B00-00001D8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702" name="Rectangle 5665">
          <a:extLst>
            <a:ext uri="{FF2B5EF4-FFF2-40B4-BE49-F238E27FC236}">
              <a16:creationId xmlns:a16="http://schemas.microsoft.com/office/drawing/2014/main" xmlns="" id="{00000000-0008-0000-0B00-00001E8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705" name="Rectangle 5668">
          <a:extLst>
            <a:ext uri="{FF2B5EF4-FFF2-40B4-BE49-F238E27FC236}">
              <a16:creationId xmlns:a16="http://schemas.microsoft.com/office/drawing/2014/main" xmlns="" id="{00000000-0008-0000-0B00-0000218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706" name="Rectangle 5669">
          <a:extLst>
            <a:ext uri="{FF2B5EF4-FFF2-40B4-BE49-F238E27FC236}">
              <a16:creationId xmlns:a16="http://schemas.microsoft.com/office/drawing/2014/main" xmlns="" id="{00000000-0008-0000-0B00-0000228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709" name="Rectangle 5672">
          <a:extLst>
            <a:ext uri="{FF2B5EF4-FFF2-40B4-BE49-F238E27FC236}">
              <a16:creationId xmlns:a16="http://schemas.microsoft.com/office/drawing/2014/main" xmlns="" id="{00000000-0008-0000-0B00-0000258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710" name="Rectangle 5673">
          <a:extLst>
            <a:ext uri="{FF2B5EF4-FFF2-40B4-BE49-F238E27FC236}">
              <a16:creationId xmlns:a16="http://schemas.microsoft.com/office/drawing/2014/main" xmlns="" id="{00000000-0008-0000-0B00-0000268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713" name="Rectangle 5676">
          <a:extLst>
            <a:ext uri="{FF2B5EF4-FFF2-40B4-BE49-F238E27FC236}">
              <a16:creationId xmlns:a16="http://schemas.microsoft.com/office/drawing/2014/main" xmlns="" id="{00000000-0008-0000-0B00-0000298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714" name="Rectangle 5677">
          <a:extLst>
            <a:ext uri="{FF2B5EF4-FFF2-40B4-BE49-F238E27FC236}">
              <a16:creationId xmlns:a16="http://schemas.microsoft.com/office/drawing/2014/main" xmlns="" id="{00000000-0008-0000-0B00-00002A8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717" name="Rectangle 5680">
          <a:extLst>
            <a:ext uri="{FF2B5EF4-FFF2-40B4-BE49-F238E27FC236}">
              <a16:creationId xmlns:a16="http://schemas.microsoft.com/office/drawing/2014/main" xmlns="" id="{00000000-0008-0000-0B00-00002D8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718" name="Rectangle 5681">
          <a:extLst>
            <a:ext uri="{FF2B5EF4-FFF2-40B4-BE49-F238E27FC236}">
              <a16:creationId xmlns:a16="http://schemas.microsoft.com/office/drawing/2014/main" xmlns="" id="{00000000-0008-0000-0B00-00002E8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721" name="Rectangle 5684">
          <a:extLst>
            <a:ext uri="{FF2B5EF4-FFF2-40B4-BE49-F238E27FC236}">
              <a16:creationId xmlns:a16="http://schemas.microsoft.com/office/drawing/2014/main" xmlns="" id="{00000000-0008-0000-0B00-0000318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722" name="Rectangle 5685">
          <a:extLst>
            <a:ext uri="{FF2B5EF4-FFF2-40B4-BE49-F238E27FC236}">
              <a16:creationId xmlns:a16="http://schemas.microsoft.com/office/drawing/2014/main" xmlns="" id="{00000000-0008-0000-0B00-0000328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725" name="Rectangle 5688">
          <a:extLst>
            <a:ext uri="{FF2B5EF4-FFF2-40B4-BE49-F238E27FC236}">
              <a16:creationId xmlns:a16="http://schemas.microsoft.com/office/drawing/2014/main" xmlns="" id="{00000000-0008-0000-0B00-0000358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726" name="Rectangle 5689">
          <a:extLst>
            <a:ext uri="{FF2B5EF4-FFF2-40B4-BE49-F238E27FC236}">
              <a16:creationId xmlns:a16="http://schemas.microsoft.com/office/drawing/2014/main" xmlns="" id="{00000000-0008-0000-0B00-0000368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729" name="Rectangle 5692">
          <a:extLst>
            <a:ext uri="{FF2B5EF4-FFF2-40B4-BE49-F238E27FC236}">
              <a16:creationId xmlns:a16="http://schemas.microsoft.com/office/drawing/2014/main" xmlns="" id="{00000000-0008-0000-0B00-0000398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730" name="Rectangle 5693">
          <a:extLst>
            <a:ext uri="{FF2B5EF4-FFF2-40B4-BE49-F238E27FC236}">
              <a16:creationId xmlns:a16="http://schemas.microsoft.com/office/drawing/2014/main" xmlns="" id="{00000000-0008-0000-0B00-00003A8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733" name="Rectangle 5696">
          <a:extLst>
            <a:ext uri="{FF2B5EF4-FFF2-40B4-BE49-F238E27FC236}">
              <a16:creationId xmlns:a16="http://schemas.microsoft.com/office/drawing/2014/main" xmlns="" id="{00000000-0008-0000-0B00-00003D8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734" name="Rectangle 5697">
          <a:extLst>
            <a:ext uri="{FF2B5EF4-FFF2-40B4-BE49-F238E27FC236}">
              <a16:creationId xmlns:a16="http://schemas.microsoft.com/office/drawing/2014/main" xmlns="" id="{00000000-0008-0000-0B00-00003E8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737" name="Rectangle 5700">
          <a:extLst>
            <a:ext uri="{FF2B5EF4-FFF2-40B4-BE49-F238E27FC236}">
              <a16:creationId xmlns:a16="http://schemas.microsoft.com/office/drawing/2014/main" xmlns="" id="{00000000-0008-0000-0B00-0000418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738" name="Rectangle 5701">
          <a:extLst>
            <a:ext uri="{FF2B5EF4-FFF2-40B4-BE49-F238E27FC236}">
              <a16:creationId xmlns:a16="http://schemas.microsoft.com/office/drawing/2014/main" xmlns="" id="{00000000-0008-0000-0B00-0000428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741" name="Rectangle 5704">
          <a:extLst>
            <a:ext uri="{FF2B5EF4-FFF2-40B4-BE49-F238E27FC236}">
              <a16:creationId xmlns:a16="http://schemas.microsoft.com/office/drawing/2014/main" xmlns="" id="{00000000-0008-0000-0B00-0000458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742" name="Rectangle 5705">
          <a:extLst>
            <a:ext uri="{FF2B5EF4-FFF2-40B4-BE49-F238E27FC236}">
              <a16:creationId xmlns:a16="http://schemas.microsoft.com/office/drawing/2014/main" xmlns="" id="{00000000-0008-0000-0B00-0000468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745" name="Rectangle 5708">
          <a:extLst>
            <a:ext uri="{FF2B5EF4-FFF2-40B4-BE49-F238E27FC236}">
              <a16:creationId xmlns:a16="http://schemas.microsoft.com/office/drawing/2014/main" xmlns="" id="{00000000-0008-0000-0B00-0000498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746" name="Rectangle 5709">
          <a:extLst>
            <a:ext uri="{FF2B5EF4-FFF2-40B4-BE49-F238E27FC236}">
              <a16:creationId xmlns:a16="http://schemas.microsoft.com/office/drawing/2014/main" xmlns="" id="{00000000-0008-0000-0B00-00004A8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749" name="Rectangle 5712">
          <a:extLst>
            <a:ext uri="{FF2B5EF4-FFF2-40B4-BE49-F238E27FC236}">
              <a16:creationId xmlns:a16="http://schemas.microsoft.com/office/drawing/2014/main" xmlns="" id="{00000000-0008-0000-0B00-00004D8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750" name="Rectangle 5713">
          <a:extLst>
            <a:ext uri="{FF2B5EF4-FFF2-40B4-BE49-F238E27FC236}">
              <a16:creationId xmlns:a16="http://schemas.microsoft.com/office/drawing/2014/main" xmlns="" id="{00000000-0008-0000-0B00-00004E8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753" name="Rectangle 5716">
          <a:extLst>
            <a:ext uri="{FF2B5EF4-FFF2-40B4-BE49-F238E27FC236}">
              <a16:creationId xmlns:a16="http://schemas.microsoft.com/office/drawing/2014/main" xmlns="" id="{00000000-0008-0000-0B00-0000518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754" name="Rectangle 5717">
          <a:extLst>
            <a:ext uri="{FF2B5EF4-FFF2-40B4-BE49-F238E27FC236}">
              <a16:creationId xmlns:a16="http://schemas.microsoft.com/office/drawing/2014/main" xmlns="" id="{00000000-0008-0000-0B00-0000528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757" name="Rectangle 5720">
          <a:extLst>
            <a:ext uri="{FF2B5EF4-FFF2-40B4-BE49-F238E27FC236}">
              <a16:creationId xmlns:a16="http://schemas.microsoft.com/office/drawing/2014/main" xmlns="" id="{00000000-0008-0000-0B00-0000558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758" name="Rectangle 5721">
          <a:extLst>
            <a:ext uri="{FF2B5EF4-FFF2-40B4-BE49-F238E27FC236}">
              <a16:creationId xmlns:a16="http://schemas.microsoft.com/office/drawing/2014/main" xmlns="" id="{00000000-0008-0000-0B00-0000568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761" name="Rectangle 5724">
          <a:extLst>
            <a:ext uri="{FF2B5EF4-FFF2-40B4-BE49-F238E27FC236}">
              <a16:creationId xmlns:a16="http://schemas.microsoft.com/office/drawing/2014/main" xmlns="" id="{00000000-0008-0000-0B00-0000598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762" name="Rectangle 5725">
          <a:extLst>
            <a:ext uri="{FF2B5EF4-FFF2-40B4-BE49-F238E27FC236}">
              <a16:creationId xmlns:a16="http://schemas.microsoft.com/office/drawing/2014/main" xmlns="" id="{00000000-0008-0000-0B00-00005A8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765" name="Rectangle 5728">
          <a:extLst>
            <a:ext uri="{FF2B5EF4-FFF2-40B4-BE49-F238E27FC236}">
              <a16:creationId xmlns:a16="http://schemas.microsoft.com/office/drawing/2014/main" xmlns="" id="{00000000-0008-0000-0B00-00005D8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766" name="Rectangle 5729">
          <a:extLst>
            <a:ext uri="{FF2B5EF4-FFF2-40B4-BE49-F238E27FC236}">
              <a16:creationId xmlns:a16="http://schemas.microsoft.com/office/drawing/2014/main" xmlns="" id="{00000000-0008-0000-0B00-00005E8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769" name="Rectangle 5732">
          <a:extLst>
            <a:ext uri="{FF2B5EF4-FFF2-40B4-BE49-F238E27FC236}">
              <a16:creationId xmlns:a16="http://schemas.microsoft.com/office/drawing/2014/main" xmlns="" id="{00000000-0008-0000-0B00-0000618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770" name="Rectangle 5733">
          <a:extLst>
            <a:ext uri="{FF2B5EF4-FFF2-40B4-BE49-F238E27FC236}">
              <a16:creationId xmlns:a16="http://schemas.microsoft.com/office/drawing/2014/main" xmlns="" id="{00000000-0008-0000-0B00-0000628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773" name="Rectangle 5736">
          <a:extLst>
            <a:ext uri="{FF2B5EF4-FFF2-40B4-BE49-F238E27FC236}">
              <a16:creationId xmlns:a16="http://schemas.microsoft.com/office/drawing/2014/main" xmlns="" id="{00000000-0008-0000-0B00-0000658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774" name="Rectangle 5737">
          <a:extLst>
            <a:ext uri="{FF2B5EF4-FFF2-40B4-BE49-F238E27FC236}">
              <a16:creationId xmlns:a16="http://schemas.microsoft.com/office/drawing/2014/main" xmlns="" id="{00000000-0008-0000-0B00-0000668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777" name="Rectangle 5740">
          <a:extLst>
            <a:ext uri="{FF2B5EF4-FFF2-40B4-BE49-F238E27FC236}">
              <a16:creationId xmlns:a16="http://schemas.microsoft.com/office/drawing/2014/main" xmlns="" id="{00000000-0008-0000-0B00-0000698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778" name="Rectangle 5741">
          <a:extLst>
            <a:ext uri="{FF2B5EF4-FFF2-40B4-BE49-F238E27FC236}">
              <a16:creationId xmlns:a16="http://schemas.microsoft.com/office/drawing/2014/main" xmlns="" id="{00000000-0008-0000-0B00-00006A8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781" name="Rectangle 5744">
          <a:extLst>
            <a:ext uri="{FF2B5EF4-FFF2-40B4-BE49-F238E27FC236}">
              <a16:creationId xmlns:a16="http://schemas.microsoft.com/office/drawing/2014/main" xmlns="" id="{00000000-0008-0000-0B00-00006D8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782" name="Rectangle 5745">
          <a:extLst>
            <a:ext uri="{FF2B5EF4-FFF2-40B4-BE49-F238E27FC236}">
              <a16:creationId xmlns:a16="http://schemas.microsoft.com/office/drawing/2014/main" xmlns="" id="{00000000-0008-0000-0B00-00006E8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785" name="Rectangle 5748">
          <a:extLst>
            <a:ext uri="{FF2B5EF4-FFF2-40B4-BE49-F238E27FC236}">
              <a16:creationId xmlns:a16="http://schemas.microsoft.com/office/drawing/2014/main" xmlns="" id="{00000000-0008-0000-0B00-0000718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786" name="Rectangle 5749">
          <a:extLst>
            <a:ext uri="{FF2B5EF4-FFF2-40B4-BE49-F238E27FC236}">
              <a16:creationId xmlns:a16="http://schemas.microsoft.com/office/drawing/2014/main" xmlns="" id="{00000000-0008-0000-0B00-0000728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789" name="Rectangle 5752">
          <a:extLst>
            <a:ext uri="{FF2B5EF4-FFF2-40B4-BE49-F238E27FC236}">
              <a16:creationId xmlns:a16="http://schemas.microsoft.com/office/drawing/2014/main" xmlns="" id="{00000000-0008-0000-0B00-0000758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790" name="Rectangle 5753">
          <a:extLst>
            <a:ext uri="{FF2B5EF4-FFF2-40B4-BE49-F238E27FC236}">
              <a16:creationId xmlns:a16="http://schemas.microsoft.com/office/drawing/2014/main" xmlns="" id="{00000000-0008-0000-0B00-0000768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793" name="Rectangle 5756">
          <a:extLst>
            <a:ext uri="{FF2B5EF4-FFF2-40B4-BE49-F238E27FC236}">
              <a16:creationId xmlns:a16="http://schemas.microsoft.com/office/drawing/2014/main" xmlns="" id="{00000000-0008-0000-0B00-0000798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794" name="Rectangle 5757">
          <a:extLst>
            <a:ext uri="{FF2B5EF4-FFF2-40B4-BE49-F238E27FC236}">
              <a16:creationId xmlns:a16="http://schemas.microsoft.com/office/drawing/2014/main" xmlns="" id="{00000000-0008-0000-0B00-00007A8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797" name="Rectangle 5760">
          <a:extLst>
            <a:ext uri="{FF2B5EF4-FFF2-40B4-BE49-F238E27FC236}">
              <a16:creationId xmlns:a16="http://schemas.microsoft.com/office/drawing/2014/main" xmlns="" id="{00000000-0008-0000-0B00-00007D8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798" name="Rectangle 5761">
          <a:extLst>
            <a:ext uri="{FF2B5EF4-FFF2-40B4-BE49-F238E27FC236}">
              <a16:creationId xmlns:a16="http://schemas.microsoft.com/office/drawing/2014/main" xmlns="" id="{00000000-0008-0000-0B00-00007E8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801" name="Rectangle 5764">
          <a:extLst>
            <a:ext uri="{FF2B5EF4-FFF2-40B4-BE49-F238E27FC236}">
              <a16:creationId xmlns:a16="http://schemas.microsoft.com/office/drawing/2014/main" xmlns="" id="{00000000-0008-0000-0B00-0000818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802" name="Rectangle 5765">
          <a:extLst>
            <a:ext uri="{FF2B5EF4-FFF2-40B4-BE49-F238E27FC236}">
              <a16:creationId xmlns:a16="http://schemas.microsoft.com/office/drawing/2014/main" xmlns="" id="{00000000-0008-0000-0B00-0000828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805" name="Rectangle 5768">
          <a:extLst>
            <a:ext uri="{FF2B5EF4-FFF2-40B4-BE49-F238E27FC236}">
              <a16:creationId xmlns:a16="http://schemas.microsoft.com/office/drawing/2014/main" xmlns="" id="{00000000-0008-0000-0B00-0000858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806" name="Rectangle 5769">
          <a:extLst>
            <a:ext uri="{FF2B5EF4-FFF2-40B4-BE49-F238E27FC236}">
              <a16:creationId xmlns:a16="http://schemas.microsoft.com/office/drawing/2014/main" xmlns="" id="{00000000-0008-0000-0B00-0000868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809" name="Rectangle 5772">
          <a:extLst>
            <a:ext uri="{FF2B5EF4-FFF2-40B4-BE49-F238E27FC236}">
              <a16:creationId xmlns:a16="http://schemas.microsoft.com/office/drawing/2014/main" xmlns="" id="{00000000-0008-0000-0B00-0000898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810" name="Rectangle 5773">
          <a:extLst>
            <a:ext uri="{FF2B5EF4-FFF2-40B4-BE49-F238E27FC236}">
              <a16:creationId xmlns:a16="http://schemas.microsoft.com/office/drawing/2014/main" xmlns="" id="{00000000-0008-0000-0B00-00008A8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813" name="Rectangle 5776">
          <a:extLst>
            <a:ext uri="{FF2B5EF4-FFF2-40B4-BE49-F238E27FC236}">
              <a16:creationId xmlns:a16="http://schemas.microsoft.com/office/drawing/2014/main" xmlns="" id="{00000000-0008-0000-0B00-00008D8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814" name="Rectangle 5777">
          <a:extLst>
            <a:ext uri="{FF2B5EF4-FFF2-40B4-BE49-F238E27FC236}">
              <a16:creationId xmlns:a16="http://schemas.microsoft.com/office/drawing/2014/main" xmlns="" id="{00000000-0008-0000-0B00-00008E8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817" name="Rectangle 5780">
          <a:extLst>
            <a:ext uri="{FF2B5EF4-FFF2-40B4-BE49-F238E27FC236}">
              <a16:creationId xmlns:a16="http://schemas.microsoft.com/office/drawing/2014/main" xmlns="" id="{00000000-0008-0000-0B00-0000918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818" name="Rectangle 5781">
          <a:extLst>
            <a:ext uri="{FF2B5EF4-FFF2-40B4-BE49-F238E27FC236}">
              <a16:creationId xmlns:a16="http://schemas.microsoft.com/office/drawing/2014/main" xmlns="" id="{00000000-0008-0000-0B00-0000928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821" name="Rectangle 5784">
          <a:extLst>
            <a:ext uri="{FF2B5EF4-FFF2-40B4-BE49-F238E27FC236}">
              <a16:creationId xmlns:a16="http://schemas.microsoft.com/office/drawing/2014/main" xmlns="" id="{00000000-0008-0000-0B00-0000958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822" name="Rectangle 5785">
          <a:extLst>
            <a:ext uri="{FF2B5EF4-FFF2-40B4-BE49-F238E27FC236}">
              <a16:creationId xmlns:a16="http://schemas.microsoft.com/office/drawing/2014/main" xmlns="" id="{00000000-0008-0000-0B00-0000968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825" name="Rectangle 5788">
          <a:extLst>
            <a:ext uri="{FF2B5EF4-FFF2-40B4-BE49-F238E27FC236}">
              <a16:creationId xmlns:a16="http://schemas.microsoft.com/office/drawing/2014/main" xmlns="" id="{00000000-0008-0000-0B00-0000998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826" name="Rectangle 5789">
          <a:extLst>
            <a:ext uri="{FF2B5EF4-FFF2-40B4-BE49-F238E27FC236}">
              <a16:creationId xmlns:a16="http://schemas.microsoft.com/office/drawing/2014/main" xmlns="" id="{00000000-0008-0000-0B00-00009A8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829" name="Rectangle 5792">
          <a:extLst>
            <a:ext uri="{FF2B5EF4-FFF2-40B4-BE49-F238E27FC236}">
              <a16:creationId xmlns:a16="http://schemas.microsoft.com/office/drawing/2014/main" xmlns="" id="{00000000-0008-0000-0B00-00009D8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830" name="Rectangle 5793">
          <a:extLst>
            <a:ext uri="{FF2B5EF4-FFF2-40B4-BE49-F238E27FC236}">
              <a16:creationId xmlns:a16="http://schemas.microsoft.com/office/drawing/2014/main" xmlns="" id="{00000000-0008-0000-0B00-00009E8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833" name="Rectangle 5796">
          <a:extLst>
            <a:ext uri="{FF2B5EF4-FFF2-40B4-BE49-F238E27FC236}">
              <a16:creationId xmlns:a16="http://schemas.microsoft.com/office/drawing/2014/main" xmlns="" id="{00000000-0008-0000-0B00-0000A18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834" name="Rectangle 5797">
          <a:extLst>
            <a:ext uri="{FF2B5EF4-FFF2-40B4-BE49-F238E27FC236}">
              <a16:creationId xmlns:a16="http://schemas.microsoft.com/office/drawing/2014/main" xmlns="" id="{00000000-0008-0000-0B00-0000A28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837" name="Rectangle 5800">
          <a:extLst>
            <a:ext uri="{FF2B5EF4-FFF2-40B4-BE49-F238E27FC236}">
              <a16:creationId xmlns:a16="http://schemas.microsoft.com/office/drawing/2014/main" xmlns="" id="{00000000-0008-0000-0B00-0000A58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838" name="Rectangle 5801">
          <a:extLst>
            <a:ext uri="{FF2B5EF4-FFF2-40B4-BE49-F238E27FC236}">
              <a16:creationId xmlns:a16="http://schemas.microsoft.com/office/drawing/2014/main" xmlns="" id="{00000000-0008-0000-0B00-0000A68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841" name="Rectangle 5804">
          <a:extLst>
            <a:ext uri="{FF2B5EF4-FFF2-40B4-BE49-F238E27FC236}">
              <a16:creationId xmlns:a16="http://schemas.microsoft.com/office/drawing/2014/main" xmlns="" id="{00000000-0008-0000-0B00-0000A98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842" name="Rectangle 5805">
          <a:extLst>
            <a:ext uri="{FF2B5EF4-FFF2-40B4-BE49-F238E27FC236}">
              <a16:creationId xmlns:a16="http://schemas.microsoft.com/office/drawing/2014/main" xmlns="" id="{00000000-0008-0000-0B00-0000AA8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845" name="Rectangle 5808">
          <a:extLst>
            <a:ext uri="{FF2B5EF4-FFF2-40B4-BE49-F238E27FC236}">
              <a16:creationId xmlns:a16="http://schemas.microsoft.com/office/drawing/2014/main" xmlns="" id="{00000000-0008-0000-0B00-0000AD8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846" name="Rectangle 5809">
          <a:extLst>
            <a:ext uri="{FF2B5EF4-FFF2-40B4-BE49-F238E27FC236}">
              <a16:creationId xmlns:a16="http://schemas.microsoft.com/office/drawing/2014/main" xmlns="" id="{00000000-0008-0000-0B00-0000AE8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849" name="Rectangle 5812">
          <a:extLst>
            <a:ext uri="{FF2B5EF4-FFF2-40B4-BE49-F238E27FC236}">
              <a16:creationId xmlns:a16="http://schemas.microsoft.com/office/drawing/2014/main" xmlns="" id="{00000000-0008-0000-0B00-0000B18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850" name="Rectangle 5813">
          <a:extLst>
            <a:ext uri="{FF2B5EF4-FFF2-40B4-BE49-F238E27FC236}">
              <a16:creationId xmlns:a16="http://schemas.microsoft.com/office/drawing/2014/main" xmlns="" id="{00000000-0008-0000-0B00-0000B28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853" name="Rectangle 5816">
          <a:extLst>
            <a:ext uri="{FF2B5EF4-FFF2-40B4-BE49-F238E27FC236}">
              <a16:creationId xmlns:a16="http://schemas.microsoft.com/office/drawing/2014/main" xmlns="" id="{00000000-0008-0000-0B00-0000B58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854" name="Rectangle 5817">
          <a:extLst>
            <a:ext uri="{FF2B5EF4-FFF2-40B4-BE49-F238E27FC236}">
              <a16:creationId xmlns:a16="http://schemas.microsoft.com/office/drawing/2014/main" xmlns="" id="{00000000-0008-0000-0B00-0000B68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857" name="Rectangle 5820">
          <a:extLst>
            <a:ext uri="{FF2B5EF4-FFF2-40B4-BE49-F238E27FC236}">
              <a16:creationId xmlns:a16="http://schemas.microsoft.com/office/drawing/2014/main" xmlns="" id="{00000000-0008-0000-0B00-0000B98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858" name="Rectangle 5821">
          <a:extLst>
            <a:ext uri="{FF2B5EF4-FFF2-40B4-BE49-F238E27FC236}">
              <a16:creationId xmlns:a16="http://schemas.microsoft.com/office/drawing/2014/main" xmlns="" id="{00000000-0008-0000-0B00-0000BA8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861" name="Rectangle 5824">
          <a:extLst>
            <a:ext uri="{FF2B5EF4-FFF2-40B4-BE49-F238E27FC236}">
              <a16:creationId xmlns:a16="http://schemas.microsoft.com/office/drawing/2014/main" xmlns="" id="{00000000-0008-0000-0B00-0000BD8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862" name="Rectangle 5825">
          <a:extLst>
            <a:ext uri="{FF2B5EF4-FFF2-40B4-BE49-F238E27FC236}">
              <a16:creationId xmlns:a16="http://schemas.microsoft.com/office/drawing/2014/main" xmlns="" id="{00000000-0008-0000-0B00-0000BE8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865" name="Rectangle 5828">
          <a:extLst>
            <a:ext uri="{FF2B5EF4-FFF2-40B4-BE49-F238E27FC236}">
              <a16:creationId xmlns:a16="http://schemas.microsoft.com/office/drawing/2014/main" xmlns="" id="{00000000-0008-0000-0B00-0000C18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866" name="Rectangle 5829">
          <a:extLst>
            <a:ext uri="{FF2B5EF4-FFF2-40B4-BE49-F238E27FC236}">
              <a16:creationId xmlns:a16="http://schemas.microsoft.com/office/drawing/2014/main" xmlns="" id="{00000000-0008-0000-0B00-0000C28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869" name="Rectangle 5832">
          <a:extLst>
            <a:ext uri="{FF2B5EF4-FFF2-40B4-BE49-F238E27FC236}">
              <a16:creationId xmlns:a16="http://schemas.microsoft.com/office/drawing/2014/main" xmlns="" id="{00000000-0008-0000-0B00-0000C58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870" name="Rectangle 5833">
          <a:extLst>
            <a:ext uri="{FF2B5EF4-FFF2-40B4-BE49-F238E27FC236}">
              <a16:creationId xmlns:a16="http://schemas.microsoft.com/office/drawing/2014/main" xmlns="" id="{00000000-0008-0000-0B00-0000C68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873" name="Rectangle 5836">
          <a:extLst>
            <a:ext uri="{FF2B5EF4-FFF2-40B4-BE49-F238E27FC236}">
              <a16:creationId xmlns:a16="http://schemas.microsoft.com/office/drawing/2014/main" xmlns="" id="{00000000-0008-0000-0B00-0000C98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874" name="Rectangle 5837">
          <a:extLst>
            <a:ext uri="{FF2B5EF4-FFF2-40B4-BE49-F238E27FC236}">
              <a16:creationId xmlns:a16="http://schemas.microsoft.com/office/drawing/2014/main" xmlns="" id="{00000000-0008-0000-0B00-0000CA8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877" name="Rectangle 5840">
          <a:extLst>
            <a:ext uri="{FF2B5EF4-FFF2-40B4-BE49-F238E27FC236}">
              <a16:creationId xmlns:a16="http://schemas.microsoft.com/office/drawing/2014/main" xmlns="" id="{00000000-0008-0000-0B00-0000CD8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878" name="Rectangle 5841">
          <a:extLst>
            <a:ext uri="{FF2B5EF4-FFF2-40B4-BE49-F238E27FC236}">
              <a16:creationId xmlns:a16="http://schemas.microsoft.com/office/drawing/2014/main" xmlns="" id="{00000000-0008-0000-0B00-0000CE8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881" name="Rectangle 5844">
          <a:extLst>
            <a:ext uri="{FF2B5EF4-FFF2-40B4-BE49-F238E27FC236}">
              <a16:creationId xmlns:a16="http://schemas.microsoft.com/office/drawing/2014/main" xmlns="" id="{00000000-0008-0000-0B00-0000D18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882" name="Rectangle 5845">
          <a:extLst>
            <a:ext uri="{FF2B5EF4-FFF2-40B4-BE49-F238E27FC236}">
              <a16:creationId xmlns:a16="http://schemas.microsoft.com/office/drawing/2014/main" xmlns="" id="{00000000-0008-0000-0B00-0000D28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885" name="Rectangle 5848">
          <a:extLst>
            <a:ext uri="{FF2B5EF4-FFF2-40B4-BE49-F238E27FC236}">
              <a16:creationId xmlns:a16="http://schemas.microsoft.com/office/drawing/2014/main" xmlns="" id="{00000000-0008-0000-0B00-0000D58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886" name="Rectangle 5849">
          <a:extLst>
            <a:ext uri="{FF2B5EF4-FFF2-40B4-BE49-F238E27FC236}">
              <a16:creationId xmlns:a16="http://schemas.microsoft.com/office/drawing/2014/main" xmlns="" id="{00000000-0008-0000-0B00-0000D68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889" name="Rectangle 5852">
          <a:extLst>
            <a:ext uri="{FF2B5EF4-FFF2-40B4-BE49-F238E27FC236}">
              <a16:creationId xmlns:a16="http://schemas.microsoft.com/office/drawing/2014/main" xmlns="" id="{00000000-0008-0000-0B00-0000D98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890" name="Rectangle 5853">
          <a:extLst>
            <a:ext uri="{FF2B5EF4-FFF2-40B4-BE49-F238E27FC236}">
              <a16:creationId xmlns:a16="http://schemas.microsoft.com/office/drawing/2014/main" xmlns="" id="{00000000-0008-0000-0B00-0000DA8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893" name="Rectangle 5856">
          <a:extLst>
            <a:ext uri="{FF2B5EF4-FFF2-40B4-BE49-F238E27FC236}">
              <a16:creationId xmlns:a16="http://schemas.microsoft.com/office/drawing/2014/main" xmlns="" id="{00000000-0008-0000-0B00-0000DD8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894" name="Rectangle 5857">
          <a:extLst>
            <a:ext uri="{FF2B5EF4-FFF2-40B4-BE49-F238E27FC236}">
              <a16:creationId xmlns:a16="http://schemas.microsoft.com/office/drawing/2014/main" xmlns="" id="{00000000-0008-0000-0B00-0000DE8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897" name="Rectangle 5860">
          <a:extLst>
            <a:ext uri="{FF2B5EF4-FFF2-40B4-BE49-F238E27FC236}">
              <a16:creationId xmlns:a16="http://schemas.microsoft.com/office/drawing/2014/main" xmlns="" id="{00000000-0008-0000-0B00-0000E18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898" name="Rectangle 5861">
          <a:extLst>
            <a:ext uri="{FF2B5EF4-FFF2-40B4-BE49-F238E27FC236}">
              <a16:creationId xmlns:a16="http://schemas.microsoft.com/office/drawing/2014/main" xmlns="" id="{00000000-0008-0000-0B00-0000E28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901" name="Rectangle 5864">
          <a:extLst>
            <a:ext uri="{FF2B5EF4-FFF2-40B4-BE49-F238E27FC236}">
              <a16:creationId xmlns:a16="http://schemas.microsoft.com/office/drawing/2014/main" xmlns="" id="{00000000-0008-0000-0B00-0000E58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902" name="Rectangle 5865">
          <a:extLst>
            <a:ext uri="{FF2B5EF4-FFF2-40B4-BE49-F238E27FC236}">
              <a16:creationId xmlns:a16="http://schemas.microsoft.com/office/drawing/2014/main" xmlns="" id="{00000000-0008-0000-0B00-0000E68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905" name="Rectangle 5868">
          <a:extLst>
            <a:ext uri="{FF2B5EF4-FFF2-40B4-BE49-F238E27FC236}">
              <a16:creationId xmlns:a16="http://schemas.microsoft.com/office/drawing/2014/main" xmlns="" id="{00000000-0008-0000-0B00-0000E98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906" name="Rectangle 5869">
          <a:extLst>
            <a:ext uri="{FF2B5EF4-FFF2-40B4-BE49-F238E27FC236}">
              <a16:creationId xmlns:a16="http://schemas.microsoft.com/office/drawing/2014/main" xmlns="" id="{00000000-0008-0000-0B00-0000EA8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909" name="Rectangle 5872">
          <a:extLst>
            <a:ext uri="{FF2B5EF4-FFF2-40B4-BE49-F238E27FC236}">
              <a16:creationId xmlns:a16="http://schemas.microsoft.com/office/drawing/2014/main" xmlns="" id="{00000000-0008-0000-0B00-0000ED8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910" name="Rectangle 5873">
          <a:extLst>
            <a:ext uri="{FF2B5EF4-FFF2-40B4-BE49-F238E27FC236}">
              <a16:creationId xmlns:a16="http://schemas.microsoft.com/office/drawing/2014/main" xmlns="" id="{00000000-0008-0000-0B00-0000EE8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913" name="Rectangle 5876">
          <a:extLst>
            <a:ext uri="{FF2B5EF4-FFF2-40B4-BE49-F238E27FC236}">
              <a16:creationId xmlns:a16="http://schemas.microsoft.com/office/drawing/2014/main" xmlns="" id="{00000000-0008-0000-0B00-0000F18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914" name="Rectangle 5877">
          <a:extLst>
            <a:ext uri="{FF2B5EF4-FFF2-40B4-BE49-F238E27FC236}">
              <a16:creationId xmlns:a16="http://schemas.microsoft.com/office/drawing/2014/main" xmlns="" id="{00000000-0008-0000-0B00-0000F28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917" name="Rectangle 5880">
          <a:extLst>
            <a:ext uri="{FF2B5EF4-FFF2-40B4-BE49-F238E27FC236}">
              <a16:creationId xmlns:a16="http://schemas.microsoft.com/office/drawing/2014/main" xmlns="" id="{00000000-0008-0000-0B00-0000F58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918" name="Rectangle 5881">
          <a:extLst>
            <a:ext uri="{FF2B5EF4-FFF2-40B4-BE49-F238E27FC236}">
              <a16:creationId xmlns:a16="http://schemas.microsoft.com/office/drawing/2014/main" xmlns="" id="{00000000-0008-0000-0B00-0000F68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921" name="Rectangle 5884">
          <a:extLst>
            <a:ext uri="{FF2B5EF4-FFF2-40B4-BE49-F238E27FC236}">
              <a16:creationId xmlns:a16="http://schemas.microsoft.com/office/drawing/2014/main" xmlns="" id="{00000000-0008-0000-0B00-0000F98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922" name="Rectangle 5885">
          <a:extLst>
            <a:ext uri="{FF2B5EF4-FFF2-40B4-BE49-F238E27FC236}">
              <a16:creationId xmlns:a16="http://schemas.microsoft.com/office/drawing/2014/main" xmlns="" id="{00000000-0008-0000-0B00-0000FA8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925" name="Rectangle 5888">
          <a:extLst>
            <a:ext uri="{FF2B5EF4-FFF2-40B4-BE49-F238E27FC236}">
              <a16:creationId xmlns:a16="http://schemas.microsoft.com/office/drawing/2014/main" xmlns="" id="{00000000-0008-0000-0B00-0000FD8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926" name="Rectangle 5889">
          <a:extLst>
            <a:ext uri="{FF2B5EF4-FFF2-40B4-BE49-F238E27FC236}">
              <a16:creationId xmlns:a16="http://schemas.microsoft.com/office/drawing/2014/main" xmlns="" id="{00000000-0008-0000-0B00-0000FE8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929" name="Rectangle 5892">
          <a:extLst>
            <a:ext uri="{FF2B5EF4-FFF2-40B4-BE49-F238E27FC236}">
              <a16:creationId xmlns:a16="http://schemas.microsoft.com/office/drawing/2014/main" xmlns="" id="{00000000-0008-0000-0B00-0000018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930" name="Rectangle 5893">
          <a:extLst>
            <a:ext uri="{FF2B5EF4-FFF2-40B4-BE49-F238E27FC236}">
              <a16:creationId xmlns:a16="http://schemas.microsoft.com/office/drawing/2014/main" xmlns="" id="{00000000-0008-0000-0B00-0000028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933" name="Rectangle 5896">
          <a:extLst>
            <a:ext uri="{FF2B5EF4-FFF2-40B4-BE49-F238E27FC236}">
              <a16:creationId xmlns:a16="http://schemas.microsoft.com/office/drawing/2014/main" xmlns="" id="{00000000-0008-0000-0B00-0000058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934" name="Rectangle 5897">
          <a:extLst>
            <a:ext uri="{FF2B5EF4-FFF2-40B4-BE49-F238E27FC236}">
              <a16:creationId xmlns:a16="http://schemas.microsoft.com/office/drawing/2014/main" xmlns="" id="{00000000-0008-0000-0B00-0000068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937" name="Rectangle 5900">
          <a:extLst>
            <a:ext uri="{FF2B5EF4-FFF2-40B4-BE49-F238E27FC236}">
              <a16:creationId xmlns:a16="http://schemas.microsoft.com/office/drawing/2014/main" xmlns="" id="{00000000-0008-0000-0B00-0000098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938" name="Rectangle 5901">
          <a:extLst>
            <a:ext uri="{FF2B5EF4-FFF2-40B4-BE49-F238E27FC236}">
              <a16:creationId xmlns:a16="http://schemas.microsoft.com/office/drawing/2014/main" xmlns="" id="{00000000-0008-0000-0B00-00000A8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941" name="Rectangle 5904">
          <a:extLst>
            <a:ext uri="{FF2B5EF4-FFF2-40B4-BE49-F238E27FC236}">
              <a16:creationId xmlns:a16="http://schemas.microsoft.com/office/drawing/2014/main" xmlns="" id="{00000000-0008-0000-0B00-00000D8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942" name="Rectangle 5905">
          <a:extLst>
            <a:ext uri="{FF2B5EF4-FFF2-40B4-BE49-F238E27FC236}">
              <a16:creationId xmlns:a16="http://schemas.microsoft.com/office/drawing/2014/main" xmlns="" id="{00000000-0008-0000-0B00-00000E8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945" name="Rectangle 5908">
          <a:extLst>
            <a:ext uri="{FF2B5EF4-FFF2-40B4-BE49-F238E27FC236}">
              <a16:creationId xmlns:a16="http://schemas.microsoft.com/office/drawing/2014/main" xmlns="" id="{00000000-0008-0000-0B00-0000118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946" name="Rectangle 5909">
          <a:extLst>
            <a:ext uri="{FF2B5EF4-FFF2-40B4-BE49-F238E27FC236}">
              <a16:creationId xmlns:a16="http://schemas.microsoft.com/office/drawing/2014/main" xmlns="" id="{00000000-0008-0000-0B00-0000128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949" name="Rectangle 5912">
          <a:extLst>
            <a:ext uri="{FF2B5EF4-FFF2-40B4-BE49-F238E27FC236}">
              <a16:creationId xmlns:a16="http://schemas.microsoft.com/office/drawing/2014/main" xmlns="" id="{00000000-0008-0000-0B00-0000158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950" name="Rectangle 5913">
          <a:extLst>
            <a:ext uri="{FF2B5EF4-FFF2-40B4-BE49-F238E27FC236}">
              <a16:creationId xmlns:a16="http://schemas.microsoft.com/office/drawing/2014/main" xmlns="" id="{00000000-0008-0000-0B00-0000168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953" name="Rectangle 5916">
          <a:extLst>
            <a:ext uri="{FF2B5EF4-FFF2-40B4-BE49-F238E27FC236}">
              <a16:creationId xmlns:a16="http://schemas.microsoft.com/office/drawing/2014/main" xmlns="" id="{00000000-0008-0000-0B00-0000198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954" name="Rectangle 5917">
          <a:extLst>
            <a:ext uri="{FF2B5EF4-FFF2-40B4-BE49-F238E27FC236}">
              <a16:creationId xmlns:a16="http://schemas.microsoft.com/office/drawing/2014/main" xmlns="" id="{00000000-0008-0000-0B00-00001A8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957" name="Rectangle 5920">
          <a:extLst>
            <a:ext uri="{FF2B5EF4-FFF2-40B4-BE49-F238E27FC236}">
              <a16:creationId xmlns:a16="http://schemas.microsoft.com/office/drawing/2014/main" xmlns="" id="{00000000-0008-0000-0B00-00001D8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958" name="Rectangle 5921">
          <a:extLst>
            <a:ext uri="{FF2B5EF4-FFF2-40B4-BE49-F238E27FC236}">
              <a16:creationId xmlns:a16="http://schemas.microsoft.com/office/drawing/2014/main" xmlns="" id="{00000000-0008-0000-0B00-00001E8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961" name="Rectangle 5924">
          <a:extLst>
            <a:ext uri="{FF2B5EF4-FFF2-40B4-BE49-F238E27FC236}">
              <a16:creationId xmlns:a16="http://schemas.microsoft.com/office/drawing/2014/main" xmlns="" id="{00000000-0008-0000-0B00-0000218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962" name="Rectangle 5925">
          <a:extLst>
            <a:ext uri="{FF2B5EF4-FFF2-40B4-BE49-F238E27FC236}">
              <a16:creationId xmlns:a16="http://schemas.microsoft.com/office/drawing/2014/main" xmlns="" id="{00000000-0008-0000-0B00-0000228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965" name="Rectangle 5928">
          <a:extLst>
            <a:ext uri="{FF2B5EF4-FFF2-40B4-BE49-F238E27FC236}">
              <a16:creationId xmlns:a16="http://schemas.microsoft.com/office/drawing/2014/main" xmlns="" id="{00000000-0008-0000-0B00-0000258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966" name="Rectangle 5929">
          <a:extLst>
            <a:ext uri="{FF2B5EF4-FFF2-40B4-BE49-F238E27FC236}">
              <a16:creationId xmlns:a16="http://schemas.microsoft.com/office/drawing/2014/main" xmlns="" id="{00000000-0008-0000-0B00-0000268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969" name="Rectangle 5932">
          <a:extLst>
            <a:ext uri="{FF2B5EF4-FFF2-40B4-BE49-F238E27FC236}">
              <a16:creationId xmlns:a16="http://schemas.microsoft.com/office/drawing/2014/main" xmlns="" id="{00000000-0008-0000-0B00-0000298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970" name="Rectangle 5933">
          <a:extLst>
            <a:ext uri="{FF2B5EF4-FFF2-40B4-BE49-F238E27FC236}">
              <a16:creationId xmlns:a16="http://schemas.microsoft.com/office/drawing/2014/main" xmlns="" id="{00000000-0008-0000-0B00-00002A8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973" name="Rectangle 5936">
          <a:extLst>
            <a:ext uri="{FF2B5EF4-FFF2-40B4-BE49-F238E27FC236}">
              <a16:creationId xmlns:a16="http://schemas.microsoft.com/office/drawing/2014/main" xmlns="" id="{00000000-0008-0000-0B00-00002D8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974" name="Rectangle 5937">
          <a:extLst>
            <a:ext uri="{FF2B5EF4-FFF2-40B4-BE49-F238E27FC236}">
              <a16:creationId xmlns:a16="http://schemas.microsoft.com/office/drawing/2014/main" xmlns="" id="{00000000-0008-0000-0B00-00002E8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977" name="Rectangle 5940">
          <a:extLst>
            <a:ext uri="{FF2B5EF4-FFF2-40B4-BE49-F238E27FC236}">
              <a16:creationId xmlns:a16="http://schemas.microsoft.com/office/drawing/2014/main" xmlns="" id="{00000000-0008-0000-0B00-0000318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978" name="Rectangle 5941">
          <a:extLst>
            <a:ext uri="{FF2B5EF4-FFF2-40B4-BE49-F238E27FC236}">
              <a16:creationId xmlns:a16="http://schemas.microsoft.com/office/drawing/2014/main" xmlns="" id="{00000000-0008-0000-0B00-0000328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981" name="Rectangle 5944">
          <a:extLst>
            <a:ext uri="{FF2B5EF4-FFF2-40B4-BE49-F238E27FC236}">
              <a16:creationId xmlns:a16="http://schemas.microsoft.com/office/drawing/2014/main" xmlns="" id="{00000000-0008-0000-0B00-0000358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982" name="Rectangle 5945">
          <a:extLst>
            <a:ext uri="{FF2B5EF4-FFF2-40B4-BE49-F238E27FC236}">
              <a16:creationId xmlns:a16="http://schemas.microsoft.com/office/drawing/2014/main" xmlns="" id="{00000000-0008-0000-0B00-0000368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985" name="Rectangle 5948">
          <a:extLst>
            <a:ext uri="{FF2B5EF4-FFF2-40B4-BE49-F238E27FC236}">
              <a16:creationId xmlns:a16="http://schemas.microsoft.com/office/drawing/2014/main" xmlns="" id="{00000000-0008-0000-0B00-0000398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986" name="Rectangle 5949">
          <a:extLst>
            <a:ext uri="{FF2B5EF4-FFF2-40B4-BE49-F238E27FC236}">
              <a16:creationId xmlns:a16="http://schemas.microsoft.com/office/drawing/2014/main" xmlns="" id="{00000000-0008-0000-0B00-00003A8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989" name="Rectangle 5952">
          <a:extLst>
            <a:ext uri="{FF2B5EF4-FFF2-40B4-BE49-F238E27FC236}">
              <a16:creationId xmlns:a16="http://schemas.microsoft.com/office/drawing/2014/main" xmlns="" id="{00000000-0008-0000-0B00-00003D8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990" name="Rectangle 5953">
          <a:extLst>
            <a:ext uri="{FF2B5EF4-FFF2-40B4-BE49-F238E27FC236}">
              <a16:creationId xmlns:a16="http://schemas.microsoft.com/office/drawing/2014/main" xmlns="" id="{00000000-0008-0000-0B00-00003E8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993" name="Rectangle 5956">
          <a:extLst>
            <a:ext uri="{FF2B5EF4-FFF2-40B4-BE49-F238E27FC236}">
              <a16:creationId xmlns:a16="http://schemas.microsoft.com/office/drawing/2014/main" xmlns="" id="{00000000-0008-0000-0B00-0000418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994" name="Rectangle 5957">
          <a:extLst>
            <a:ext uri="{FF2B5EF4-FFF2-40B4-BE49-F238E27FC236}">
              <a16:creationId xmlns:a16="http://schemas.microsoft.com/office/drawing/2014/main" xmlns="" id="{00000000-0008-0000-0B00-0000428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997" name="Rectangle 5960">
          <a:extLst>
            <a:ext uri="{FF2B5EF4-FFF2-40B4-BE49-F238E27FC236}">
              <a16:creationId xmlns:a16="http://schemas.microsoft.com/office/drawing/2014/main" xmlns="" id="{00000000-0008-0000-0B00-0000458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4998" name="Rectangle 5961">
          <a:extLst>
            <a:ext uri="{FF2B5EF4-FFF2-40B4-BE49-F238E27FC236}">
              <a16:creationId xmlns:a16="http://schemas.microsoft.com/office/drawing/2014/main" xmlns="" id="{00000000-0008-0000-0B00-0000468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001" name="Rectangle 5964">
          <a:extLst>
            <a:ext uri="{FF2B5EF4-FFF2-40B4-BE49-F238E27FC236}">
              <a16:creationId xmlns:a16="http://schemas.microsoft.com/office/drawing/2014/main" xmlns="" id="{00000000-0008-0000-0B00-0000498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002" name="Rectangle 5965">
          <a:extLst>
            <a:ext uri="{FF2B5EF4-FFF2-40B4-BE49-F238E27FC236}">
              <a16:creationId xmlns:a16="http://schemas.microsoft.com/office/drawing/2014/main" xmlns="" id="{00000000-0008-0000-0B00-00004A8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005" name="Rectangle 5968">
          <a:extLst>
            <a:ext uri="{FF2B5EF4-FFF2-40B4-BE49-F238E27FC236}">
              <a16:creationId xmlns:a16="http://schemas.microsoft.com/office/drawing/2014/main" xmlns="" id="{00000000-0008-0000-0B00-00004D8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006" name="Rectangle 5969">
          <a:extLst>
            <a:ext uri="{FF2B5EF4-FFF2-40B4-BE49-F238E27FC236}">
              <a16:creationId xmlns:a16="http://schemas.microsoft.com/office/drawing/2014/main" xmlns="" id="{00000000-0008-0000-0B00-00004E8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009" name="Rectangle 5972">
          <a:extLst>
            <a:ext uri="{FF2B5EF4-FFF2-40B4-BE49-F238E27FC236}">
              <a16:creationId xmlns:a16="http://schemas.microsoft.com/office/drawing/2014/main" xmlns="" id="{00000000-0008-0000-0B00-0000518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010" name="Rectangle 5973">
          <a:extLst>
            <a:ext uri="{FF2B5EF4-FFF2-40B4-BE49-F238E27FC236}">
              <a16:creationId xmlns:a16="http://schemas.microsoft.com/office/drawing/2014/main" xmlns="" id="{00000000-0008-0000-0B00-0000528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013" name="Rectangle 5976">
          <a:extLst>
            <a:ext uri="{FF2B5EF4-FFF2-40B4-BE49-F238E27FC236}">
              <a16:creationId xmlns:a16="http://schemas.microsoft.com/office/drawing/2014/main" xmlns="" id="{00000000-0008-0000-0B00-0000558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014" name="Rectangle 5977">
          <a:extLst>
            <a:ext uri="{FF2B5EF4-FFF2-40B4-BE49-F238E27FC236}">
              <a16:creationId xmlns:a16="http://schemas.microsoft.com/office/drawing/2014/main" xmlns="" id="{00000000-0008-0000-0B00-0000568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017" name="Rectangle 5980">
          <a:extLst>
            <a:ext uri="{FF2B5EF4-FFF2-40B4-BE49-F238E27FC236}">
              <a16:creationId xmlns:a16="http://schemas.microsoft.com/office/drawing/2014/main" xmlns="" id="{00000000-0008-0000-0B00-0000598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018" name="Rectangle 5981">
          <a:extLst>
            <a:ext uri="{FF2B5EF4-FFF2-40B4-BE49-F238E27FC236}">
              <a16:creationId xmlns:a16="http://schemas.microsoft.com/office/drawing/2014/main" xmlns="" id="{00000000-0008-0000-0B00-00005A8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021" name="Rectangle 5984">
          <a:extLst>
            <a:ext uri="{FF2B5EF4-FFF2-40B4-BE49-F238E27FC236}">
              <a16:creationId xmlns:a16="http://schemas.microsoft.com/office/drawing/2014/main" xmlns="" id="{00000000-0008-0000-0B00-00005D8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022" name="Rectangle 5985">
          <a:extLst>
            <a:ext uri="{FF2B5EF4-FFF2-40B4-BE49-F238E27FC236}">
              <a16:creationId xmlns:a16="http://schemas.microsoft.com/office/drawing/2014/main" xmlns="" id="{00000000-0008-0000-0B00-00005E8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025" name="Rectangle 5988">
          <a:extLst>
            <a:ext uri="{FF2B5EF4-FFF2-40B4-BE49-F238E27FC236}">
              <a16:creationId xmlns:a16="http://schemas.microsoft.com/office/drawing/2014/main" xmlns="" id="{00000000-0008-0000-0B00-0000618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026" name="Rectangle 5989">
          <a:extLst>
            <a:ext uri="{FF2B5EF4-FFF2-40B4-BE49-F238E27FC236}">
              <a16:creationId xmlns:a16="http://schemas.microsoft.com/office/drawing/2014/main" xmlns="" id="{00000000-0008-0000-0B00-0000628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029" name="Rectangle 5992">
          <a:extLst>
            <a:ext uri="{FF2B5EF4-FFF2-40B4-BE49-F238E27FC236}">
              <a16:creationId xmlns:a16="http://schemas.microsoft.com/office/drawing/2014/main" xmlns="" id="{00000000-0008-0000-0B00-0000658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030" name="Rectangle 5993">
          <a:extLst>
            <a:ext uri="{FF2B5EF4-FFF2-40B4-BE49-F238E27FC236}">
              <a16:creationId xmlns:a16="http://schemas.microsoft.com/office/drawing/2014/main" xmlns="" id="{00000000-0008-0000-0B00-0000668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033" name="Rectangle 5996">
          <a:extLst>
            <a:ext uri="{FF2B5EF4-FFF2-40B4-BE49-F238E27FC236}">
              <a16:creationId xmlns:a16="http://schemas.microsoft.com/office/drawing/2014/main" xmlns="" id="{00000000-0008-0000-0B00-0000698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034" name="Rectangle 5997">
          <a:extLst>
            <a:ext uri="{FF2B5EF4-FFF2-40B4-BE49-F238E27FC236}">
              <a16:creationId xmlns:a16="http://schemas.microsoft.com/office/drawing/2014/main" xmlns="" id="{00000000-0008-0000-0B00-00006A8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037" name="Rectangle 6000">
          <a:extLst>
            <a:ext uri="{FF2B5EF4-FFF2-40B4-BE49-F238E27FC236}">
              <a16:creationId xmlns:a16="http://schemas.microsoft.com/office/drawing/2014/main" xmlns="" id="{00000000-0008-0000-0B00-00006D8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038" name="Rectangle 6001">
          <a:extLst>
            <a:ext uri="{FF2B5EF4-FFF2-40B4-BE49-F238E27FC236}">
              <a16:creationId xmlns:a16="http://schemas.microsoft.com/office/drawing/2014/main" xmlns="" id="{00000000-0008-0000-0B00-00006E8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041" name="Rectangle 6004">
          <a:extLst>
            <a:ext uri="{FF2B5EF4-FFF2-40B4-BE49-F238E27FC236}">
              <a16:creationId xmlns:a16="http://schemas.microsoft.com/office/drawing/2014/main" xmlns="" id="{00000000-0008-0000-0B00-0000718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042" name="Rectangle 6005">
          <a:extLst>
            <a:ext uri="{FF2B5EF4-FFF2-40B4-BE49-F238E27FC236}">
              <a16:creationId xmlns:a16="http://schemas.microsoft.com/office/drawing/2014/main" xmlns="" id="{00000000-0008-0000-0B00-0000728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045" name="Rectangle 6008">
          <a:extLst>
            <a:ext uri="{FF2B5EF4-FFF2-40B4-BE49-F238E27FC236}">
              <a16:creationId xmlns:a16="http://schemas.microsoft.com/office/drawing/2014/main" xmlns="" id="{00000000-0008-0000-0B00-0000758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046" name="Rectangle 6009">
          <a:extLst>
            <a:ext uri="{FF2B5EF4-FFF2-40B4-BE49-F238E27FC236}">
              <a16:creationId xmlns:a16="http://schemas.microsoft.com/office/drawing/2014/main" xmlns="" id="{00000000-0008-0000-0B00-0000768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049" name="Rectangle 6012">
          <a:extLst>
            <a:ext uri="{FF2B5EF4-FFF2-40B4-BE49-F238E27FC236}">
              <a16:creationId xmlns:a16="http://schemas.microsoft.com/office/drawing/2014/main" xmlns="" id="{00000000-0008-0000-0B00-0000798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050" name="Rectangle 6013">
          <a:extLst>
            <a:ext uri="{FF2B5EF4-FFF2-40B4-BE49-F238E27FC236}">
              <a16:creationId xmlns:a16="http://schemas.microsoft.com/office/drawing/2014/main" xmlns="" id="{00000000-0008-0000-0B00-00007A8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053" name="Rectangle 6016">
          <a:extLst>
            <a:ext uri="{FF2B5EF4-FFF2-40B4-BE49-F238E27FC236}">
              <a16:creationId xmlns:a16="http://schemas.microsoft.com/office/drawing/2014/main" xmlns="" id="{00000000-0008-0000-0B00-00007D8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054" name="Rectangle 6017">
          <a:extLst>
            <a:ext uri="{FF2B5EF4-FFF2-40B4-BE49-F238E27FC236}">
              <a16:creationId xmlns:a16="http://schemas.microsoft.com/office/drawing/2014/main" xmlns="" id="{00000000-0008-0000-0B00-00007E8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057" name="Rectangle 6020">
          <a:extLst>
            <a:ext uri="{FF2B5EF4-FFF2-40B4-BE49-F238E27FC236}">
              <a16:creationId xmlns:a16="http://schemas.microsoft.com/office/drawing/2014/main" xmlns="" id="{00000000-0008-0000-0B00-0000818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058" name="Rectangle 6021">
          <a:extLst>
            <a:ext uri="{FF2B5EF4-FFF2-40B4-BE49-F238E27FC236}">
              <a16:creationId xmlns:a16="http://schemas.microsoft.com/office/drawing/2014/main" xmlns="" id="{00000000-0008-0000-0B00-0000828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061" name="Rectangle 6024">
          <a:extLst>
            <a:ext uri="{FF2B5EF4-FFF2-40B4-BE49-F238E27FC236}">
              <a16:creationId xmlns:a16="http://schemas.microsoft.com/office/drawing/2014/main" xmlns="" id="{00000000-0008-0000-0B00-0000858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062" name="Rectangle 6025">
          <a:extLst>
            <a:ext uri="{FF2B5EF4-FFF2-40B4-BE49-F238E27FC236}">
              <a16:creationId xmlns:a16="http://schemas.microsoft.com/office/drawing/2014/main" xmlns="" id="{00000000-0008-0000-0B00-0000868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065" name="Rectangle 6028">
          <a:extLst>
            <a:ext uri="{FF2B5EF4-FFF2-40B4-BE49-F238E27FC236}">
              <a16:creationId xmlns:a16="http://schemas.microsoft.com/office/drawing/2014/main" xmlns="" id="{00000000-0008-0000-0B00-0000898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066" name="Rectangle 6029">
          <a:extLst>
            <a:ext uri="{FF2B5EF4-FFF2-40B4-BE49-F238E27FC236}">
              <a16:creationId xmlns:a16="http://schemas.microsoft.com/office/drawing/2014/main" xmlns="" id="{00000000-0008-0000-0B00-00008A8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069" name="Rectangle 6032">
          <a:extLst>
            <a:ext uri="{FF2B5EF4-FFF2-40B4-BE49-F238E27FC236}">
              <a16:creationId xmlns:a16="http://schemas.microsoft.com/office/drawing/2014/main" xmlns="" id="{00000000-0008-0000-0B00-00008D8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070" name="Rectangle 6033">
          <a:extLst>
            <a:ext uri="{FF2B5EF4-FFF2-40B4-BE49-F238E27FC236}">
              <a16:creationId xmlns:a16="http://schemas.microsoft.com/office/drawing/2014/main" xmlns="" id="{00000000-0008-0000-0B00-00008E8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073" name="Rectangle 6036">
          <a:extLst>
            <a:ext uri="{FF2B5EF4-FFF2-40B4-BE49-F238E27FC236}">
              <a16:creationId xmlns:a16="http://schemas.microsoft.com/office/drawing/2014/main" xmlns="" id="{00000000-0008-0000-0B00-0000918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074" name="Rectangle 6037">
          <a:extLst>
            <a:ext uri="{FF2B5EF4-FFF2-40B4-BE49-F238E27FC236}">
              <a16:creationId xmlns:a16="http://schemas.microsoft.com/office/drawing/2014/main" xmlns="" id="{00000000-0008-0000-0B00-0000928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077" name="Rectangle 6040">
          <a:extLst>
            <a:ext uri="{FF2B5EF4-FFF2-40B4-BE49-F238E27FC236}">
              <a16:creationId xmlns:a16="http://schemas.microsoft.com/office/drawing/2014/main" xmlns="" id="{00000000-0008-0000-0B00-0000958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078" name="Rectangle 6041">
          <a:extLst>
            <a:ext uri="{FF2B5EF4-FFF2-40B4-BE49-F238E27FC236}">
              <a16:creationId xmlns:a16="http://schemas.microsoft.com/office/drawing/2014/main" xmlns="" id="{00000000-0008-0000-0B00-0000968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081" name="Rectangle 6044">
          <a:extLst>
            <a:ext uri="{FF2B5EF4-FFF2-40B4-BE49-F238E27FC236}">
              <a16:creationId xmlns:a16="http://schemas.microsoft.com/office/drawing/2014/main" xmlns="" id="{00000000-0008-0000-0B00-0000998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082" name="Rectangle 6045">
          <a:extLst>
            <a:ext uri="{FF2B5EF4-FFF2-40B4-BE49-F238E27FC236}">
              <a16:creationId xmlns:a16="http://schemas.microsoft.com/office/drawing/2014/main" xmlns="" id="{00000000-0008-0000-0B00-00009A8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085" name="Rectangle 6048">
          <a:extLst>
            <a:ext uri="{FF2B5EF4-FFF2-40B4-BE49-F238E27FC236}">
              <a16:creationId xmlns:a16="http://schemas.microsoft.com/office/drawing/2014/main" xmlns="" id="{00000000-0008-0000-0B00-00009D8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086" name="Rectangle 6049">
          <a:extLst>
            <a:ext uri="{FF2B5EF4-FFF2-40B4-BE49-F238E27FC236}">
              <a16:creationId xmlns:a16="http://schemas.microsoft.com/office/drawing/2014/main" xmlns="" id="{00000000-0008-0000-0B00-00009E8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089" name="Rectangle 6052">
          <a:extLst>
            <a:ext uri="{FF2B5EF4-FFF2-40B4-BE49-F238E27FC236}">
              <a16:creationId xmlns:a16="http://schemas.microsoft.com/office/drawing/2014/main" xmlns="" id="{00000000-0008-0000-0B00-0000A18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090" name="Rectangle 6053">
          <a:extLst>
            <a:ext uri="{FF2B5EF4-FFF2-40B4-BE49-F238E27FC236}">
              <a16:creationId xmlns:a16="http://schemas.microsoft.com/office/drawing/2014/main" xmlns="" id="{00000000-0008-0000-0B00-0000A28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093" name="Rectangle 6056">
          <a:extLst>
            <a:ext uri="{FF2B5EF4-FFF2-40B4-BE49-F238E27FC236}">
              <a16:creationId xmlns:a16="http://schemas.microsoft.com/office/drawing/2014/main" xmlns="" id="{00000000-0008-0000-0B00-0000A58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094" name="Rectangle 6057">
          <a:extLst>
            <a:ext uri="{FF2B5EF4-FFF2-40B4-BE49-F238E27FC236}">
              <a16:creationId xmlns:a16="http://schemas.microsoft.com/office/drawing/2014/main" xmlns="" id="{00000000-0008-0000-0B00-0000A68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097" name="Rectangle 6060">
          <a:extLst>
            <a:ext uri="{FF2B5EF4-FFF2-40B4-BE49-F238E27FC236}">
              <a16:creationId xmlns:a16="http://schemas.microsoft.com/office/drawing/2014/main" xmlns="" id="{00000000-0008-0000-0B00-0000A98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098" name="Rectangle 6061">
          <a:extLst>
            <a:ext uri="{FF2B5EF4-FFF2-40B4-BE49-F238E27FC236}">
              <a16:creationId xmlns:a16="http://schemas.microsoft.com/office/drawing/2014/main" xmlns="" id="{00000000-0008-0000-0B00-0000AA8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101" name="Rectangle 6064">
          <a:extLst>
            <a:ext uri="{FF2B5EF4-FFF2-40B4-BE49-F238E27FC236}">
              <a16:creationId xmlns:a16="http://schemas.microsoft.com/office/drawing/2014/main" xmlns="" id="{00000000-0008-0000-0B00-0000AD8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102" name="Rectangle 6065">
          <a:extLst>
            <a:ext uri="{FF2B5EF4-FFF2-40B4-BE49-F238E27FC236}">
              <a16:creationId xmlns:a16="http://schemas.microsoft.com/office/drawing/2014/main" xmlns="" id="{00000000-0008-0000-0B00-0000AE8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105" name="Rectangle 6068">
          <a:extLst>
            <a:ext uri="{FF2B5EF4-FFF2-40B4-BE49-F238E27FC236}">
              <a16:creationId xmlns:a16="http://schemas.microsoft.com/office/drawing/2014/main" xmlns="" id="{00000000-0008-0000-0B00-0000B18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106" name="Rectangle 6069">
          <a:extLst>
            <a:ext uri="{FF2B5EF4-FFF2-40B4-BE49-F238E27FC236}">
              <a16:creationId xmlns:a16="http://schemas.microsoft.com/office/drawing/2014/main" xmlns="" id="{00000000-0008-0000-0B00-0000B28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109" name="Rectangle 6072">
          <a:extLst>
            <a:ext uri="{FF2B5EF4-FFF2-40B4-BE49-F238E27FC236}">
              <a16:creationId xmlns:a16="http://schemas.microsoft.com/office/drawing/2014/main" xmlns="" id="{00000000-0008-0000-0B00-0000B58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110" name="Rectangle 6073">
          <a:extLst>
            <a:ext uri="{FF2B5EF4-FFF2-40B4-BE49-F238E27FC236}">
              <a16:creationId xmlns:a16="http://schemas.microsoft.com/office/drawing/2014/main" xmlns="" id="{00000000-0008-0000-0B00-0000B68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113" name="Rectangle 6076">
          <a:extLst>
            <a:ext uri="{FF2B5EF4-FFF2-40B4-BE49-F238E27FC236}">
              <a16:creationId xmlns:a16="http://schemas.microsoft.com/office/drawing/2014/main" xmlns="" id="{00000000-0008-0000-0B00-0000B98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114" name="Rectangle 6077">
          <a:extLst>
            <a:ext uri="{FF2B5EF4-FFF2-40B4-BE49-F238E27FC236}">
              <a16:creationId xmlns:a16="http://schemas.microsoft.com/office/drawing/2014/main" xmlns="" id="{00000000-0008-0000-0B00-0000BA8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117" name="Rectangle 6080">
          <a:extLst>
            <a:ext uri="{FF2B5EF4-FFF2-40B4-BE49-F238E27FC236}">
              <a16:creationId xmlns:a16="http://schemas.microsoft.com/office/drawing/2014/main" xmlns="" id="{00000000-0008-0000-0B00-0000BD8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118" name="Rectangle 6081">
          <a:extLst>
            <a:ext uri="{FF2B5EF4-FFF2-40B4-BE49-F238E27FC236}">
              <a16:creationId xmlns:a16="http://schemas.microsoft.com/office/drawing/2014/main" xmlns="" id="{00000000-0008-0000-0B00-0000BE8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121" name="Rectangle 6084">
          <a:extLst>
            <a:ext uri="{FF2B5EF4-FFF2-40B4-BE49-F238E27FC236}">
              <a16:creationId xmlns:a16="http://schemas.microsoft.com/office/drawing/2014/main" xmlns="" id="{00000000-0008-0000-0B00-0000C18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122" name="Rectangle 6085">
          <a:extLst>
            <a:ext uri="{FF2B5EF4-FFF2-40B4-BE49-F238E27FC236}">
              <a16:creationId xmlns:a16="http://schemas.microsoft.com/office/drawing/2014/main" xmlns="" id="{00000000-0008-0000-0B00-0000C28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125" name="Rectangle 6088">
          <a:extLst>
            <a:ext uri="{FF2B5EF4-FFF2-40B4-BE49-F238E27FC236}">
              <a16:creationId xmlns:a16="http://schemas.microsoft.com/office/drawing/2014/main" xmlns="" id="{00000000-0008-0000-0B00-0000C58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126" name="Rectangle 6089">
          <a:extLst>
            <a:ext uri="{FF2B5EF4-FFF2-40B4-BE49-F238E27FC236}">
              <a16:creationId xmlns:a16="http://schemas.microsoft.com/office/drawing/2014/main" xmlns="" id="{00000000-0008-0000-0B00-0000C68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129" name="Rectangle 6092">
          <a:extLst>
            <a:ext uri="{FF2B5EF4-FFF2-40B4-BE49-F238E27FC236}">
              <a16:creationId xmlns:a16="http://schemas.microsoft.com/office/drawing/2014/main" xmlns="" id="{00000000-0008-0000-0B00-0000C98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130" name="Rectangle 6093">
          <a:extLst>
            <a:ext uri="{FF2B5EF4-FFF2-40B4-BE49-F238E27FC236}">
              <a16:creationId xmlns:a16="http://schemas.microsoft.com/office/drawing/2014/main" xmlns="" id="{00000000-0008-0000-0B00-0000CA8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133" name="Rectangle 6096">
          <a:extLst>
            <a:ext uri="{FF2B5EF4-FFF2-40B4-BE49-F238E27FC236}">
              <a16:creationId xmlns:a16="http://schemas.microsoft.com/office/drawing/2014/main" xmlns="" id="{00000000-0008-0000-0B00-0000CD8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134" name="Rectangle 6097">
          <a:extLst>
            <a:ext uri="{FF2B5EF4-FFF2-40B4-BE49-F238E27FC236}">
              <a16:creationId xmlns:a16="http://schemas.microsoft.com/office/drawing/2014/main" xmlns="" id="{00000000-0008-0000-0B00-0000CE8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137" name="Rectangle 6100">
          <a:extLst>
            <a:ext uri="{FF2B5EF4-FFF2-40B4-BE49-F238E27FC236}">
              <a16:creationId xmlns:a16="http://schemas.microsoft.com/office/drawing/2014/main" xmlns="" id="{00000000-0008-0000-0B00-0000D18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138" name="Rectangle 6101">
          <a:extLst>
            <a:ext uri="{FF2B5EF4-FFF2-40B4-BE49-F238E27FC236}">
              <a16:creationId xmlns:a16="http://schemas.microsoft.com/office/drawing/2014/main" xmlns="" id="{00000000-0008-0000-0B00-0000D28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141" name="Rectangle 6104">
          <a:extLst>
            <a:ext uri="{FF2B5EF4-FFF2-40B4-BE49-F238E27FC236}">
              <a16:creationId xmlns:a16="http://schemas.microsoft.com/office/drawing/2014/main" xmlns="" id="{00000000-0008-0000-0B00-0000D58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142" name="Rectangle 6105">
          <a:extLst>
            <a:ext uri="{FF2B5EF4-FFF2-40B4-BE49-F238E27FC236}">
              <a16:creationId xmlns:a16="http://schemas.microsoft.com/office/drawing/2014/main" xmlns="" id="{00000000-0008-0000-0B00-0000D68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145" name="Rectangle 6108">
          <a:extLst>
            <a:ext uri="{FF2B5EF4-FFF2-40B4-BE49-F238E27FC236}">
              <a16:creationId xmlns:a16="http://schemas.microsoft.com/office/drawing/2014/main" xmlns="" id="{00000000-0008-0000-0B00-0000D98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146" name="Rectangle 6109">
          <a:extLst>
            <a:ext uri="{FF2B5EF4-FFF2-40B4-BE49-F238E27FC236}">
              <a16:creationId xmlns:a16="http://schemas.microsoft.com/office/drawing/2014/main" xmlns="" id="{00000000-0008-0000-0B00-0000DA8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149" name="Rectangle 6112">
          <a:extLst>
            <a:ext uri="{FF2B5EF4-FFF2-40B4-BE49-F238E27FC236}">
              <a16:creationId xmlns:a16="http://schemas.microsoft.com/office/drawing/2014/main" xmlns="" id="{00000000-0008-0000-0B00-0000DD8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150" name="Rectangle 6113">
          <a:extLst>
            <a:ext uri="{FF2B5EF4-FFF2-40B4-BE49-F238E27FC236}">
              <a16:creationId xmlns:a16="http://schemas.microsoft.com/office/drawing/2014/main" xmlns="" id="{00000000-0008-0000-0B00-0000DE8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153" name="Rectangle 6116">
          <a:extLst>
            <a:ext uri="{FF2B5EF4-FFF2-40B4-BE49-F238E27FC236}">
              <a16:creationId xmlns:a16="http://schemas.microsoft.com/office/drawing/2014/main" xmlns="" id="{00000000-0008-0000-0B00-0000E18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154" name="Rectangle 6117">
          <a:extLst>
            <a:ext uri="{FF2B5EF4-FFF2-40B4-BE49-F238E27FC236}">
              <a16:creationId xmlns:a16="http://schemas.microsoft.com/office/drawing/2014/main" xmlns="" id="{00000000-0008-0000-0B00-0000E28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157" name="Rectangle 6120">
          <a:extLst>
            <a:ext uri="{FF2B5EF4-FFF2-40B4-BE49-F238E27FC236}">
              <a16:creationId xmlns:a16="http://schemas.microsoft.com/office/drawing/2014/main" xmlns="" id="{00000000-0008-0000-0B00-0000E58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158" name="Rectangle 6121">
          <a:extLst>
            <a:ext uri="{FF2B5EF4-FFF2-40B4-BE49-F238E27FC236}">
              <a16:creationId xmlns:a16="http://schemas.microsoft.com/office/drawing/2014/main" xmlns="" id="{00000000-0008-0000-0B00-0000E68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161" name="Rectangle 6124">
          <a:extLst>
            <a:ext uri="{FF2B5EF4-FFF2-40B4-BE49-F238E27FC236}">
              <a16:creationId xmlns:a16="http://schemas.microsoft.com/office/drawing/2014/main" xmlns="" id="{00000000-0008-0000-0B00-0000E98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162" name="Rectangle 6125">
          <a:extLst>
            <a:ext uri="{FF2B5EF4-FFF2-40B4-BE49-F238E27FC236}">
              <a16:creationId xmlns:a16="http://schemas.microsoft.com/office/drawing/2014/main" xmlns="" id="{00000000-0008-0000-0B00-0000EA8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165" name="Rectangle 6128">
          <a:extLst>
            <a:ext uri="{FF2B5EF4-FFF2-40B4-BE49-F238E27FC236}">
              <a16:creationId xmlns:a16="http://schemas.microsoft.com/office/drawing/2014/main" xmlns="" id="{00000000-0008-0000-0B00-0000ED8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166" name="Rectangle 6129">
          <a:extLst>
            <a:ext uri="{FF2B5EF4-FFF2-40B4-BE49-F238E27FC236}">
              <a16:creationId xmlns:a16="http://schemas.microsoft.com/office/drawing/2014/main" xmlns="" id="{00000000-0008-0000-0B00-0000EE8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169" name="Rectangle 6132">
          <a:extLst>
            <a:ext uri="{FF2B5EF4-FFF2-40B4-BE49-F238E27FC236}">
              <a16:creationId xmlns:a16="http://schemas.microsoft.com/office/drawing/2014/main" xmlns="" id="{00000000-0008-0000-0B00-0000F18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170" name="Rectangle 6133">
          <a:extLst>
            <a:ext uri="{FF2B5EF4-FFF2-40B4-BE49-F238E27FC236}">
              <a16:creationId xmlns:a16="http://schemas.microsoft.com/office/drawing/2014/main" xmlns="" id="{00000000-0008-0000-0B00-0000F28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173" name="Rectangle 6136">
          <a:extLst>
            <a:ext uri="{FF2B5EF4-FFF2-40B4-BE49-F238E27FC236}">
              <a16:creationId xmlns:a16="http://schemas.microsoft.com/office/drawing/2014/main" xmlns="" id="{00000000-0008-0000-0B00-0000F58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174" name="Rectangle 6137">
          <a:extLst>
            <a:ext uri="{FF2B5EF4-FFF2-40B4-BE49-F238E27FC236}">
              <a16:creationId xmlns:a16="http://schemas.microsoft.com/office/drawing/2014/main" xmlns="" id="{00000000-0008-0000-0B00-0000F68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177" name="Rectangle 6140">
          <a:extLst>
            <a:ext uri="{FF2B5EF4-FFF2-40B4-BE49-F238E27FC236}">
              <a16:creationId xmlns:a16="http://schemas.microsoft.com/office/drawing/2014/main" xmlns="" id="{00000000-0008-0000-0B00-0000F98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178" name="Rectangle 6141">
          <a:extLst>
            <a:ext uri="{FF2B5EF4-FFF2-40B4-BE49-F238E27FC236}">
              <a16:creationId xmlns:a16="http://schemas.microsoft.com/office/drawing/2014/main" xmlns="" id="{00000000-0008-0000-0B00-0000FA8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181" name="Rectangle 6144">
          <a:extLst>
            <a:ext uri="{FF2B5EF4-FFF2-40B4-BE49-F238E27FC236}">
              <a16:creationId xmlns:a16="http://schemas.microsoft.com/office/drawing/2014/main" xmlns="" id="{00000000-0008-0000-0B00-0000FD8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182" name="Rectangle 6145">
          <a:extLst>
            <a:ext uri="{FF2B5EF4-FFF2-40B4-BE49-F238E27FC236}">
              <a16:creationId xmlns:a16="http://schemas.microsoft.com/office/drawing/2014/main" xmlns="" id="{00000000-0008-0000-0B00-0000FE8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185" name="Rectangle 6148">
          <a:extLst>
            <a:ext uri="{FF2B5EF4-FFF2-40B4-BE49-F238E27FC236}">
              <a16:creationId xmlns:a16="http://schemas.microsoft.com/office/drawing/2014/main" xmlns="" id="{00000000-0008-0000-0B00-0000018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186" name="Rectangle 6149">
          <a:extLst>
            <a:ext uri="{FF2B5EF4-FFF2-40B4-BE49-F238E27FC236}">
              <a16:creationId xmlns:a16="http://schemas.microsoft.com/office/drawing/2014/main" xmlns="" id="{00000000-0008-0000-0B00-0000028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189" name="Rectangle 6152">
          <a:extLst>
            <a:ext uri="{FF2B5EF4-FFF2-40B4-BE49-F238E27FC236}">
              <a16:creationId xmlns:a16="http://schemas.microsoft.com/office/drawing/2014/main" xmlns="" id="{00000000-0008-0000-0B00-0000058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190" name="Rectangle 6153">
          <a:extLst>
            <a:ext uri="{FF2B5EF4-FFF2-40B4-BE49-F238E27FC236}">
              <a16:creationId xmlns:a16="http://schemas.microsoft.com/office/drawing/2014/main" xmlns="" id="{00000000-0008-0000-0B00-0000068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193" name="Rectangle 6156">
          <a:extLst>
            <a:ext uri="{FF2B5EF4-FFF2-40B4-BE49-F238E27FC236}">
              <a16:creationId xmlns:a16="http://schemas.microsoft.com/office/drawing/2014/main" xmlns="" id="{00000000-0008-0000-0B00-0000098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194" name="Rectangle 6157">
          <a:extLst>
            <a:ext uri="{FF2B5EF4-FFF2-40B4-BE49-F238E27FC236}">
              <a16:creationId xmlns:a16="http://schemas.microsoft.com/office/drawing/2014/main" xmlns="" id="{00000000-0008-0000-0B00-00000A8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197" name="Rectangle 6160">
          <a:extLst>
            <a:ext uri="{FF2B5EF4-FFF2-40B4-BE49-F238E27FC236}">
              <a16:creationId xmlns:a16="http://schemas.microsoft.com/office/drawing/2014/main" xmlns="" id="{00000000-0008-0000-0B00-00000D8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198" name="Rectangle 6161">
          <a:extLst>
            <a:ext uri="{FF2B5EF4-FFF2-40B4-BE49-F238E27FC236}">
              <a16:creationId xmlns:a16="http://schemas.microsoft.com/office/drawing/2014/main" xmlns="" id="{00000000-0008-0000-0B00-00000E8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201" name="Rectangle 6164">
          <a:extLst>
            <a:ext uri="{FF2B5EF4-FFF2-40B4-BE49-F238E27FC236}">
              <a16:creationId xmlns:a16="http://schemas.microsoft.com/office/drawing/2014/main" xmlns="" id="{00000000-0008-0000-0B00-0000118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202" name="Rectangle 6165">
          <a:extLst>
            <a:ext uri="{FF2B5EF4-FFF2-40B4-BE49-F238E27FC236}">
              <a16:creationId xmlns:a16="http://schemas.microsoft.com/office/drawing/2014/main" xmlns="" id="{00000000-0008-0000-0B00-0000128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205" name="Rectangle 6168">
          <a:extLst>
            <a:ext uri="{FF2B5EF4-FFF2-40B4-BE49-F238E27FC236}">
              <a16:creationId xmlns:a16="http://schemas.microsoft.com/office/drawing/2014/main" xmlns="" id="{00000000-0008-0000-0B00-0000158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206" name="Rectangle 6169">
          <a:extLst>
            <a:ext uri="{FF2B5EF4-FFF2-40B4-BE49-F238E27FC236}">
              <a16:creationId xmlns:a16="http://schemas.microsoft.com/office/drawing/2014/main" xmlns="" id="{00000000-0008-0000-0B00-0000168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209" name="Rectangle 6172">
          <a:extLst>
            <a:ext uri="{FF2B5EF4-FFF2-40B4-BE49-F238E27FC236}">
              <a16:creationId xmlns:a16="http://schemas.microsoft.com/office/drawing/2014/main" xmlns="" id="{00000000-0008-0000-0B00-0000198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210" name="Rectangle 6173">
          <a:extLst>
            <a:ext uri="{FF2B5EF4-FFF2-40B4-BE49-F238E27FC236}">
              <a16:creationId xmlns:a16="http://schemas.microsoft.com/office/drawing/2014/main" xmlns="" id="{00000000-0008-0000-0B00-00001A8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213" name="Rectangle 6176">
          <a:extLst>
            <a:ext uri="{FF2B5EF4-FFF2-40B4-BE49-F238E27FC236}">
              <a16:creationId xmlns:a16="http://schemas.microsoft.com/office/drawing/2014/main" xmlns="" id="{00000000-0008-0000-0B00-00001D8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214" name="Rectangle 6177">
          <a:extLst>
            <a:ext uri="{FF2B5EF4-FFF2-40B4-BE49-F238E27FC236}">
              <a16:creationId xmlns:a16="http://schemas.microsoft.com/office/drawing/2014/main" xmlns="" id="{00000000-0008-0000-0B00-00001E8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217" name="Rectangle 6180">
          <a:extLst>
            <a:ext uri="{FF2B5EF4-FFF2-40B4-BE49-F238E27FC236}">
              <a16:creationId xmlns:a16="http://schemas.microsoft.com/office/drawing/2014/main" xmlns="" id="{00000000-0008-0000-0B00-0000218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218" name="Rectangle 6181">
          <a:extLst>
            <a:ext uri="{FF2B5EF4-FFF2-40B4-BE49-F238E27FC236}">
              <a16:creationId xmlns:a16="http://schemas.microsoft.com/office/drawing/2014/main" xmlns="" id="{00000000-0008-0000-0B00-0000228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221" name="Rectangle 6184">
          <a:extLst>
            <a:ext uri="{FF2B5EF4-FFF2-40B4-BE49-F238E27FC236}">
              <a16:creationId xmlns:a16="http://schemas.microsoft.com/office/drawing/2014/main" xmlns="" id="{00000000-0008-0000-0B00-0000258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222" name="Rectangle 6185">
          <a:extLst>
            <a:ext uri="{FF2B5EF4-FFF2-40B4-BE49-F238E27FC236}">
              <a16:creationId xmlns:a16="http://schemas.microsoft.com/office/drawing/2014/main" xmlns="" id="{00000000-0008-0000-0B00-0000268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225" name="Rectangle 6188">
          <a:extLst>
            <a:ext uri="{FF2B5EF4-FFF2-40B4-BE49-F238E27FC236}">
              <a16:creationId xmlns:a16="http://schemas.microsoft.com/office/drawing/2014/main" xmlns="" id="{00000000-0008-0000-0B00-0000298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226" name="Rectangle 6189">
          <a:extLst>
            <a:ext uri="{FF2B5EF4-FFF2-40B4-BE49-F238E27FC236}">
              <a16:creationId xmlns:a16="http://schemas.microsoft.com/office/drawing/2014/main" xmlns="" id="{00000000-0008-0000-0B00-00002A8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229" name="Rectangle 6192">
          <a:extLst>
            <a:ext uri="{FF2B5EF4-FFF2-40B4-BE49-F238E27FC236}">
              <a16:creationId xmlns:a16="http://schemas.microsoft.com/office/drawing/2014/main" xmlns="" id="{00000000-0008-0000-0B00-00002D8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230" name="Rectangle 6193">
          <a:extLst>
            <a:ext uri="{FF2B5EF4-FFF2-40B4-BE49-F238E27FC236}">
              <a16:creationId xmlns:a16="http://schemas.microsoft.com/office/drawing/2014/main" xmlns="" id="{00000000-0008-0000-0B00-00002E8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233" name="Rectangle 6196">
          <a:extLst>
            <a:ext uri="{FF2B5EF4-FFF2-40B4-BE49-F238E27FC236}">
              <a16:creationId xmlns:a16="http://schemas.microsoft.com/office/drawing/2014/main" xmlns="" id="{00000000-0008-0000-0B00-0000318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234" name="Rectangle 6197">
          <a:extLst>
            <a:ext uri="{FF2B5EF4-FFF2-40B4-BE49-F238E27FC236}">
              <a16:creationId xmlns:a16="http://schemas.microsoft.com/office/drawing/2014/main" xmlns="" id="{00000000-0008-0000-0B00-0000328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237" name="Rectangle 6200">
          <a:extLst>
            <a:ext uri="{FF2B5EF4-FFF2-40B4-BE49-F238E27FC236}">
              <a16:creationId xmlns:a16="http://schemas.microsoft.com/office/drawing/2014/main" xmlns="" id="{00000000-0008-0000-0B00-0000358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238" name="Rectangle 6201">
          <a:extLst>
            <a:ext uri="{FF2B5EF4-FFF2-40B4-BE49-F238E27FC236}">
              <a16:creationId xmlns:a16="http://schemas.microsoft.com/office/drawing/2014/main" xmlns="" id="{00000000-0008-0000-0B00-0000368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241" name="Rectangle 6204">
          <a:extLst>
            <a:ext uri="{FF2B5EF4-FFF2-40B4-BE49-F238E27FC236}">
              <a16:creationId xmlns:a16="http://schemas.microsoft.com/office/drawing/2014/main" xmlns="" id="{00000000-0008-0000-0B00-0000398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242" name="Rectangle 6205">
          <a:extLst>
            <a:ext uri="{FF2B5EF4-FFF2-40B4-BE49-F238E27FC236}">
              <a16:creationId xmlns:a16="http://schemas.microsoft.com/office/drawing/2014/main" xmlns="" id="{00000000-0008-0000-0B00-00003A8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245" name="Rectangle 6208">
          <a:extLst>
            <a:ext uri="{FF2B5EF4-FFF2-40B4-BE49-F238E27FC236}">
              <a16:creationId xmlns:a16="http://schemas.microsoft.com/office/drawing/2014/main" xmlns="" id="{00000000-0008-0000-0B00-00003D8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246" name="Rectangle 6209">
          <a:extLst>
            <a:ext uri="{FF2B5EF4-FFF2-40B4-BE49-F238E27FC236}">
              <a16:creationId xmlns:a16="http://schemas.microsoft.com/office/drawing/2014/main" xmlns="" id="{00000000-0008-0000-0B00-00003E8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249" name="Rectangle 6212">
          <a:extLst>
            <a:ext uri="{FF2B5EF4-FFF2-40B4-BE49-F238E27FC236}">
              <a16:creationId xmlns:a16="http://schemas.microsoft.com/office/drawing/2014/main" xmlns="" id="{00000000-0008-0000-0B00-0000418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250" name="Rectangle 6213">
          <a:extLst>
            <a:ext uri="{FF2B5EF4-FFF2-40B4-BE49-F238E27FC236}">
              <a16:creationId xmlns:a16="http://schemas.microsoft.com/office/drawing/2014/main" xmlns="" id="{00000000-0008-0000-0B00-0000428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253" name="Rectangle 6216">
          <a:extLst>
            <a:ext uri="{FF2B5EF4-FFF2-40B4-BE49-F238E27FC236}">
              <a16:creationId xmlns:a16="http://schemas.microsoft.com/office/drawing/2014/main" xmlns="" id="{00000000-0008-0000-0B00-0000458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254" name="Rectangle 6217">
          <a:extLst>
            <a:ext uri="{FF2B5EF4-FFF2-40B4-BE49-F238E27FC236}">
              <a16:creationId xmlns:a16="http://schemas.microsoft.com/office/drawing/2014/main" xmlns="" id="{00000000-0008-0000-0B00-0000468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257" name="Rectangle 6220">
          <a:extLst>
            <a:ext uri="{FF2B5EF4-FFF2-40B4-BE49-F238E27FC236}">
              <a16:creationId xmlns:a16="http://schemas.microsoft.com/office/drawing/2014/main" xmlns="" id="{00000000-0008-0000-0B00-0000498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258" name="Rectangle 6221">
          <a:extLst>
            <a:ext uri="{FF2B5EF4-FFF2-40B4-BE49-F238E27FC236}">
              <a16:creationId xmlns:a16="http://schemas.microsoft.com/office/drawing/2014/main" xmlns="" id="{00000000-0008-0000-0B00-00004A8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261" name="Rectangle 6224">
          <a:extLst>
            <a:ext uri="{FF2B5EF4-FFF2-40B4-BE49-F238E27FC236}">
              <a16:creationId xmlns:a16="http://schemas.microsoft.com/office/drawing/2014/main" xmlns="" id="{00000000-0008-0000-0B00-00004D8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262" name="Rectangle 6225">
          <a:extLst>
            <a:ext uri="{FF2B5EF4-FFF2-40B4-BE49-F238E27FC236}">
              <a16:creationId xmlns:a16="http://schemas.microsoft.com/office/drawing/2014/main" xmlns="" id="{00000000-0008-0000-0B00-00004E8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265" name="Rectangle 6228">
          <a:extLst>
            <a:ext uri="{FF2B5EF4-FFF2-40B4-BE49-F238E27FC236}">
              <a16:creationId xmlns:a16="http://schemas.microsoft.com/office/drawing/2014/main" xmlns="" id="{00000000-0008-0000-0B00-0000518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266" name="Rectangle 6229">
          <a:extLst>
            <a:ext uri="{FF2B5EF4-FFF2-40B4-BE49-F238E27FC236}">
              <a16:creationId xmlns:a16="http://schemas.microsoft.com/office/drawing/2014/main" xmlns="" id="{00000000-0008-0000-0B00-0000528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269" name="Rectangle 6232">
          <a:extLst>
            <a:ext uri="{FF2B5EF4-FFF2-40B4-BE49-F238E27FC236}">
              <a16:creationId xmlns:a16="http://schemas.microsoft.com/office/drawing/2014/main" xmlns="" id="{00000000-0008-0000-0B00-0000558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270" name="Rectangle 6233">
          <a:extLst>
            <a:ext uri="{FF2B5EF4-FFF2-40B4-BE49-F238E27FC236}">
              <a16:creationId xmlns:a16="http://schemas.microsoft.com/office/drawing/2014/main" xmlns="" id="{00000000-0008-0000-0B00-0000568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273" name="Rectangle 6236">
          <a:extLst>
            <a:ext uri="{FF2B5EF4-FFF2-40B4-BE49-F238E27FC236}">
              <a16:creationId xmlns:a16="http://schemas.microsoft.com/office/drawing/2014/main" xmlns="" id="{00000000-0008-0000-0B00-0000598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274" name="Rectangle 6237">
          <a:extLst>
            <a:ext uri="{FF2B5EF4-FFF2-40B4-BE49-F238E27FC236}">
              <a16:creationId xmlns:a16="http://schemas.microsoft.com/office/drawing/2014/main" xmlns="" id="{00000000-0008-0000-0B00-00005A8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277" name="Rectangle 6240">
          <a:extLst>
            <a:ext uri="{FF2B5EF4-FFF2-40B4-BE49-F238E27FC236}">
              <a16:creationId xmlns:a16="http://schemas.microsoft.com/office/drawing/2014/main" xmlns="" id="{00000000-0008-0000-0B00-00005D8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278" name="Rectangle 6241">
          <a:extLst>
            <a:ext uri="{FF2B5EF4-FFF2-40B4-BE49-F238E27FC236}">
              <a16:creationId xmlns:a16="http://schemas.microsoft.com/office/drawing/2014/main" xmlns="" id="{00000000-0008-0000-0B00-00005E8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281" name="Rectangle 6244">
          <a:extLst>
            <a:ext uri="{FF2B5EF4-FFF2-40B4-BE49-F238E27FC236}">
              <a16:creationId xmlns:a16="http://schemas.microsoft.com/office/drawing/2014/main" xmlns="" id="{00000000-0008-0000-0B00-0000618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282" name="Rectangle 6245">
          <a:extLst>
            <a:ext uri="{FF2B5EF4-FFF2-40B4-BE49-F238E27FC236}">
              <a16:creationId xmlns:a16="http://schemas.microsoft.com/office/drawing/2014/main" xmlns="" id="{00000000-0008-0000-0B00-0000628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285" name="Rectangle 6248">
          <a:extLst>
            <a:ext uri="{FF2B5EF4-FFF2-40B4-BE49-F238E27FC236}">
              <a16:creationId xmlns:a16="http://schemas.microsoft.com/office/drawing/2014/main" xmlns="" id="{00000000-0008-0000-0B00-0000658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286" name="Rectangle 6249">
          <a:extLst>
            <a:ext uri="{FF2B5EF4-FFF2-40B4-BE49-F238E27FC236}">
              <a16:creationId xmlns:a16="http://schemas.microsoft.com/office/drawing/2014/main" xmlns="" id="{00000000-0008-0000-0B00-0000668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289" name="Rectangle 6252">
          <a:extLst>
            <a:ext uri="{FF2B5EF4-FFF2-40B4-BE49-F238E27FC236}">
              <a16:creationId xmlns:a16="http://schemas.microsoft.com/office/drawing/2014/main" xmlns="" id="{00000000-0008-0000-0B00-0000698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290" name="Rectangle 6253">
          <a:extLst>
            <a:ext uri="{FF2B5EF4-FFF2-40B4-BE49-F238E27FC236}">
              <a16:creationId xmlns:a16="http://schemas.microsoft.com/office/drawing/2014/main" xmlns="" id="{00000000-0008-0000-0B00-00006A8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293" name="Rectangle 6256">
          <a:extLst>
            <a:ext uri="{FF2B5EF4-FFF2-40B4-BE49-F238E27FC236}">
              <a16:creationId xmlns:a16="http://schemas.microsoft.com/office/drawing/2014/main" xmlns="" id="{00000000-0008-0000-0B00-00006D8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294" name="Rectangle 6257">
          <a:extLst>
            <a:ext uri="{FF2B5EF4-FFF2-40B4-BE49-F238E27FC236}">
              <a16:creationId xmlns:a16="http://schemas.microsoft.com/office/drawing/2014/main" xmlns="" id="{00000000-0008-0000-0B00-00006E8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297" name="Rectangle 6260">
          <a:extLst>
            <a:ext uri="{FF2B5EF4-FFF2-40B4-BE49-F238E27FC236}">
              <a16:creationId xmlns:a16="http://schemas.microsoft.com/office/drawing/2014/main" xmlns="" id="{00000000-0008-0000-0B00-0000718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298" name="Rectangle 6261">
          <a:extLst>
            <a:ext uri="{FF2B5EF4-FFF2-40B4-BE49-F238E27FC236}">
              <a16:creationId xmlns:a16="http://schemas.microsoft.com/office/drawing/2014/main" xmlns="" id="{00000000-0008-0000-0B00-0000728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301" name="Rectangle 6264">
          <a:extLst>
            <a:ext uri="{FF2B5EF4-FFF2-40B4-BE49-F238E27FC236}">
              <a16:creationId xmlns:a16="http://schemas.microsoft.com/office/drawing/2014/main" xmlns="" id="{00000000-0008-0000-0B00-0000758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302" name="Rectangle 6265">
          <a:extLst>
            <a:ext uri="{FF2B5EF4-FFF2-40B4-BE49-F238E27FC236}">
              <a16:creationId xmlns:a16="http://schemas.microsoft.com/office/drawing/2014/main" xmlns="" id="{00000000-0008-0000-0B00-0000768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305" name="Rectangle 6268">
          <a:extLst>
            <a:ext uri="{FF2B5EF4-FFF2-40B4-BE49-F238E27FC236}">
              <a16:creationId xmlns:a16="http://schemas.microsoft.com/office/drawing/2014/main" xmlns="" id="{00000000-0008-0000-0B00-0000798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306" name="Rectangle 6269">
          <a:extLst>
            <a:ext uri="{FF2B5EF4-FFF2-40B4-BE49-F238E27FC236}">
              <a16:creationId xmlns:a16="http://schemas.microsoft.com/office/drawing/2014/main" xmlns="" id="{00000000-0008-0000-0B00-00007A8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309" name="Rectangle 6272">
          <a:extLst>
            <a:ext uri="{FF2B5EF4-FFF2-40B4-BE49-F238E27FC236}">
              <a16:creationId xmlns:a16="http://schemas.microsoft.com/office/drawing/2014/main" xmlns="" id="{00000000-0008-0000-0B00-00007D8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310" name="Rectangle 6273">
          <a:extLst>
            <a:ext uri="{FF2B5EF4-FFF2-40B4-BE49-F238E27FC236}">
              <a16:creationId xmlns:a16="http://schemas.microsoft.com/office/drawing/2014/main" xmlns="" id="{00000000-0008-0000-0B00-00007E8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313" name="Rectangle 6276">
          <a:extLst>
            <a:ext uri="{FF2B5EF4-FFF2-40B4-BE49-F238E27FC236}">
              <a16:creationId xmlns:a16="http://schemas.microsoft.com/office/drawing/2014/main" xmlns="" id="{00000000-0008-0000-0B00-0000818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314" name="Rectangle 6277">
          <a:extLst>
            <a:ext uri="{FF2B5EF4-FFF2-40B4-BE49-F238E27FC236}">
              <a16:creationId xmlns:a16="http://schemas.microsoft.com/office/drawing/2014/main" xmlns="" id="{00000000-0008-0000-0B00-0000828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317" name="Rectangle 6280">
          <a:extLst>
            <a:ext uri="{FF2B5EF4-FFF2-40B4-BE49-F238E27FC236}">
              <a16:creationId xmlns:a16="http://schemas.microsoft.com/office/drawing/2014/main" xmlns="" id="{00000000-0008-0000-0B00-0000858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318" name="Rectangle 6281">
          <a:extLst>
            <a:ext uri="{FF2B5EF4-FFF2-40B4-BE49-F238E27FC236}">
              <a16:creationId xmlns:a16="http://schemas.microsoft.com/office/drawing/2014/main" xmlns="" id="{00000000-0008-0000-0B00-0000868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321" name="Rectangle 6284">
          <a:extLst>
            <a:ext uri="{FF2B5EF4-FFF2-40B4-BE49-F238E27FC236}">
              <a16:creationId xmlns:a16="http://schemas.microsoft.com/office/drawing/2014/main" xmlns="" id="{00000000-0008-0000-0B00-0000898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322" name="Rectangle 6285">
          <a:extLst>
            <a:ext uri="{FF2B5EF4-FFF2-40B4-BE49-F238E27FC236}">
              <a16:creationId xmlns:a16="http://schemas.microsoft.com/office/drawing/2014/main" xmlns="" id="{00000000-0008-0000-0B00-00008A8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325" name="Rectangle 6288">
          <a:extLst>
            <a:ext uri="{FF2B5EF4-FFF2-40B4-BE49-F238E27FC236}">
              <a16:creationId xmlns:a16="http://schemas.microsoft.com/office/drawing/2014/main" xmlns="" id="{00000000-0008-0000-0B00-00008D8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326" name="Rectangle 6289">
          <a:extLst>
            <a:ext uri="{FF2B5EF4-FFF2-40B4-BE49-F238E27FC236}">
              <a16:creationId xmlns:a16="http://schemas.microsoft.com/office/drawing/2014/main" xmlns="" id="{00000000-0008-0000-0B00-00008E8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329" name="Rectangle 6292">
          <a:extLst>
            <a:ext uri="{FF2B5EF4-FFF2-40B4-BE49-F238E27FC236}">
              <a16:creationId xmlns:a16="http://schemas.microsoft.com/office/drawing/2014/main" xmlns="" id="{00000000-0008-0000-0B00-0000918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330" name="Rectangle 6293">
          <a:extLst>
            <a:ext uri="{FF2B5EF4-FFF2-40B4-BE49-F238E27FC236}">
              <a16:creationId xmlns:a16="http://schemas.microsoft.com/office/drawing/2014/main" xmlns="" id="{00000000-0008-0000-0B00-0000928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333" name="Rectangle 6296">
          <a:extLst>
            <a:ext uri="{FF2B5EF4-FFF2-40B4-BE49-F238E27FC236}">
              <a16:creationId xmlns:a16="http://schemas.microsoft.com/office/drawing/2014/main" xmlns="" id="{00000000-0008-0000-0B00-0000958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334" name="Rectangle 6297">
          <a:extLst>
            <a:ext uri="{FF2B5EF4-FFF2-40B4-BE49-F238E27FC236}">
              <a16:creationId xmlns:a16="http://schemas.microsoft.com/office/drawing/2014/main" xmlns="" id="{00000000-0008-0000-0B00-0000968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337" name="Rectangle 6300">
          <a:extLst>
            <a:ext uri="{FF2B5EF4-FFF2-40B4-BE49-F238E27FC236}">
              <a16:creationId xmlns:a16="http://schemas.microsoft.com/office/drawing/2014/main" xmlns="" id="{00000000-0008-0000-0B00-0000998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338" name="Rectangle 6301">
          <a:extLst>
            <a:ext uri="{FF2B5EF4-FFF2-40B4-BE49-F238E27FC236}">
              <a16:creationId xmlns:a16="http://schemas.microsoft.com/office/drawing/2014/main" xmlns="" id="{00000000-0008-0000-0B00-00009A8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341" name="Rectangle 6304">
          <a:extLst>
            <a:ext uri="{FF2B5EF4-FFF2-40B4-BE49-F238E27FC236}">
              <a16:creationId xmlns:a16="http://schemas.microsoft.com/office/drawing/2014/main" xmlns="" id="{00000000-0008-0000-0B00-00009D8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342" name="Rectangle 6305">
          <a:extLst>
            <a:ext uri="{FF2B5EF4-FFF2-40B4-BE49-F238E27FC236}">
              <a16:creationId xmlns:a16="http://schemas.microsoft.com/office/drawing/2014/main" xmlns="" id="{00000000-0008-0000-0B00-00009E8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345" name="Rectangle 6308">
          <a:extLst>
            <a:ext uri="{FF2B5EF4-FFF2-40B4-BE49-F238E27FC236}">
              <a16:creationId xmlns:a16="http://schemas.microsoft.com/office/drawing/2014/main" xmlns="" id="{00000000-0008-0000-0B00-0000A18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346" name="Rectangle 6309">
          <a:extLst>
            <a:ext uri="{FF2B5EF4-FFF2-40B4-BE49-F238E27FC236}">
              <a16:creationId xmlns:a16="http://schemas.microsoft.com/office/drawing/2014/main" xmlns="" id="{00000000-0008-0000-0B00-0000A28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349" name="Rectangle 6312">
          <a:extLst>
            <a:ext uri="{FF2B5EF4-FFF2-40B4-BE49-F238E27FC236}">
              <a16:creationId xmlns:a16="http://schemas.microsoft.com/office/drawing/2014/main" xmlns="" id="{00000000-0008-0000-0B00-0000A58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350" name="Rectangle 6313">
          <a:extLst>
            <a:ext uri="{FF2B5EF4-FFF2-40B4-BE49-F238E27FC236}">
              <a16:creationId xmlns:a16="http://schemas.microsoft.com/office/drawing/2014/main" xmlns="" id="{00000000-0008-0000-0B00-0000A68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353" name="Rectangle 6316">
          <a:extLst>
            <a:ext uri="{FF2B5EF4-FFF2-40B4-BE49-F238E27FC236}">
              <a16:creationId xmlns:a16="http://schemas.microsoft.com/office/drawing/2014/main" xmlns="" id="{00000000-0008-0000-0B00-0000A98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354" name="Rectangle 6317">
          <a:extLst>
            <a:ext uri="{FF2B5EF4-FFF2-40B4-BE49-F238E27FC236}">
              <a16:creationId xmlns:a16="http://schemas.microsoft.com/office/drawing/2014/main" xmlns="" id="{00000000-0008-0000-0B00-0000AA8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357" name="Rectangle 6320">
          <a:extLst>
            <a:ext uri="{FF2B5EF4-FFF2-40B4-BE49-F238E27FC236}">
              <a16:creationId xmlns:a16="http://schemas.microsoft.com/office/drawing/2014/main" xmlns="" id="{00000000-0008-0000-0B00-0000AD8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358" name="Rectangle 6321">
          <a:extLst>
            <a:ext uri="{FF2B5EF4-FFF2-40B4-BE49-F238E27FC236}">
              <a16:creationId xmlns:a16="http://schemas.microsoft.com/office/drawing/2014/main" xmlns="" id="{00000000-0008-0000-0B00-0000AE8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361" name="Rectangle 6324">
          <a:extLst>
            <a:ext uri="{FF2B5EF4-FFF2-40B4-BE49-F238E27FC236}">
              <a16:creationId xmlns:a16="http://schemas.microsoft.com/office/drawing/2014/main" xmlns="" id="{00000000-0008-0000-0B00-0000B18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362" name="Rectangle 6325">
          <a:extLst>
            <a:ext uri="{FF2B5EF4-FFF2-40B4-BE49-F238E27FC236}">
              <a16:creationId xmlns:a16="http://schemas.microsoft.com/office/drawing/2014/main" xmlns="" id="{00000000-0008-0000-0B00-0000B28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365" name="Rectangle 6328">
          <a:extLst>
            <a:ext uri="{FF2B5EF4-FFF2-40B4-BE49-F238E27FC236}">
              <a16:creationId xmlns:a16="http://schemas.microsoft.com/office/drawing/2014/main" xmlns="" id="{00000000-0008-0000-0B00-0000B58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366" name="Rectangle 6329">
          <a:extLst>
            <a:ext uri="{FF2B5EF4-FFF2-40B4-BE49-F238E27FC236}">
              <a16:creationId xmlns:a16="http://schemas.microsoft.com/office/drawing/2014/main" xmlns="" id="{00000000-0008-0000-0B00-0000B68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369" name="Rectangle 6332">
          <a:extLst>
            <a:ext uri="{FF2B5EF4-FFF2-40B4-BE49-F238E27FC236}">
              <a16:creationId xmlns:a16="http://schemas.microsoft.com/office/drawing/2014/main" xmlns="" id="{00000000-0008-0000-0B00-0000B98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370" name="Rectangle 6333">
          <a:extLst>
            <a:ext uri="{FF2B5EF4-FFF2-40B4-BE49-F238E27FC236}">
              <a16:creationId xmlns:a16="http://schemas.microsoft.com/office/drawing/2014/main" xmlns="" id="{00000000-0008-0000-0B00-0000BA8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373" name="Rectangle 6336">
          <a:extLst>
            <a:ext uri="{FF2B5EF4-FFF2-40B4-BE49-F238E27FC236}">
              <a16:creationId xmlns:a16="http://schemas.microsoft.com/office/drawing/2014/main" xmlns="" id="{00000000-0008-0000-0B00-0000BD8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374" name="Rectangle 6337">
          <a:extLst>
            <a:ext uri="{FF2B5EF4-FFF2-40B4-BE49-F238E27FC236}">
              <a16:creationId xmlns:a16="http://schemas.microsoft.com/office/drawing/2014/main" xmlns="" id="{00000000-0008-0000-0B00-0000BE8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377" name="Rectangle 6340">
          <a:extLst>
            <a:ext uri="{FF2B5EF4-FFF2-40B4-BE49-F238E27FC236}">
              <a16:creationId xmlns:a16="http://schemas.microsoft.com/office/drawing/2014/main" xmlns="" id="{00000000-0008-0000-0B00-0000C18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378" name="Rectangle 6341">
          <a:extLst>
            <a:ext uri="{FF2B5EF4-FFF2-40B4-BE49-F238E27FC236}">
              <a16:creationId xmlns:a16="http://schemas.microsoft.com/office/drawing/2014/main" xmlns="" id="{00000000-0008-0000-0B00-0000C28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381" name="Rectangle 6344">
          <a:extLst>
            <a:ext uri="{FF2B5EF4-FFF2-40B4-BE49-F238E27FC236}">
              <a16:creationId xmlns:a16="http://schemas.microsoft.com/office/drawing/2014/main" xmlns="" id="{00000000-0008-0000-0B00-0000C58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382" name="Rectangle 6345">
          <a:extLst>
            <a:ext uri="{FF2B5EF4-FFF2-40B4-BE49-F238E27FC236}">
              <a16:creationId xmlns:a16="http://schemas.microsoft.com/office/drawing/2014/main" xmlns="" id="{00000000-0008-0000-0B00-0000C68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385" name="Rectangle 6348">
          <a:extLst>
            <a:ext uri="{FF2B5EF4-FFF2-40B4-BE49-F238E27FC236}">
              <a16:creationId xmlns:a16="http://schemas.microsoft.com/office/drawing/2014/main" xmlns="" id="{00000000-0008-0000-0B00-0000C98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386" name="Rectangle 6349">
          <a:extLst>
            <a:ext uri="{FF2B5EF4-FFF2-40B4-BE49-F238E27FC236}">
              <a16:creationId xmlns:a16="http://schemas.microsoft.com/office/drawing/2014/main" xmlns="" id="{00000000-0008-0000-0B00-0000CA8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389" name="Rectangle 6352">
          <a:extLst>
            <a:ext uri="{FF2B5EF4-FFF2-40B4-BE49-F238E27FC236}">
              <a16:creationId xmlns:a16="http://schemas.microsoft.com/office/drawing/2014/main" xmlns="" id="{00000000-0008-0000-0B00-0000CD8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390" name="Rectangle 6353">
          <a:extLst>
            <a:ext uri="{FF2B5EF4-FFF2-40B4-BE49-F238E27FC236}">
              <a16:creationId xmlns:a16="http://schemas.microsoft.com/office/drawing/2014/main" xmlns="" id="{00000000-0008-0000-0B00-0000CE8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393" name="Rectangle 6356">
          <a:extLst>
            <a:ext uri="{FF2B5EF4-FFF2-40B4-BE49-F238E27FC236}">
              <a16:creationId xmlns:a16="http://schemas.microsoft.com/office/drawing/2014/main" xmlns="" id="{00000000-0008-0000-0B00-0000D18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394" name="Rectangle 6357">
          <a:extLst>
            <a:ext uri="{FF2B5EF4-FFF2-40B4-BE49-F238E27FC236}">
              <a16:creationId xmlns:a16="http://schemas.microsoft.com/office/drawing/2014/main" xmlns="" id="{00000000-0008-0000-0B00-0000D28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397" name="Rectangle 6360">
          <a:extLst>
            <a:ext uri="{FF2B5EF4-FFF2-40B4-BE49-F238E27FC236}">
              <a16:creationId xmlns:a16="http://schemas.microsoft.com/office/drawing/2014/main" xmlns="" id="{00000000-0008-0000-0B00-0000D58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398" name="Rectangle 6361">
          <a:extLst>
            <a:ext uri="{FF2B5EF4-FFF2-40B4-BE49-F238E27FC236}">
              <a16:creationId xmlns:a16="http://schemas.microsoft.com/office/drawing/2014/main" xmlns="" id="{00000000-0008-0000-0B00-0000D68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401" name="Rectangle 6364">
          <a:extLst>
            <a:ext uri="{FF2B5EF4-FFF2-40B4-BE49-F238E27FC236}">
              <a16:creationId xmlns:a16="http://schemas.microsoft.com/office/drawing/2014/main" xmlns="" id="{00000000-0008-0000-0B00-0000D98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402" name="Rectangle 6365">
          <a:extLst>
            <a:ext uri="{FF2B5EF4-FFF2-40B4-BE49-F238E27FC236}">
              <a16:creationId xmlns:a16="http://schemas.microsoft.com/office/drawing/2014/main" xmlns="" id="{00000000-0008-0000-0B00-0000DA8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405" name="Rectangle 6368">
          <a:extLst>
            <a:ext uri="{FF2B5EF4-FFF2-40B4-BE49-F238E27FC236}">
              <a16:creationId xmlns:a16="http://schemas.microsoft.com/office/drawing/2014/main" xmlns="" id="{00000000-0008-0000-0B00-0000DD8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406" name="Rectangle 6369">
          <a:extLst>
            <a:ext uri="{FF2B5EF4-FFF2-40B4-BE49-F238E27FC236}">
              <a16:creationId xmlns:a16="http://schemas.microsoft.com/office/drawing/2014/main" xmlns="" id="{00000000-0008-0000-0B00-0000DE8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409" name="Rectangle 6372">
          <a:extLst>
            <a:ext uri="{FF2B5EF4-FFF2-40B4-BE49-F238E27FC236}">
              <a16:creationId xmlns:a16="http://schemas.microsoft.com/office/drawing/2014/main" xmlns="" id="{00000000-0008-0000-0B00-0000E18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410" name="Rectangle 6373">
          <a:extLst>
            <a:ext uri="{FF2B5EF4-FFF2-40B4-BE49-F238E27FC236}">
              <a16:creationId xmlns:a16="http://schemas.microsoft.com/office/drawing/2014/main" xmlns="" id="{00000000-0008-0000-0B00-0000E28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413" name="Rectangle 6376">
          <a:extLst>
            <a:ext uri="{FF2B5EF4-FFF2-40B4-BE49-F238E27FC236}">
              <a16:creationId xmlns:a16="http://schemas.microsoft.com/office/drawing/2014/main" xmlns="" id="{00000000-0008-0000-0B00-0000E58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414" name="Rectangle 6377">
          <a:extLst>
            <a:ext uri="{FF2B5EF4-FFF2-40B4-BE49-F238E27FC236}">
              <a16:creationId xmlns:a16="http://schemas.microsoft.com/office/drawing/2014/main" xmlns="" id="{00000000-0008-0000-0B00-0000E68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417" name="Rectangle 6380">
          <a:extLst>
            <a:ext uri="{FF2B5EF4-FFF2-40B4-BE49-F238E27FC236}">
              <a16:creationId xmlns:a16="http://schemas.microsoft.com/office/drawing/2014/main" xmlns="" id="{00000000-0008-0000-0B00-0000E98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418" name="Rectangle 6381">
          <a:extLst>
            <a:ext uri="{FF2B5EF4-FFF2-40B4-BE49-F238E27FC236}">
              <a16:creationId xmlns:a16="http://schemas.microsoft.com/office/drawing/2014/main" xmlns="" id="{00000000-0008-0000-0B00-0000EA8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421" name="Rectangle 6384">
          <a:extLst>
            <a:ext uri="{FF2B5EF4-FFF2-40B4-BE49-F238E27FC236}">
              <a16:creationId xmlns:a16="http://schemas.microsoft.com/office/drawing/2014/main" xmlns="" id="{00000000-0008-0000-0B00-0000ED8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422" name="Rectangle 6385">
          <a:extLst>
            <a:ext uri="{FF2B5EF4-FFF2-40B4-BE49-F238E27FC236}">
              <a16:creationId xmlns:a16="http://schemas.microsoft.com/office/drawing/2014/main" xmlns="" id="{00000000-0008-0000-0B00-0000EE8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425" name="Rectangle 6388">
          <a:extLst>
            <a:ext uri="{FF2B5EF4-FFF2-40B4-BE49-F238E27FC236}">
              <a16:creationId xmlns:a16="http://schemas.microsoft.com/office/drawing/2014/main" xmlns="" id="{00000000-0008-0000-0B00-0000F18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426" name="Rectangle 6389">
          <a:extLst>
            <a:ext uri="{FF2B5EF4-FFF2-40B4-BE49-F238E27FC236}">
              <a16:creationId xmlns:a16="http://schemas.microsoft.com/office/drawing/2014/main" xmlns="" id="{00000000-0008-0000-0B00-0000F28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429" name="Rectangle 6392">
          <a:extLst>
            <a:ext uri="{FF2B5EF4-FFF2-40B4-BE49-F238E27FC236}">
              <a16:creationId xmlns:a16="http://schemas.microsoft.com/office/drawing/2014/main" xmlns="" id="{00000000-0008-0000-0B00-0000F58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430" name="Rectangle 6393">
          <a:extLst>
            <a:ext uri="{FF2B5EF4-FFF2-40B4-BE49-F238E27FC236}">
              <a16:creationId xmlns:a16="http://schemas.microsoft.com/office/drawing/2014/main" xmlns="" id="{00000000-0008-0000-0B00-0000F68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433" name="Rectangle 6396">
          <a:extLst>
            <a:ext uri="{FF2B5EF4-FFF2-40B4-BE49-F238E27FC236}">
              <a16:creationId xmlns:a16="http://schemas.microsoft.com/office/drawing/2014/main" xmlns="" id="{00000000-0008-0000-0B00-0000F98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434" name="Rectangle 6397">
          <a:extLst>
            <a:ext uri="{FF2B5EF4-FFF2-40B4-BE49-F238E27FC236}">
              <a16:creationId xmlns:a16="http://schemas.microsoft.com/office/drawing/2014/main" xmlns="" id="{00000000-0008-0000-0B00-0000FA8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437" name="Rectangle 6400">
          <a:extLst>
            <a:ext uri="{FF2B5EF4-FFF2-40B4-BE49-F238E27FC236}">
              <a16:creationId xmlns:a16="http://schemas.microsoft.com/office/drawing/2014/main" xmlns="" id="{00000000-0008-0000-0B00-0000FD8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438" name="Rectangle 6401">
          <a:extLst>
            <a:ext uri="{FF2B5EF4-FFF2-40B4-BE49-F238E27FC236}">
              <a16:creationId xmlns:a16="http://schemas.microsoft.com/office/drawing/2014/main" xmlns="" id="{00000000-0008-0000-0B00-0000FE8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441" name="Rectangle 6404">
          <a:extLst>
            <a:ext uri="{FF2B5EF4-FFF2-40B4-BE49-F238E27FC236}">
              <a16:creationId xmlns:a16="http://schemas.microsoft.com/office/drawing/2014/main" xmlns="" id="{00000000-0008-0000-0B00-0000019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442" name="Rectangle 6405">
          <a:extLst>
            <a:ext uri="{FF2B5EF4-FFF2-40B4-BE49-F238E27FC236}">
              <a16:creationId xmlns:a16="http://schemas.microsoft.com/office/drawing/2014/main" xmlns="" id="{00000000-0008-0000-0B00-0000029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445" name="Rectangle 6408">
          <a:extLst>
            <a:ext uri="{FF2B5EF4-FFF2-40B4-BE49-F238E27FC236}">
              <a16:creationId xmlns:a16="http://schemas.microsoft.com/office/drawing/2014/main" xmlns="" id="{00000000-0008-0000-0B00-0000059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446" name="Rectangle 6409">
          <a:extLst>
            <a:ext uri="{FF2B5EF4-FFF2-40B4-BE49-F238E27FC236}">
              <a16:creationId xmlns:a16="http://schemas.microsoft.com/office/drawing/2014/main" xmlns="" id="{00000000-0008-0000-0B00-0000069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449" name="Rectangle 6412">
          <a:extLst>
            <a:ext uri="{FF2B5EF4-FFF2-40B4-BE49-F238E27FC236}">
              <a16:creationId xmlns:a16="http://schemas.microsoft.com/office/drawing/2014/main" xmlns="" id="{00000000-0008-0000-0B00-0000099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450" name="Rectangle 6413">
          <a:extLst>
            <a:ext uri="{FF2B5EF4-FFF2-40B4-BE49-F238E27FC236}">
              <a16:creationId xmlns:a16="http://schemas.microsoft.com/office/drawing/2014/main" xmlns="" id="{00000000-0008-0000-0B00-00000A9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453" name="Rectangle 6416">
          <a:extLst>
            <a:ext uri="{FF2B5EF4-FFF2-40B4-BE49-F238E27FC236}">
              <a16:creationId xmlns:a16="http://schemas.microsoft.com/office/drawing/2014/main" xmlns="" id="{00000000-0008-0000-0B00-00000D9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454" name="Rectangle 6417">
          <a:extLst>
            <a:ext uri="{FF2B5EF4-FFF2-40B4-BE49-F238E27FC236}">
              <a16:creationId xmlns:a16="http://schemas.microsoft.com/office/drawing/2014/main" xmlns="" id="{00000000-0008-0000-0B00-00000E9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457" name="Rectangle 6420">
          <a:extLst>
            <a:ext uri="{FF2B5EF4-FFF2-40B4-BE49-F238E27FC236}">
              <a16:creationId xmlns:a16="http://schemas.microsoft.com/office/drawing/2014/main" xmlns="" id="{00000000-0008-0000-0B00-0000119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458" name="Rectangle 6421">
          <a:extLst>
            <a:ext uri="{FF2B5EF4-FFF2-40B4-BE49-F238E27FC236}">
              <a16:creationId xmlns:a16="http://schemas.microsoft.com/office/drawing/2014/main" xmlns="" id="{00000000-0008-0000-0B00-0000129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461" name="Rectangle 6424">
          <a:extLst>
            <a:ext uri="{FF2B5EF4-FFF2-40B4-BE49-F238E27FC236}">
              <a16:creationId xmlns:a16="http://schemas.microsoft.com/office/drawing/2014/main" xmlns="" id="{00000000-0008-0000-0B00-0000159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462" name="Rectangle 6425">
          <a:extLst>
            <a:ext uri="{FF2B5EF4-FFF2-40B4-BE49-F238E27FC236}">
              <a16:creationId xmlns:a16="http://schemas.microsoft.com/office/drawing/2014/main" xmlns="" id="{00000000-0008-0000-0B00-0000169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465" name="Rectangle 6428">
          <a:extLst>
            <a:ext uri="{FF2B5EF4-FFF2-40B4-BE49-F238E27FC236}">
              <a16:creationId xmlns:a16="http://schemas.microsoft.com/office/drawing/2014/main" xmlns="" id="{00000000-0008-0000-0B00-0000199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466" name="Rectangle 6429">
          <a:extLst>
            <a:ext uri="{FF2B5EF4-FFF2-40B4-BE49-F238E27FC236}">
              <a16:creationId xmlns:a16="http://schemas.microsoft.com/office/drawing/2014/main" xmlns="" id="{00000000-0008-0000-0B00-00001A9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469" name="Rectangle 6432">
          <a:extLst>
            <a:ext uri="{FF2B5EF4-FFF2-40B4-BE49-F238E27FC236}">
              <a16:creationId xmlns:a16="http://schemas.microsoft.com/office/drawing/2014/main" xmlns="" id="{00000000-0008-0000-0B00-00001D9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470" name="Rectangle 6433">
          <a:extLst>
            <a:ext uri="{FF2B5EF4-FFF2-40B4-BE49-F238E27FC236}">
              <a16:creationId xmlns:a16="http://schemas.microsoft.com/office/drawing/2014/main" xmlns="" id="{00000000-0008-0000-0B00-00001E9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473" name="Rectangle 6436">
          <a:extLst>
            <a:ext uri="{FF2B5EF4-FFF2-40B4-BE49-F238E27FC236}">
              <a16:creationId xmlns:a16="http://schemas.microsoft.com/office/drawing/2014/main" xmlns="" id="{00000000-0008-0000-0B00-0000219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474" name="Rectangle 6437">
          <a:extLst>
            <a:ext uri="{FF2B5EF4-FFF2-40B4-BE49-F238E27FC236}">
              <a16:creationId xmlns:a16="http://schemas.microsoft.com/office/drawing/2014/main" xmlns="" id="{00000000-0008-0000-0B00-0000229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477" name="Rectangle 6440">
          <a:extLst>
            <a:ext uri="{FF2B5EF4-FFF2-40B4-BE49-F238E27FC236}">
              <a16:creationId xmlns:a16="http://schemas.microsoft.com/office/drawing/2014/main" xmlns="" id="{00000000-0008-0000-0B00-0000259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478" name="Rectangle 6441">
          <a:extLst>
            <a:ext uri="{FF2B5EF4-FFF2-40B4-BE49-F238E27FC236}">
              <a16:creationId xmlns:a16="http://schemas.microsoft.com/office/drawing/2014/main" xmlns="" id="{00000000-0008-0000-0B00-0000269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481" name="Rectangle 6444">
          <a:extLst>
            <a:ext uri="{FF2B5EF4-FFF2-40B4-BE49-F238E27FC236}">
              <a16:creationId xmlns:a16="http://schemas.microsoft.com/office/drawing/2014/main" xmlns="" id="{00000000-0008-0000-0B00-0000299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482" name="Rectangle 6445">
          <a:extLst>
            <a:ext uri="{FF2B5EF4-FFF2-40B4-BE49-F238E27FC236}">
              <a16:creationId xmlns:a16="http://schemas.microsoft.com/office/drawing/2014/main" xmlns="" id="{00000000-0008-0000-0B00-00002A9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485" name="Rectangle 6448">
          <a:extLst>
            <a:ext uri="{FF2B5EF4-FFF2-40B4-BE49-F238E27FC236}">
              <a16:creationId xmlns:a16="http://schemas.microsoft.com/office/drawing/2014/main" xmlns="" id="{00000000-0008-0000-0B00-00002D9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486" name="Rectangle 6449">
          <a:extLst>
            <a:ext uri="{FF2B5EF4-FFF2-40B4-BE49-F238E27FC236}">
              <a16:creationId xmlns:a16="http://schemas.microsoft.com/office/drawing/2014/main" xmlns="" id="{00000000-0008-0000-0B00-00002E9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489" name="Rectangle 6452">
          <a:extLst>
            <a:ext uri="{FF2B5EF4-FFF2-40B4-BE49-F238E27FC236}">
              <a16:creationId xmlns:a16="http://schemas.microsoft.com/office/drawing/2014/main" xmlns="" id="{00000000-0008-0000-0B00-0000319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490" name="Rectangle 6453">
          <a:extLst>
            <a:ext uri="{FF2B5EF4-FFF2-40B4-BE49-F238E27FC236}">
              <a16:creationId xmlns:a16="http://schemas.microsoft.com/office/drawing/2014/main" xmlns="" id="{00000000-0008-0000-0B00-0000329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493" name="Rectangle 6456">
          <a:extLst>
            <a:ext uri="{FF2B5EF4-FFF2-40B4-BE49-F238E27FC236}">
              <a16:creationId xmlns:a16="http://schemas.microsoft.com/office/drawing/2014/main" xmlns="" id="{00000000-0008-0000-0B00-0000359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494" name="Rectangle 6457">
          <a:extLst>
            <a:ext uri="{FF2B5EF4-FFF2-40B4-BE49-F238E27FC236}">
              <a16:creationId xmlns:a16="http://schemas.microsoft.com/office/drawing/2014/main" xmlns="" id="{00000000-0008-0000-0B00-0000369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497" name="Rectangle 6460">
          <a:extLst>
            <a:ext uri="{FF2B5EF4-FFF2-40B4-BE49-F238E27FC236}">
              <a16:creationId xmlns:a16="http://schemas.microsoft.com/office/drawing/2014/main" xmlns="" id="{00000000-0008-0000-0B00-0000399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498" name="Rectangle 6461">
          <a:extLst>
            <a:ext uri="{FF2B5EF4-FFF2-40B4-BE49-F238E27FC236}">
              <a16:creationId xmlns:a16="http://schemas.microsoft.com/office/drawing/2014/main" xmlns="" id="{00000000-0008-0000-0B00-00003A9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501" name="Rectangle 6464">
          <a:extLst>
            <a:ext uri="{FF2B5EF4-FFF2-40B4-BE49-F238E27FC236}">
              <a16:creationId xmlns:a16="http://schemas.microsoft.com/office/drawing/2014/main" xmlns="" id="{00000000-0008-0000-0B00-00003D9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502" name="Rectangle 6465">
          <a:extLst>
            <a:ext uri="{FF2B5EF4-FFF2-40B4-BE49-F238E27FC236}">
              <a16:creationId xmlns:a16="http://schemas.microsoft.com/office/drawing/2014/main" xmlns="" id="{00000000-0008-0000-0B00-00003E9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505" name="Rectangle 6468">
          <a:extLst>
            <a:ext uri="{FF2B5EF4-FFF2-40B4-BE49-F238E27FC236}">
              <a16:creationId xmlns:a16="http://schemas.microsoft.com/office/drawing/2014/main" xmlns="" id="{00000000-0008-0000-0B00-0000419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506" name="Rectangle 6469">
          <a:extLst>
            <a:ext uri="{FF2B5EF4-FFF2-40B4-BE49-F238E27FC236}">
              <a16:creationId xmlns:a16="http://schemas.microsoft.com/office/drawing/2014/main" xmlns="" id="{00000000-0008-0000-0B00-0000429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509" name="Rectangle 6472">
          <a:extLst>
            <a:ext uri="{FF2B5EF4-FFF2-40B4-BE49-F238E27FC236}">
              <a16:creationId xmlns:a16="http://schemas.microsoft.com/office/drawing/2014/main" xmlns="" id="{00000000-0008-0000-0B00-0000459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510" name="Rectangle 6473">
          <a:extLst>
            <a:ext uri="{FF2B5EF4-FFF2-40B4-BE49-F238E27FC236}">
              <a16:creationId xmlns:a16="http://schemas.microsoft.com/office/drawing/2014/main" xmlns="" id="{00000000-0008-0000-0B00-0000469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513" name="Rectangle 6476">
          <a:extLst>
            <a:ext uri="{FF2B5EF4-FFF2-40B4-BE49-F238E27FC236}">
              <a16:creationId xmlns:a16="http://schemas.microsoft.com/office/drawing/2014/main" xmlns="" id="{00000000-0008-0000-0B00-0000499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514" name="Rectangle 6477">
          <a:extLst>
            <a:ext uri="{FF2B5EF4-FFF2-40B4-BE49-F238E27FC236}">
              <a16:creationId xmlns:a16="http://schemas.microsoft.com/office/drawing/2014/main" xmlns="" id="{00000000-0008-0000-0B00-00004A9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517" name="Rectangle 6480">
          <a:extLst>
            <a:ext uri="{FF2B5EF4-FFF2-40B4-BE49-F238E27FC236}">
              <a16:creationId xmlns:a16="http://schemas.microsoft.com/office/drawing/2014/main" xmlns="" id="{00000000-0008-0000-0B00-00004D9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518" name="Rectangle 6481">
          <a:extLst>
            <a:ext uri="{FF2B5EF4-FFF2-40B4-BE49-F238E27FC236}">
              <a16:creationId xmlns:a16="http://schemas.microsoft.com/office/drawing/2014/main" xmlns="" id="{00000000-0008-0000-0B00-00004E9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521" name="Rectangle 6484">
          <a:extLst>
            <a:ext uri="{FF2B5EF4-FFF2-40B4-BE49-F238E27FC236}">
              <a16:creationId xmlns:a16="http://schemas.microsoft.com/office/drawing/2014/main" xmlns="" id="{00000000-0008-0000-0B00-0000519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522" name="Rectangle 6485">
          <a:extLst>
            <a:ext uri="{FF2B5EF4-FFF2-40B4-BE49-F238E27FC236}">
              <a16:creationId xmlns:a16="http://schemas.microsoft.com/office/drawing/2014/main" xmlns="" id="{00000000-0008-0000-0B00-0000529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525" name="Rectangle 6488">
          <a:extLst>
            <a:ext uri="{FF2B5EF4-FFF2-40B4-BE49-F238E27FC236}">
              <a16:creationId xmlns:a16="http://schemas.microsoft.com/office/drawing/2014/main" xmlns="" id="{00000000-0008-0000-0B00-0000559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526" name="Rectangle 6489">
          <a:extLst>
            <a:ext uri="{FF2B5EF4-FFF2-40B4-BE49-F238E27FC236}">
              <a16:creationId xmlns:a16="http://schemas.microsoft.com/office/drawing/2014/main" xmlns="" id="{00000000-0008-0000-0B00-0000569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529" name="Rectangle 6492">
          <a:extLst>
            <a:ext uri="{FF2B5EF4-FFF2-40B4-BE49-F238E27FC236}">
              <a16:creationId xmlns:a16="http://schemas.microsoft.com/office/drawing/2014/main" xmlns="" id="{00000000-0008-0000-0B00-0000599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530" name="Rectangle 6493">
          <a:extLst>
            <a:ext uri="{FF2B5EF4-FFF2-40B4-BE49-F238E27FC236}">
              <a16:creationId xmlns:a16="http://schemas.microsoft.com/office/drawing/2014/main" xmlns="" id="{00000000-0008-0000-0B00-00005A9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533" name="Rectangle 6496">
          <a:extLst>
            <a:ext uri="{FF2B5EF4-FFF2-40B4-BE49-F238E27FC236}">
              <a16:creationId xmlns:a16="http://schemas.microsoft.com/office/drawing/2014/main" xmlns="" id="{00000000-0008-0000-0B00-00005D9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534" name="Rectangle 6497">
          <a:extLst>
            <a:ext uri="{FF2B5EF4-FFF2-40B4-BE49-F238E27FC236}">
              <a16:creationId xmlns:a16="http://schemas.microsoft.com/office/drawing/2014/main" xmlns="" id="{00000000-0008-0000-0B00-00005E9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537" name="Rectangle 6500">
          <a:extLst>
            <a:ext uri="{FF2B5EF4-FFF2-40B4-BE49-F238E27FC236}">
              <a16:creationId xmlns:a16="http://schemas.microsoft.com/office/drawing/2014/main" xmlns="" id="{00000000-0008-0000-0B00-0000619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538" name="Rectangle 6501">
          <a:extLst>
            <a:ext uri="{FF2B5EF4-FFF2-40B4-BE49-F238E27FC236}">
              <a16:creationId xmlns:a16="http://schemas.microsoft.com/office/drawing/2014/main" xmlns="" id="{00000000-0008-0000-0B00-0000629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541" name="Rectangle 6504">
          <a:extLst>
            <a:ext uri="{FF2B5EF4-FFF2-40B4-BE49-F238E27FC236}">
              <a16:creationId xmlns:a16="http://schemas.microsoft.com/office/drawing/2014/main" xmlns="" id="{00000000-0008-0000-0B00-0000659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542" name="Rectangle 6505">
          <a:extLst>
            <a:ext uri="{FF2B5EF4-FFF2-40B4-BE49-F238E27FC236}">
              <a16:creationId xmlns:a16="http://schemas.microsoft.com/office/drawing/2014/main" xmlns="" id="{00000000-0008-0000-0B00-0000669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545" name="Rectangle 6508">
          <a:extLst>
            <a:ext uri="{FF2B5EF4-FFF2-40B4-BE49-F238E27FC236}">
              <a16:creationId xmlns:a16="http://schemas.microsoft.com/office/drawing/2014/main" xmlns="" id="{00000000-0008-0000-0B00-0000699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546" name="Rectangle 6509">
          <a:extLst>
            <a:ext uri="{FF2B5EF4-FFF2-40B4-BE49-F238E27FC236}">
              <a16:creationId xmlns:a16="http://schemas.microsoft.com/office/drawing/2014/main" xmlns="" id="{00000000-0008-0000-0B00-00006A9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549" name="Rectangle 6512">
          <a:extLst>
            <a:ext uri="{FF2B5EF4-FFF2-40B4-BE49-F238E27FC236}">
              <a16:creationId xmlns:a16="http://schemas.microsoft.com/office/drawing/2014/main" xmlns="" id="{00000000-0008-0000-0B00-00006D9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550" name="Rectangle 6513">
          <a:extLst>
            <a:ext uri="{FF2B5EF4-FFF2-40B4-BE49-F238E27FC236}">
              <a16:creationId xmlns:a16="http://schemas.microsoft.com/office/drawing/2014/main" xmlns="" id="{00000000-0008-0000-0B00-00006E9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553" name="Rectangle 6516">
          <a:extLst>
            <a:ext uri="{FF2B5EF4-FFF2-40B4-BE49-F238E27FC236}">
              <a16:creationId xmlns:a16="http://schemas.microsoft.com/office/drawing/2014/main" xmlns="" id="{00000000-0008-0000-0B00-0000719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554" name="Rectangle 6517">
          <a:extLst>
            <a:ext uri="{FF2B5EF4-FFF2-40B4-BE49-F238E27FC236}">
              <a16:creationId xmlns:a16="http://schemas.microsoft.com/office/drawing/2014/main" xmlns="" id="{00000000-0008-0000-0B00-0000729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557" name="Rectangle 6520">
          <a:extLst>
            <a:ext uri="{FF2B5EF4-FFF2-40B4-BE49-F238E27FC236}">
              <a16:creationId xmlns:a16="http://schemas.microsoft.com/office/drawing/2014/main" xmlns="" id="{00000000-0008-0000-0B00-0000759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558" name="Rectangle 6521">
          <a:extLst>
            <a:ext uri="{FF2B5EF4-FFF2-40B4-BE49-F238E27FC236}">
              <a16:creationId xmlns:a16="http://schemas.microsoft.com/office/drawing/2014/main" xmlns="" id="{00000000-0008-0000-0B00-0000769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561" name="Rectangle 6524">
          <a:extLst>
            <a:ext uri="{FF2B5EF4-FFF2-40B4-BE49-F238E27FC236}">
              <a16:creationId xmlns:a16="http://schemas.microsoft.com/office/drawing/2014/main" xmlns="" id="{00000000-0008-0000-0B00-0000799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562" name="Rectangle 6525">
          <a:extLst>
            <a:ext uri="{FF2B5EF4-FFF2-40B4-BE49-F238E27FC236}">
              <a16:creationId xmlns:a16="http://schemas.microsoft.com/office/drawing/2014/main" xmlns="" id="{00000000-0008-0000-0B00-00007A9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565" name="Rectangle 6528">
          <a:extLst>
            <a:ext uri="{FF2B5EF4-FFF2-40B4-BE49-F238E27FC236}">
              <a16:creationId xmlns:a16="http://schemas.microsoft.com/office/drawing/2014/main" xmlns="" id="{00000000-0008-0000-0B00-00007D9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566" name="Rectangle 6529">
          <a:extLst>
            <a:ext uri="{FF2B5EF4-FFF2-40B4-BE49-F238E27FC236}">
              <a16:creationId xmlns:a16="http://schemas.microsoft.com/office/drawing/2014/main" xmlns="" id="{00000000-0008-0000-0B00-00007E9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569" name="Rectangle 6532">
          <a:extLst>
            <a:ext uri="{FF2B5EF4-FFF2-40B4-BE49-F238E27FC236}">
              <a16:creationId xmlns:a16="http://schemas.microsoft.com/office/drawing/2014/main" xmlns="" id="{00000000-0008-0000-0B00-0000819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570" name="Rectangle 6533">
          <a:extLst>
            <a:ext uri="{FF2B5EF4-FFF2-40B4-BE49-F238E27FC236}">
              <a16:creationId xmlns:a16="http://schemas.microsoft.com/office/drawing/2014/main" xmlns="" id="{00000000-0008-0000-0B00-0000829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573" name="Rectangle 6536">
          <a:extLst>
            <a:ext uri="{FF2B5EF4-FFF2-40B4-BE49-F238E27FC236}">
              <a16:creationId xmlns:a16="http://schemas.microsoft.com/office/drawing/2014/main" xmlns="" id="{00000000-0008-0000-0B00-0000859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574" name="Rectangle 6537">
          <a:extLst>
            <a:ext uri="{FF2B5EF4-FFF2-40B4-BE49-F238E27FC236}">
              <a16:creationId xmlns:a16="http://schemas.microsoft.com/office/drawing/2014/main" xmlns="" id="{00000000-0008-0000-0B00-0000869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577" name="Rectangle 6540">
          <a:extLst>
            <a:ext uri="{FF2B5EF4-FFF2-40B4-BE49-F238E27FC236}">
              <a16:creationId xmlns:a16="http://schemas.microsoft.com/office/drawing/2014/main" xmlns="" id="{00000000-0008-0000-0B00-0000899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578" name="Rectangle 6541">
          <a:extLst>
            <a:ext uri="{FF2B5EF4-FFF2-40B4-BE49-F238E27FC236}">
              <a16:creationId xmlns:a16="http://schemas.microsoft.com/office/drawing/2014/main" xmlns="" id="{00000000-0008-0000-0B00-00008A9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581" name="Rectangle 6544">
          <a:extLst>
            <a:ext uri="{FF2B5EF4-FFF2-40B4-BE49-F238E27FC236}">
              <a16:creationId xmlns:a16="http://schemas.microsoft.com/office/drawing/2014/main" xmlns="" id="{00000000-0008-0000-0B00-00008D9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582" name="Rectangle 6545">
          <a:extLst>
            <a:ext uri="{FF2B5EF4-FFF2-40B4-BE49-F238E27FC236}">
              <a16:creationId xmlns:a16="http://schemas.microsoft.com/office/drawing/2014/main" xmlns="" id="{00000000-0008-0000-0B00-00008E9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585" name="Rectangle 6548">
          <a:extLst>
            <a:ext uri="{FF2B5EF4-FFF2-40B4-BE49-F238E27FC236}">
              <a16:creationId xmlns:a16="http://schemas.microsoft.com/office/drawing/2014/main" xmlns="" id="{00000000-0008-0000-0B00-0000919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586" name="Rectangle 6549">
          <a:extLst>
            <a:ext uri="{FF2B5EF4-FFF2-40B4-BE49-F238E27FC236}">
              <a16:creationId xmlns:a16="http://schemas.microsoft.com/office/drawing/2014/main" xmlns="" id="{00000000-0008-0000-0B00-0000929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589" name="Rectangle 6552">
          <a:extLst>
            <a:ext uri="{FF2B5EF4-FFF2-40B4-BE49-F238E27FC236}">
              <a16:creationId xmlns:a16="http://schemas.microsoft.com/office/drawing/2014/main" xmlns="" id="{00000000-0008-0000-0B00-0000959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590" name="Rectangle 6553">
          <a:extLst>
            <a:ext uri="{FF2B5EF4-FFF2-40B4-BE49-F238E27FC236}">
              <a16:creationId xmlns:a16="http://schemas.microsoft.com/office/drawing/2014/main" xmlns="" id="{00000000-0008-0000-0B00-0000969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593" name="Rectangle 6556">
          <a:extLst>
            <a:ext uri="{FF2B5EF4-FFF2-40B4-BE49-F238E27FC236}">
              <a16:creationId xmlns:a16="http://schemas.microsoft.com/office/drawing/2014/main" xmlns="" id="{00000000-0008-0000-0B00-0000999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594" name="Rectangle 6557">
          <a:extLst>
            <a:ext uri="{FF2B5EF4-FFF2-40B4-BE49-F238E27FC236}">
              <a16:creationId xmlns:a16="http://schemas.microsoft.com/office/drawing/2014/main" xmlns="" id="{00000000-0008-0000-0B00-00009A9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597" name="Rectangle 6560">
          <a:extLst>
            <a:ext uri="{FF2B5EF4-FFF2-40B4-BE49-F238E27FC236}">
              <a16:creationId xmlns:a16="http://schemas.microsoft.com/office/drawing/2014/main" xmlns="" id="{00000000-0008-0000-0B00-00009D9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598" name="Rectangle 6561">
          <a:extLst>
            <a:ext uri="{FF2B5EF4-FFF2-40B4-BE49-F238E27FC236}">
              <a16:creationId xmlns:a16="http://schemas.microsoft.com/office/drawing/2014/main" xmlns="" id="{00000000-0008-0000-0B00-00009E9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601" name="Rectangle 6564">
          <a:extLst>
            <a:ext uri="{FF2B5EF4-FFF2-40B4-BE49-F238E27FC236}">
              <a16:creationId xmlns:a16="http://schemas.microsoft.com/office/drawing/2014/main" xmlns="" id="{00000000-0008-0000-0B00-0000A19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602" name="Rectangle 6565">
          <a:extLst>
            <a:ext uri="{FF2B5EF4-FFF2-40B4-BE49-F238E27FC236}">
              <a16:creationId xmlns:a16="http://schemas.microsoft.com/office/drawing/2014/main" xmlns="" id="{00000000-0008-0000-0B00-0000A29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605" name="Rectangle 6568">
          <a:extLst>
            <a:ext uri="{FF2B5EF4-FFF2-40B4-BE49-F238E27FC236}">
              <a16:creationId xmlns:a16="http://schemas.microsoft.com/office/drawing/2014/main" xmlns="" id="{00000000-0008-0000-0B00-0000A59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606" name="Rectangle 6569">
          <a:extLst>
            <a:ext uri="{FF2B5EF4-FFF2-40B4-BE49-F238E27FC236}">
              <a16:creationId xmlns:a16="http://schemas.microsoft.com/office/drawing/2014/main" xmlns="" id="{00000000-0008-0000-0B00-0000A69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609" name="Rectangle 6572">
          <a:extLst>
            <a:ext uri="{FF2B5EF4-FFF2-40B4-BE49-F238E27FC236}">
              <a16:creationId xmlns:a16="http://schemas.microsoft.com/office/drawing/2014/main" xmlns="" id="{00000000-0008-0000-0B00-0000A99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610" name="Rectangle 6573">
          <a:extLst>
            <a:ext uri="{FF2B5EF4-FFF2-40B4-BE49-F238E27FC236}">
              <a16:creationId xmlns:a16="http://schemas.microsoft.com/office/drawing/2014/main" xmlns="" id="{00000000-0008-0000-0B00-0000AA9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613" name="Rectangle 6576">
          <a:extLst>
            <a:ext uri="{FF2B5EF4-FFF2-40B4-BE49-F238E27FC236}">
              <a16:creationId xmlns:a16="http://schemas.microsoft.com/office/drawing/2014/main" xmlns="" id="{00000000-0008-0000-0B00-0000AD9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614" name="Rectangle 6577">
          <a:extLst>
            <a:ext uri="{FF2B5EF4-FFF2-40B4-BE49-F238E27FC236}">
              <a16:creationId xmlns:a16="http://schemas.microsoft.com/office/drawing/2014/main" xmlns="" id="{00000000-0008-0000-0B00-0000AE9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617" name="Rectangle 6580">
          <a:extLst>
            <a:ext uri="{FF2B5EF4-FFF2-40B4-BE49-F238E27FC236}">
              <a16:creationId xmlns:a16="http://schemas.microsoft.com/office/drawing/2014/main" xmlns="" id="{00000000-0008-0000-0B00-0000B19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618" name="Rectangle 6581">
          <a:extLst>
            <a:ext uri="{FF2B5EF4-FFF2-40B4-BE49-F238E27FC236}">
              <a16:creationId xmlns:a16="http://schemas.microsoft.com/office/drawing/2014/main" xmlns="" id="{00000000-0008-0000-0B00-0000B29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621" name="Rectangle 6584">
          <a:extLst>
            <a:ext uri="{FF2B5EF4-FFF2-40B4-BE49-F238E27FC236}">
              <a16:creationId xmlns:a16="http://schemas.microsoft.com/office/drawing/2014/main" xmlns="" id="{00000000-0008-0000-0B00-0000B59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622" name="Rectangle 6585">
          <a:extLst>
            <a:ext uri="{FF2B5EF4-FFF2-40B4-BE49-F238E27FC236}">
              <a16:creationId xmlns:a16="http://schemas.microsoft.com/office/drawing/2014/main" xmlns="" id="{00000000-0008-0000-0B00-0000B69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625" name="Rectangle 6588">
          <a:extLst>
            <a:ext uri="{FF2B5EF4-FFF2-40B4-BE49-F238E27FC236}">
              <a16:creationId xmlns:a16="http://schemas.microsoft.com/office/drawing/2014/main" xmlns="" id="{00000000-0008-0000-0B00-0000B99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626" name="Rectangle 6589">
          <a:extLst>
            <a:ext uri="{FF2B5EF4-FFF2-40B4-BE49-F238E27FC236}">
              <a16:creationId xmlns:a16="http://schemas.microsoft.com/office/drawing/2014/main" xmlns="" id="{00000000-0008-0000-0B00-0000BA9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629" name="Rectangle 6592">
          <a:extLst>
            <a:ext uri="{FF2B5EF4-FFF2-40B4-BE49-F238E27FC236}">
              <a16:creationId xmlns:a16="http://schemas.microsoft.com/office/drawing/2014/main" xmlns="" id="{00000000-0008-0000-0B00-0000BD9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630" name="Rectangle 6593">
          <a:extLst>
            <a:ext uri="{FF2B5EF4-FFF2-40B4-BE49-F238E27FC236}">
              <a16:creationId xmlns:a16="http://schemas.microsoft.com/office/drawing/2014/main" xmlns="" id="{00000000-0008-0000-0B00-0000BE9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633" name="Rectangle 6596">
          <a:extLst>
            <a:ext uri="{FF2B5EF4-FFF2-40B4-BE49-F238E27FC236}">
              <a16:creationId xmlns:a16="http://schemas.microsoft.com/office/drawing/2014/main" xmlns="" id="{00000000-0008-0000-0B00-0000C19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634" name="Rectangle 6597">
          <a:extLst>
            <a:ext uri="{FF2B5EF4-FFF2-40B4-BE49-F238E27FC236}">
              <a16:creationId xmlns:a16="http://schemas.microsoft.com/office/drawing/2014/main" xmlns="" id="{00000000-0008-0000-0B00-0000C29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637" name="Rectangle 6600">
          <a:extLst>
            <a:ext uri="{FF2B5EF4-FFF2-40B4-BE49-F238E27FC236}">
              <a16:creationId xmlns:a16="http://schemas.microsoft.com/office/drawing/2014/main" xmlns="" id="{00000000-0008-0000-0B00-0000C59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638" name="Rectangle 6601">
          <a:extLst>
            <a:ext uri="{FF2B5EF4-FFF2-40B4-BE49-F238E27FC236}">
              <a16:creationId xmlns:a16="http://schemas.microsoft.com/office/drawing/2014/main" xmlns="" id="{00000000-0008-0000-0B00-0000C69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639" name="Rectangle 6602">
          <a:extLst>
            <a:ext uri="{FF2B5EF4-FFF2-40B4-BE49-F238E27FC236}">
              <a16:creationId xmlns:a16="http://schemas.microsoft.com/office/drawing/2014/main" xmlns="" id="{00000000-0008-0000-0B00-0000C79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640" name="Rectangle 6603">
          <a:extLst>
            <a:ext uri="{FF2B5EF4-FFF2-40B4-BE49-F238E27FC236}">
              <a16:creationId xmlns:a16="http://schemas.microsoft.com/office/drawing/2014/main" xmlns="" id="{00000000-0008-0000-0B00-0000C89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643" name="Rectangle 6606">
          <a:extLst>
            <a:ext uri="{FF2B5EF4-FFF2-40B4-BE49-F238E27FC236}">
              <a16:creationId xmlns:a16="http://schemas.microsoft.com/office/drawing/2014/main" xmlns="" id="{00000000-0008-0000-0B00-0000CB9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644" name="Rectangle 6607">
          <a:extLst>
            <a:ext uri="{FF2B5EF4-FFF2-40B4-BE49-F238E27FC236}">
              <a16:creationId xmlns:a16="http://schemas.microsoft.com/office/drawing/2014/main" xmlns="" id="{00000000-0008-0000-0B00-0000CC9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647" name="Rectangle 6610">
          <a:extLst>
            <a:ext uri="{FF2B5EF4-FFF2-40B4-BE49-F238E27FC236}">
              <a16:creationId xmlns:a16="http://schemas.microsoft.com/office/drawing/2014/main" xmlns="" id="{00000000-0008-0000-0B00-0000CF9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648" name="Rectangle 6611">
          <a:extLst>
            <a:ext uri="{FF2B5EF4-FFF2-40B4-BE49-F238E27FC236}">
              <a16:creationId xmlns:a16="http://schemas.microsoft.com/office/drawing/2014/main" xmlns="" id="{00000000-0008-0000-0B00-0000D09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651" name="Rectangle 6614">
          <a:extLst>
            <a:ext uri="{FF2B5EF4-FFF2-40B4-BE49-F238E27FC236}">
              <a16:creationId xmlns:a16="http://schemas.microsoft.com/office/drawing/2014/main" xmlns="" id="{00000000-0008-0000-0B00-0000D39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652" name="Rectangle 6615">
          <a:extLst>
            <a:ext uri="{FF2B5EF4-FFF2-40B4-BE49-F238E27FC236}">
              <a16:creationId xmlns:a16="http://schemas.microsoft.com/office/drawing/2014/main" xmlns="" id="{00000000-0008-0000-0B00-0000D49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655" name="Rectangle 6618">
          <a:extLst>
            <a:ext uri="{FF2B5EF4-FFF2-40B4-BE49-F238E27FC236}">
              <a16:creationId xmlns:a16="http://schemas.microsoft.com/office/drawing/2014/main" xmlns="" id="{00000000-0008-0000-0B00-0000D79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656" name="Rectangle 6619">
          <a:extLst>
            <a:ext uri="{FF2B5EF4-FFF2-40B4-BE49-F238E27FC236}">
              <a16:creationId xmlns:a16="http://schemas.microsoft.com/office/drawing/2014/main" xmlns="" id="{00000000-0008-0000-0B00-0000D89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659" name="Rectangle 6622">
          <a:extLst>
            <a:ext uri="{FF2B5EF4-FFF2-40B4-BE49-F238E27FC236}">
              <a16:creationId xmlns:a16="http://schemas.microsoft.com/office/drawing/2014/main" xmlns="" id="{00000000-0008-0000-0B00-0000DB9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660" name="Rectangle 6623">
          <a:extLst>
            <a:ext uri="{FF2B5EF4-FFF2-40B4-BE49-F238E27FC236}">
              <a16:creationId xmlns:a16="http://schemas.microsoft.com/office/drawing/2014/main" xmlns="" id="{00000000-0008-0000-0B00-0000DC9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663" name="Rectangle 6626">
          <a:extLst>
            <a:ext uri="{FF2B5EF4-FFF2-40B4-BE49-F238E27FC236}">
              <a16:creationId xmlns:a16="http://schemas.microsoft.com/office/drawing/2014/main" xmlns="" id="{00000000-0008-0000-0B00-0000DF9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664" name="Rectangle 6627">
          <a:extLst>
            <a:ext uri="{FF2B5EF4-FFF2-40B4-BE49-F238E27FC236}">
              <a16:creationId xmlns:a16="http://schemas.microsoft.com/office/drawing/2014/main" xmlns="" id="{00000000-0008-0000-0B00-0000E09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665" name="Rectangle 6628">
          <a:extLst>
            <a:ext uri="{FF2B5EF4-FFF2-40B4-BE49-F238E27FC236}">
              <a16:creationId xmlns:a16="http://schemas.microsoft.com/office/drawing/2014/main" xmlns="" id="{00000000-0008-0000-0B00-0000E19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666" name="Rectangle 6629">
          <a:extLst>
            <a:ext uri="{FF2B5EF4-FFF2-40B4-BE49-F238E27FC236}">
              <a16:creationId xmlns:a16="http://schemas.microsoft.com/office/drawing/2014/main" xmlns="" id="{00000000-0008-0000-0B00-0000E29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669" name="Rectangle 6632">
          <a:extLst>
            <a:ext uri="{FF2B5EF4-FFF2-40B4-BE49-F238E27FC236}">
              <a16:creationId xmlns:a16="http://schemas.microsoft.com/office/drawing/2014/main" xmlns="" id="{00000000-0008-0000-0B00-0000E59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670" name="Rectangle 6633">
          <a:extLst>
            <a:ext uri="{FF2B5EF4-FFF2-40B4-BE49-F238E27FC236}">
              <a16:creationId xmlns:a16="http://schemas.microsoft.com/office/drawing/2014/main" xmlns="" id="{00000000-0008-0000-0B00-0000E69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673" name="Rectangle 6636">
          <a:extLst>
            <a:ext uri="{FF2B5EF4-FFF2-40B4-BE49-F238E27FC236}">
              <a16:creationId xmlns:a16="http://schemas.microsoft.com/office/drawing/2014/main" xmlns="" id="{00000000-0008-0000-0B00-0000E99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674" name="Rectangle 6637">
          <a:extLst>
            <a:ext uri="{FF2B5EF4-FFF2-40B4-BE49-F238E27FC236}">
              <a16:creationId xmlns:a16="http://schemas.microsoft.com/office/drawing/2014/main" xmlns="" id="{00000000-0008-0000-0B00-0000EA9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677" name="Rectangle 6640">
          <a:extLst>
            <a:ext uri="{FF2B5EF4-FFF2-40B4-BE49-F238E27FC236}">
              <a16:creationId xmlns:a16="http://schemas.microsoft.com/office/drawing/2014/main" xmlns="" id="{00000000-0008-0000-0B00-0000ED9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678" name="Rectangle 6641">
          <a:extLst>
            <a:ext uri="{FF2B5EF4-FFF2-40B4-BE49-F238E27FC236}">
              <a16:creationId xmlns:a16="http://schemas.microsoft.com/office/drawing/2014/main" xmlns="" id="{00000000-0008-0000-0B00-0000EE9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681" name="Rectangle 6644">
          <a:extLst>
            <a:ext uri="{FF2B5EF4-FFF2-40B4-BE49-F238E27FC236}">
              <a16:creationId xmlns:a16="http://schemas.microsoft.com/office/drawing/2014/main" xmlns="" id="{00000000-0008-0000-0B00-0000F19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682" name="Rectangle 6645">
          <a:extLst>
            <a:ext uri="{FF2B5EF4-FFF2-40B4-BE49-F238E27FC236}">
              <a16:creationId xmlns:a16="http://schemas.microsoft.com/office/drawing/2014/main" xmlns="" id="{00000000-0008-0000-0B00-0000F29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685" name="Rectangle 6648">
          <a:extLst>
            <a:ext uri="{FF2B5EF4-FFF2-40B4-BE49-F238E27FC236}">
              <a16:creationId xmlns:a16="http://schemas.microsoft.com/office/drawing/2014/main" xmlns="" id="{00000000-0008-0000-0B00-0000F59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686" name="Rectangle 6649">
          <a:extLst>
            <a:ext uri="{FF2B5EF4-FFF2-40B4-BE49-F238E27FC236}">
              <a16:creationId xmlns:a16="http://schemas.microsoft.com/office/drawing/2014/main" xmlns="" id="{00000000-0008-0000-0B00-0000F69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689" name="Rectangle 6652">
          <a:extLst>
            <a:ext uri="{FF2B5EF4-FFF2-40B4-BE49-F238E27FC236}">
              <a16:creationId xmlns:a16="http://schemas.microsoft.com/office/drawing/2014/main" xmlns="" id="{00000000-0008-0000-0B00-0000F99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690" name="Rectangle 6653">
          <a:extLst>
            <a:ext uri="{FF2B5EF4-FFF2-40B4-BE49-F238E27FC236}">
              <a16:creationId xmlns:a16="http://schemas.microsoft.com/office/drawing/2014/main" xmlns="" id="{00000000-0008-0000-0B00-0000FA9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691" name="Rectangle 6654">
          <a:extLst>
            <a:ext uri="{FF2B5EF4-FFF2-40B4-BE49-F238E27FC236}">
              <a16:creationId xmlns:a16="http://schemas.microsoft.com/office/drawing/2014/main" xmlns="" id="{00000000-0008-0000-0B00-0000FB9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692" name="Rectangle 6655">
          <a:extLst>
            <a:ext uri="{FF2B5EF4-FFF2-40B4-BE49-F238E27FC236}">
              <a16:creationId xmlns:a16="http://schemas.microsoft.com/office/drawing/2014/main" xmlns="" id="{00000000-0008-0000-0B00-0000FC9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695" name="Rectangle 6658">
          <a:extLst>
            <a:ext uri="{FF2B5EF4-FFF2-40B4-BE49-F238E27FC236}">
              <a16:creationId xmlns:a16="http://schemas.microsoft.com/office/drawing/2014/main" xmlns="" id="{00000000-0008-0000-0B00-0000FF9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696" name="Rectangle 6659">
          <a:extLst>
            <a:ext uri="{FF2B5EF4-FFF2-40B4-BE49-F238E27FC236}">
              <a16:creationId xmlns:a16="http://schemas.microsoft.com/office/drawing/2014/main" xmlns="" id="{00000000-0008-0000-0B00-0000009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699" name="Rectangle 6662">
          <a:extLst>
            <a:ext uri="{FF2B5EF4-FFF2-40B4-BE49-F238E27FC236}">
              <a16:creationId xmlns:a16="http://schemas.microsoft.com/office/drawing/2014/main" xmlns="" id="{00000000-0008-0000-0B00-0000039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700" name="Rectangle 6663">
          <a:extLst>
            <a:ext uri="{FF2B5EF4-FFF2-40B4-BE49-F238E27FC236}">
              <a16:creationId xmlns:a16="http://schemas.microsoft.com/office/drawing/2014/main" xmlns="" id="{00000000-0008-0000-0B00-0000049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703" name="Rectangle 6666">
          <a:extLst>
            <a:ext uri="{FF2B5EF4-FFF2-40B4-BE49-F238E27FC236}">
              <a16:creationId xmlns:a16="http://schemas.microsoft.com/office/drawing/2014/main" xmlns="" id="{00000000-0008-0000-0B00-0000079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704" name="Rectangle 6667">
          <a:extLst>
            <a:ext uri="{FF2B5EF4-FFF2-40B4-BE49-F238E27FC236}">
              <a16:creationId xmlns:a16="http://schemas.microsoft.com/office/drawing/2014/main" xmlns="" id="{00000000-0008-0000-0B00-0000089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707" name="Rectangle 6670">
          <a:extLst>
            <a:ext uri="{FF2B5EF4-FFF2-40B4-BE49-F238E27FC236}">
              <a16:creationId xmlns:a16="http://schemas.microsoft.com/office/drawing/2014/main" xmlns="" id="{00000000-0008-0000-0B00-00000B9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708" name="Rectangle 6671">
          <a:extLst>
            <a:ext uri="{FF2B5EF4-FFF2-40B4-BE49-F238E27FC236}">
              <a16:creationId xmlns:a16="http://schemas.microsoft.com/office/drawing/2014/main" xmlns="" id="{00000000-0008-0000-0B00-00000C9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711" name="Rectangle 6674">
          <a:extLst>
            <a:ext uri="{FF2B5EF4-FFF2-40B4-BE49-F238E27FC236}">
              <a16:creationId xmlns:a16="http://schemas.microsoft.com/office/drawing/2014/main" xmlns="" id="{00000000-0008-0000-0B00-00000F9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712" name="Rectangle 6675">
          <a:extLst>
            <a:ext uri="{FF2B5EF4-FFF2-40B4-BE49-F238E27FC236}">
              <a16:creationId xmlns:a16="http://schemas.microsoft.com/office/drawing/2014/main" xmlns="" id="{00000000-0008-0000-0B00-0000109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715" name="Rectangle 6678">
          <a:extLst>
            <a:ext uri="{FF2B5EF4-FFF2-40B4-BE49-F238E27FC236}">
              <a16:creationId xmlns:a16="http://schemas.microsoft.com/office/drawing/2014/main" xmlns="" id="{00000000-0008-0000-0B00-0000139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716" name="Rectangle 6679">
          <a:extLst>
            <a:ext uri="{FF2B5EF4-FFF2-40B4-BE49-F238E27FC236}">
              <a16:creationId xmlns:a16="http://schemas.microsoft.com/office/drawing/2014/main" xmlns="" id="{00000000-0008-0000-0B00-0000149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719" name="Rectangle 6682">
          <a:extLst>
            <a:ext uri="{FF2B5EF4-FFF2-40B4-BE49-F238E27FC236}">
              <a16:creationId xmlns:a16="http://schemas.microsoft.com/office/drawing/2014/main" xmlns="" id="{00000000-0008-0000-0B00-0000179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720" name="Rectangle 6683">
          <a:extLst>
            <a:ext uri="{FF2B5EF4-FFF2-40B4-BE49-F238E27FC236}">
              <a16:creationId xmlns:a16="http://schemas.microsoft.com/office/drawing/2014/main" xmlns="" id="{00000000-0008-0000-0B00-0000189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723" name="Rectangle 6686">
          <a:extLst>
            <a:ext uri="{FF2B5EF4-FFF2-40B4-BE49-F238E27FC236}">
              <a16:creationId xmlns:a16="http://schemas.microsoft.com/office/drawing/2014/main" xmlns="" id="{00000000-0008-0000-0B00-00001B9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724" name="Rectangle 6687">
          <a:extLst>
            <a:ext uri="{FF2B5EF4-FFF2-40B4-BE49-F238E27FC236}">
              <a16:creationId xmlns:a16="http://schemas.microsoft.com/office/drawing/2014/main" xmlns="" id="{00000000-0008-0000-0B00-00001C9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727" name="Rectangle 6690">
          <a:extLst>
            <a:ext uri="{FF2B5EF4-FFF2-40B4-BE49-F238E27FC236}">
              <a16:creationId xmlns:a16="http://schemas.microsoft.com/office/drawing/2014/main" xmlns="" id="{00000000-0008-0000-0B00-00001F9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728" name="Rectangle 6691">
          <a:extLst>
            <a:ext uri="{FF2B5EF4-FFF2-40B4-BE49-F238E27FC236}">
              <a16:creationId xmlns:a16="http://schemas.microsoft.com/office/drawing/2014/main" xmlns="" id="{00000000-0008-0000-0B00-0000209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731" name="Rectangle 6694">
          <a:extLst>
            <a:ext uri="{FF2B5EF4-FFF2-40B4-BE49-F238E27FC236}">
              <a16:creationId xmlns:a16="http://schemas.microsoft.com/office/drawing/2014/main" xmlns="" id="{00000000-0008-0000-0B00-0000239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732" name="Rectangle 6695">
          <a:extLst>
            <a:ext uri="{FF2B5EF4-FFF2-40B4-BE49-F238E27FC236}">
              <a16:creationId xmlns:a16="http://schemas.microsoft.com/office/drawing/2014/main" xmlns="" id="{00000000-0008-0000-0B00-0000249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735" name="Rectangle 6698">
          <a:extLst>
            <a:ext uri="{FF2B5EF4-FFF2-40B4-BE49-F238E27FC236}">
              <a16:creationId xmlns:a16="http://schemas.microsoft.com/office/drawing/2014/main" xmlns="" id="{00000000-0008-0000-0B00-0000279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736" name="Rectangle 6699">
          <a:extLst>
            <a:ext uri="{FF2B5EF4-FFF2-40B4-BE49-F238E27FC236}">
              <a16:creationId xmlns:a16="http://schemas.microsoft.com/office/drawing/2014/main" xmlns="" id="{00000000-0008-0000-0B00-0000289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739" name="Rectangle 6702">
          <a:extLst>
            <a:ext uri="{FF2B5EF4-FFF2-40B4-BE49-F238E27FC236}">
              <a16:creationId xmlns:a16="http://schemas.microsoft.com/office/drawing/2014/main" xmlns="" id="{00000000-0008-0000-0B00-00002B9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740" name="Rectangle 6703">
          <a:extLst>
            <a:ext uri="{FF2B5EF4-FFF2-40B4-BE49-F238E27FC236}">
              <a16:creationId xmlns:a16="http://schemas.microsoft.com/office/drawing/2014/main" xmlns="" id="{00000000-0008-0000-0B00-00002C9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743" name="Rectangle 6706">
          <a:extLst>
            <a:ext uri="{FF2B5EF4-FFF2-40B4-BE49-F238E27FC236}">
              <a16:creationId xmlns:a16="http://schemas.microsoft.com/office/drawing/2014/main" xmlns="" id="{00000000-0008-0000-0B00-00002F9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744" name="Rectangle 6707">
          <a:extLst>
            <a:ext uri="{FF2B5EF4-FFF2-40B4-BE49-F238E27FC236}">
              <a16:creationId xmlns:a16="http://schemas.microsoft.com/office/drawing/2014/main" xmlns="" id="{00000000-0008-0000-0B00-0000309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747" name="Rectangle 6710">
          <a:extLst>
            <a:ext uri="{FF2B5EF4-FFF2-40B4-BE49-F238E27FC236}">
              <a16:creationId xmlns:a16="http://schemas.microsoft.com/office/drawing/2014/main" xmlns="" id="{00000000-0008-0000-0B00-0000339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748" name="Rectangle 6711">
          <a:extLst>
            <a:ext uri="{FF2B5EF4-FFF2-40B4-BE49-F238E27FC236}">
              <a16:creationId xmlns:a16="http://schemas.microsoft.com/office/drawing/2014/main" xmlns="" id="{00000000-0008-0000-0B00-0000349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751" name="Rectangle 6714">
          <a:extLst>
            <a:ext uri="{FF2B5EF4-FFF2-40B4-BE49-F238E27FC236}">
              <a16:creationId xmlns:a16="http://schemas.microsoft.com/office/drawing/2014/main" xmlns="" id="{00000000-0008-0000-0B00-0000379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752" name="Rectangle 6715">
          <a:extLst>
            <a:ext uri="{FF2B5EF4-FFF2-40B4-BE49-F238E27FC236}">
              <a16:creationId xmlns:a16="http://schemas.microsoft.com/office/drawing/2014/main" xmlns="" id="{00000000-0008-0000-0B00-0000389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755" name="Rectangle 6718">
          <a:extLst>
            <a:ext uri="{FF2B5EF4-FFF2-40B4-BE49-F238E27FC236}">
              <a16:creationId xmlns:a16="http://schemas.microsoft.com/office/drawing/2014/main" xmlns="" id="{00000000-0008-0000-0B00-00003B9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756" name="Rectangle 6719">
          <a:extLst>
            <a:ext uri="{FF2B5EF4-FFF2-40B4-BE49-F238E27FC236}">
              <a16:creationId xmlns:a16="http://schemas.microsoft.com/office/drawing/2014/main" xmlns="" id="{00000000-0008-0000-0B00-00003C9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759" name="Rectangle 6722">
          <a:extLst>
            <a:ext uri="{FF2B5EF4-FFF2-40B4-BE49-F238E27FC236}">
              <a16:creationId xmlns:a16="http://schemas.microsoft.com/office/drawing/2014/main" xmlns="" id="{00000000-0008-0000-0B00-00003F9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760" name="Rectangle 6723">
          <a:extLst>
            <a:ext uri="{FF2B5EF4-FFF2-40B4-BE49-F238E27FC236}">
              <a16:creationId xmlns:a16="http://schemas.microsoft.com/office/drawing/2014/main" xmlns="" id="{00000000-0008-0000-0B00-0000409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763" name="Rectangle 6726">
          <a:extLst>
            <a:ext uri="{FF2B5EF4-FFF2-40B4-BE49-F238E27FC236}">
              <a16:creationId xmlns:a16="http://schemas.microsoft.com/office/drawing/2014/main" xmlns="" id="{00000000-0008-0000-0B00-0000439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764" name="Rectangle 6727">
          <a:extLst>
            <a:ext uri="{FF2B5EF4-FFF2-40B4-BE49-F238E27FC236}">
              <a16:creationId xmlns:a16="http://schemas.microsoft.com/office/drawing/2014/main" xmlns="" id="{00000000-0008-0000-0B00-0000449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767" name="Rectangle 6730">
          <a:extLst>
            <a:ext uri="{FF2B5EF4-FFF2-40B4-BE49-F238E27FC236}">
              <a16:creationId xmlns:a16="http://schemas.microsoft.com/office/drawing/2014/main" xmlns="" id="{00000000-0008-0000-0B00-0000479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768" name="Rectangle 6731">
          <a:extLst>
            <a:ext uri="{FF2B5EF4-FFF2-40B4-BE49-F238E27FC236}">
              <a16:creationId xmlns:a16="http://schemas.microsoft.com/office/drawing/2014/main" xmlns="" id="{00000000-0008-0000-0B00-0000489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771" name="Rectangle 6734">
          <a:extLst>
            <a:ext uri="{FF2B5EF4-FFF2-40B4-BE49-F238E27FC236}">
              <a16:creationId xmlns:a16="http://schemas.microsoft.com/office/drawing/2014/main" xmlns="" id="{00000000-0008-0000-0B00-00004B9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772" name="Rectangle 6735">
          <a:extLst>
            <a:ext uri="{FF2B5EF4-FFF2-40B4-BE49-F238E27FC236}">
              <a16:creationId xmlns:a16="http://schemas.microsoft.com/office/drawing/2014/main" xmlns="" id="{00000000-0008-0000-0B00-00004C9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775" name="Rectangle 6738">
          <a:extLst>
            <a:ext uri="{FF2B5EF4-FFF2-40B4-BE49-F238E27FC236}">
              <a16:creationId xmlns:a16="http://schemas.microsoft.com/office/drawing/2014/main" xmlns="" id="{00000000-0008-0000-0B00-00004F9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776" name="Rectangle 6739">
          <a:extLst>
            <a:ext uri="{FF2B5EF4-FFF2-40B4-BE49-F238E27FC236}">
              <a16:creationId xmlns:a16="http://schemas.microsoft.com/office/drawing/2014/main" xmlns="" id="{00000000-0008-0000-0B00-0000509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777" name="Rectangle 6740">
          <a:extLst>
            <a:ext uri="{FF2B5EF4-FFF2-40B4-BE49-F238E27FC236}">
              <a16:creationId xmlns:a16="http://schemas.microsoft.com/office/drawing/2014/main" xmlns="" id="{00000000-0008-0000-0B00-0000519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778" name="Rectangle 6741">
          <a:extLst>
            <a:ext uri="{FF2B5EF4-FFF2-40B4-BE49-F238E27FC236}">
              <a16:creationId xmlns:a16="http://schemas.microsoft.com/office/drawing/2014/main" xmlns="" id="{00000000-0008-0000-0B00-0000529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781" name="Rectangle 6744">
          <a:extLst>
            <a:ext uri="{FF2B5EF4-FFF2-40B4-BE49-F238E27FC236}">
              <a16:creationId xmlns:a16="http://schemas.microsoft.com/office/drawing/2014/main" xmlns="" id="{00000000-0008-0000-0B00-0000559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782" name="Rectangle 6745">
          <a:extLst>
            <a:ext uri="{FF2B5EF4-FFF2-40B4-BE49-F238E27FC236}">
              <a16:creationId xmlns:a16="http://schemas.microsoft.com/office/drawing/2014/main" xmlns="" id="{00000000-0008-0000-0B00-0000569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785" name="Rectangle 6748">
          <a:extLst>
            <a:ext uri="{FF2B5EF4-FFF2-40B4-BE49-F238E27FC236}">
              <a16:creationId xmlns:a16="http://schemas.microsoft.com/office/drawing/2014/main" xmlns="" id="{00000000-0008-0000-0B00-0000599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786" name="Rectangle 6749">
          <a:extLst>
            <a:ext uri="{FF2B5EF4-FFF2-40B4-BE49-F238E27FC236}">
              <a16:creationId xmlns:a16="http://schemas.microsoft.com/office/drawing/2014/main" xmlns="" id="{00000000-0008-0000-0B00-00005A9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789" name="Rectangle 6752">
          <a:extLst>
            <a:ext uri="{FF2B5EF4-FFF2-40B4-BE49-F238E27FC236}">
              <a16:creationId xmlns:a16="http://schemas.microsoft.com/office/drawing/2014/main" xmlns="" id="{00000000-0008-0000-0B00-00005D9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790" name="Rectangle 6753">
          <a:extLst>
            <a:ext uri="{FF2B5EF4-FFF2-40B4-BE49-F238E27FC236}">
              <a16:creationId xmlns:a16="http://schemas.microsoft.com/office/drawing/2014/main" xmlns="" id="{00000000-0008-0000-0B00-00005E9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793" name="Rectangle 6756">
          <a:extLst>
            <a:ext uri="{FF2B5EF4-FFF2-40B4-BE49-F238E27FC236}">
              <a16:creationId xmlns:a16="http://schemas.microsoft.com/office/drawing/2014/main" xmlns="" id="{00000000-0008-0000-0B00-0000619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794" name="Rectangle 6757">
          <a:extLst>
            <a:ext uri="{FF2B5EF4-FFF2-40B4-BE49-F238E27FC236}">
              <a16:creationId xmlns:a16="http://schemas.microsoft.com/office/drawing/2014/main" xmlns="" id="{00000000-0008-0000-0B00-0000629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797" name="Rectangle 6760">
          <a:extLst>
            <a:ext uri="{FF2B5EF4-FFF2-40B4-BE49-F238E27FC236}">
              <a16:creationId xmlns:a16="http://schemas.microsoft.com/office/drawing/2014/main" xmlns="" id="{00000000-0008-0000-0B00-0000659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798" name="Rectangle 6761">
          <a:extLst>
            <a:ext uri="{FF2B5EF4-FFF2-40B4-BE49-F238E27FC236}">
              <a16:creationId xmlns:a16="http://schemas.microsoft.com/office/drawing/2014/main" xmlns="" id="{00000000-0008-0000-0B00-0000669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801" name="Rectangle 6764">
          <a:extLst>
            <a:ext uri="{FF2B5EF4-FFF2-40B4-BE49-F238E27FC236}">
              <a16:creationId xmlns:a16="http://schemas.microsoft.com/office/drawing/2014/main" xmlns="" id="{00000000-0008-0000-0B00-0000699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802" name="Rectangle 6765">
          <a:extLst>
            <a:ext uri="{FF2B5EF4-FFF2-40B4-BE49-F238E27FC236}">
              <a16:creationId xmlns:a16="http://schemas.microsoft.com/office/drawing/2014/main" xmlns="" id="{00000000-0008-0000-0B00-00006A9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805" name="Rectangle 6768">
          <a:extLst>
            <a:ext uri="{FF2B5EF4-FFF2-40B4-BE49-F238E27FC236}">
              <a16:creationId xmlns:a16="http://schemas.microsoft.com/office/drawing/2014/main" xmlns="" id="{00000000-0008-0000-0B00-00006D9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806" name="Rectangle 6769">
          <a:extLst>
            <a:ext uri="{FF2B5EF4-FFF2-40B4-BE49-F238E27FC236}">
              <a16:creationId xmlns:a16="http://schemas.microsoft.com/office/drawing/2014/main" xmlns="" id="{00000000-0008-0000-0B00-00006E9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809" name="Rectangle 6772">
          <a:extLst>
            <a:ext uri="{FF2B5EF4-FFF2-40B4-BE49-F238E27FC236}">
              <a16:creationId xmlns:a16="http://schemas.microsoft.com/office/drawing/2014/main" xmlns="" id="{00000000-0008-0000-0B00-0000719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810" name="Rectangle 6773">
          <a:extLst>
            <a:ext uri="{FF2B5EF4-FFF2-40B4-BE49-F238E27FC236}">
              <a16:creationId xmlns:a16="http://schemas.microsoft.com/office/drawing/2014/main" xmlns="" id="{00000000-0008-0000-0B00-0000729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813" name="Rectangle 6776">
          <a:extLst>
            <a:ext uri="{FF2B5EF4-FFF2-40B4-BE49-F238E27FC236}">
              <a16:creationId xmlns:a16="http://schemas.microsoft.com/office/drawing/2014/main" xmlns="" id="{00000000-0008-0000-0B00-0000759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814" name="Rectangle 6777">
          <a:extLst>
            <a:ext uri="{FF2B5EF4-FFF2-40B4-BE49-F238E27FC236}">
              <a16:creationId xmlns:a16="http://schemas.microsoft.com/office/drawing/2014/main" xmlns="" id="{00000000-0008-0000-0B00-0000769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817" name="Rectangle 6780">
          <a:extLst>
            <a:ext uri="{FF2B5EF4-FFF2-40B4-BE49-F238E27FC236}">
              <a16:creationId xmlns:a16="http://schemas.microsoft.com/office/drawing/2014/main" xmlns="" id="{00000000-0008-0000-0B00-0000799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818" name="Rectangle 6781">
          <a:extLst>
            <a:ext uri="{FF2B5EF4-FFF2-40B4-BE49-F238E27FC236}">
              <a16:creationId xmlns:a16="http://schemas.microsoft.com/office/drawing/2014/main" xmlns="" id="{00000000-0008-0000-0B00-00007A9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821" name="Rectangle 6784">
          <a:extLst>
            <a:ext uri="{FF2B5EF4-FFF2-40B4-BE49-F238E27FC236}">
              <a16:creationId xmlns:a16="http://schemas.microsoft.com/office/drawing/2014/main" xmlns="" id="{00000000-0008-0000-0B00-00007D9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822" name="Rectangle 6785">
          <a:extLst>
            <a:ext uri="{FF2B5EF4-FFF2-40B4-BE49-F238E27FC236}">
              <a16:creationId xmlns:a16="http://schemas.microsoft.com/office/drawing/2014/main" xmlns="" id="{00000000-0008-0000-0B00-00007E9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825" name="Rectangle 6788">
          <a:extLst>
            <a:ext uri="{FF2B5EF4-FFF2-40B4-BE49-F238E27FC236}">
              <a16:creationId xmlns:a16="http://schemas.microsoft.com/office/drawing/2014/main" xmlns="" id="{00000000-0008-0000-0B00-0000819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826" name="Rectangle 6789">
          <a:extLst>
            <a:ext uri="{FF2B5EF4-FFF2-40B4-BE49-F238E27FC236}">
              <a16:creationId xmlns:a16="http://schemas.microsoft.com/office/drawing/2014/main" xmlns="" id="{00000000-0008-0000-0B00-0000829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829" name="Rectangle 6792">
          <a:extLst>
            <a:ext uri="{FF2B5EF4-FFF2-40B4-BE49-F238E27FC236}">
              <a16:creationId xmlns:a16="http://schemas.microsoft.com/office/drawing/2014/main" xmlns="" id="{00000000-0008-0000-0B00-0000859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830" name="Rectangle 6793">
          <a:extLst>
            <a:ext uri="{FF2B5EF4-FFF2-40B4-BE49-F238E27FC236}">
              <a16:creationId xmlns:a16="http://schemas.microsoft.com/office/drawing/2014/main" xmlns="" id="{00000000-0008-0000-0B00-0000869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833" name="Rectangle 6796">
          <a:extLst>
            <a:ext uri="{FF2B5EF4-FFF2-40B4-BE49-F238E27FC236}">
              <a16:creationId xmlns:a16="http://schemas.microsoft.com/office/drawing/2014/main" xmlns="" id="{00000000-0008-0000-0B00-0000899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834" name="Rectangle 6797">
          <a:extLst>
            <a:ext uri="{FF2B5EF4-FFF2-40B4-BE49-F238E27FC236}">
              <a16:creationId xmlns:a16="http://schemas.microsoft.com/office/drawing/2014/main" xmlns="" id="{00000000-0008-0000-0B00-00008A9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837" name="Rectangle 6800">
          <a:extLst>
            <a:ext uri="{FF2B5EF4-FFF2-40B4-BE49-F238E27FC236}">
              <a16:creationId xmlns:a16="http://schemas.microsoft.com/office/drawing/2014/main" xmlns="" id="{00000000-0008-0000-0B00-00008D9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838" name="Rectangle 6801">
          <a:extLst>
            <a:ext uri="{FF2B5EF4-FFF2-40B4-BE49-F238E27FC236}">
              <a16:creationId xmlns:a16="http://schemas.microsoft.com/office/drawing/2014/main" xmlns="" id="{00000000-0008-0000-0B00-00008E9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841" name="Rectangle 6804">
          <a:extLst>
            <a:ext uri="{FF2B5EF4-FFF2-40B4-BE49-F238E27FC236}">
              <a16:creationId xmlns:a16="http://schemas.microsoft.com/office/drawing/2014/main" xmlns="" id="{00000000-0008-0000-0B00-0000919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842" name="Rectangle 6805">
          <a:extLst>
            <a:ext uri="{FF2B5EF4-FFF2-40B4-BE49-F238E27FC236}">
              <a16:creationId xmlns:a16="http://schemas.microsoft.com/office/drawing/2014/main" xmlns="" id="{00000000-0008-0000-0B00-0000929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845" name="Rectangle 6808">
          <a:extLst>
            <a:ext uri="{FF2B5EF4-FFF2-40B4-BE49-F238E27FC236}">
              <a16:creationId xmlns:a16="http://schemas.microsoft.com/office/drawing/2014/main" xmlns="" id="{00000000-0008-0000-0B00-0000959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846" name="Rectangle 6809">
          <a:extLst>
            <a:ext uri="{FF2B5EF4-FFF2-40B4-BE49-F238E27FC236}">
              <a16:creationId xmlns:a16="http://schemas.microsoft.com/office/drawing/2014/main" xmlns="" id="{00000000-0008-0000-0B00-0000969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849" name="Rectangle 6812">
          <a:extLst>
            <a:ext uri="{FF2B5EF4-FFF2-40B4-BE49-F238E27FC236}">
              <a16:creationId xmlns:a16="http://schemas.microsoft.com/office/drawing/2014/main" xmlns="" id="{00000000-0008-0000-0B00-0000999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850" name="Rectangle 6813">
          <a:extLst>
            <a:ext uri="{FF2B5EF4-FFF2-40B4-BE49-F238E27FC236}">
              <a16:creationId xmlns:a16="http://schemas.microsoft.com/office/drawing/2014/main" xmlns="" id="{00000000-0008-0000-0B00-00009A9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853" name="Rectangle 6816">
          <a:extLst>
            <a:ext uri="{FF2B5EF4-FFF2-40B4-BE49-F238E27FC236}">
              <a16:creationId xmlns:a16="http://schemas.microsoft.com/office/drawing/2014/main" xmlns="" id="{00000000-0008-0000-0B00-00009D9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854" name="Rectangle 6817">
          <a:extLst>
            <a:ext uri="{FF2B5EF4-FFF2-40B4-BE49-F238E27FC236}">
              <a16:creationId xmlns:a16="http://schemas.microsoft.com/office/drawing/2014/main" xmlns="" id="{00000000-0008-0000-0B00-00009E9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857" name="Rectangle 6820">
          <a:extLst>
            <a:ext uri="{FF2B5EF4-FFF2-40B4-BE49-F238E27FC236}">
              <a16:creationId xmlns:a16="http://schemas.microsoft.com/office/drawing/2014/main" xmlns="" id="{00000000-0008-0000-0B00-0000A19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858" name="Rectangle 6821">
          <a:extLst>
            <a:ext uri="{FF2B5EF4-FFF2-40B4-BE49-F238E27FC236}">
              <a16:creationId xmlns:a16="http://schemas.microsoft.com/office/drawing/2014/main" xmlns="" id="{00000000-0008-0000-0B00-0000A29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861" name="Rectangle 6824">
          <a:extLst>
            <a:ext uri="{FF2B5EF4-FFF2-40B4-BE49-F238E27FC236}">
              <a16:creationId xmlns:a16="http://schemas.microsoft.com/office/drawing/2014/main" xmlns="" id="{00000000-0008-0000-0B00-0000A59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862" name="Rectangle 6825">
          <a:extLst>
            <a:ext uri="{FF2B5EF4-FFF2-40B4-BE49-F238E27FC236}">
              <a16:creationId xmlns:a16="http://schemas.microsoft.com/office/drawing/2014/main" xmlns="" id="{00000000-0008-0000-0B00-0000A69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865" name="Rectangle 6828">
          <a:extLst>
            <a:ext uri="{FF2B5EF4-FFF2-40B4-BE49-F238E27FC236}">
              <a16:creationId xmlns:a16="http://schemas.microsoft.com/office/drawing/2014/main" xmlns="" id="{00000000-0008-0000-0B00-0000A99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866" name="Rectangle 6829">
          <a:extLst>
            <a:ext uri="{FF2B5EF4-FFF2-40B4-BE49-F238E27FC236}">
              <a16:creationId xmlns:a16="http://schemas.microsoft.com/office/drawing/2014/main" xmlns="" id="{00000000-0008-0000-0B00-0000AA9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869" name="Rectangle 6832">
          <a:extLst>
            <a:ext uri="{FF2B5EF4-FFF2-40B4-BE49-F238E27FC236}">
              <a16:creationId xmlns:a16="http://schemas.microsoft.com/office/drawing/2014/main" xmlns="" id="{00000000-0008-0000-0B00-0000AD9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870" name="Rectangle 6833">
          <a:extLst>
            <a:ext uri="{FF2B5EF4-FFF2-40B4-BE49-F238E27FC236}">
              <a16:creationId xmlns:a16="http://schemas.microsoft.com/office/drawing/2014/main" xmlns="" id="{00000000-0008-0000-0B00-0000AE9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873" name="Rectangle 6836">
          <a:extLst>
            <a:ext uri="{FF2B5EF4-FFF2-40B4-BE49-F238E27FC236}">
              <a16:creationId xmlns:a16="http://schemas.microsoft.com/office/drawing/2014/main" xmlns="" id="{00000000-0008-0000-0B00-0000B19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874" name="Rectangle 6837">
          <a:extLst>
            <a:ext uri="{FF2B5EF4-FFF2-40B4-BE49-F238E27FC236}">
              <a16:creationId xmlns:a16="http://schemas.microsoft.com/office/drawing/2014/main" xmlns="" id="{00000000-0008-0000-0B00-0000B29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877" name="Rectangle 6840">
          <a:extLst>
            <a:ext uri="{FF2B5EF4-FFF2-40B4-BE49-F238E27FC236}">
              <a16:creationId xmlns:a16="http://schemas.microsoft.com/office/drawing/2014/main" xmlns="" id="{00000000-0008-0000-0B00-0000B59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878" name="Rectangle 6841">
          <a:extLst>
            <a:ext uri="{FF2B5EF4-FFF2-40B4-BE49-F238E27FC236}">
              <a16:creationId xmlns:a16="http://schemas.microsoft.com/office/drawing/2014/main" xmlns="" id="{00000000-0008-0000-0B00-0000B69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881" name="Rectangle 6844">
          <a:extLst>
            <a:ext uri="{FF2B5EF4-FFF2-40B4-BE49-F238E27FC236}">
              <a16:creationId xmlns:a16="http://schemas.microsoft.com/office/drawing/2014/main" xmlns="" id="{00000000-0008-0000-0B00-0000B99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882" name="Rectangle 6845">
          <a:extLst>
            <a:ext uri="{FF2B5EF4-FFF2-40B4-BE49-F238E27FC236}">
              <a16:creationId xmlns:a16="http://schemas.microsoft.com/office/drawing/2014/main" xmlns="" id="{00000000-0008-0000-0B00-0000BA9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885" name="Rectangle 6848">
          <a:extLst>
            <a:ext uri="{FF2B5EF4-FFF2-40B4-BE49-F238E27FC236}">
              <a16:creationId xmlns:a16="http://schemas.microsoft.com/office/drawing/2014/main" xmlns="" id="{00000000-0008-0000-0B00-0000BD9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886" name="Rectangle 6849">
          <a:extLst>
            <a:ext uri="{FF2B5EF4-FFF2-40B4-BE49-F238E27FC236}">
              <a16:creationId xmlns:a16="http://schemas.microsoft.com/office/drawing/2014/main" xmlns="" id="{00000000-0008-0000-0B00-0000BE9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889" name="Rectangle 6852">
          <a:extLst>
            <a:ext uri="{FF2B5EF4-FFF2-40B4-BE49-F238E27FC236}">
              <a16:creationId xmlns:a16="http://schemas.microsoft.com/office/drawing/2014/main" xmlns="" id="{00000000-0008-0000-0B00-0000C19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890" name="Rectangle 6853">
          <a:extLst>
            <a:ext uri="{FF2B5EF4-FFF2-40B4-BE49-F238E27FC236}">
              <a16:creationId xmlns:a16="http://schemas.microsoft.com/office/drawing/2014/main" xmlns="" id="{00000000-0008-0000-0B00-0000C29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893" name="Rectangle 6856">
          <a:extLst>
            <a:ext uri="{FF2B5EF4-FFF2-40B4-BE49-F238E27FC236}">
              <a16:creationId xmlns:a16="http://schemas.microsoft.com/office/drawing/2014/main" xmlns="" id="{00000000-0008-0000-0B00-0000C59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894" name="Rectangle 6857">
          <a:extLst>
            <a:ext uri="{FF2B5EF4-FFF2-40B4-BE49-F238E27FC236}">
              <a16:creationId xmlns:a16="http://schemas.microsoft.com/office/drawing/2014/main" xmlns="" id="{00000000-0008-0000-0B00-0000C69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897" name="Rectangle 6860">
          <a:extLst>
            <a:ext uri="{FF2B5EF4-FFF2-40B4-BE49-F238E27FC236}">
              <a16:creationId xmlns:a16="http://schemas.microsoft.com/office/drawing/2014/main" xmlns="" id="{00000000-0008-0000-0B00-0000C99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898" name="Rectangle 6861">
          <a:extLst>
            <a:ext uri="{FF2B5EF4-FFF2-40B4-BE49-F238E27FC236}">
              <a16:creationId xmlns:a16="http://schemas.microsoft.com/office/drawing/2014/main" xmlns="" id="{00000000-0008-0000-0B00-0000CA9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901" name="Rectangle 6864">
          <a:extLst>
            <a:ext uri="{FF2B5EF4-FFF2-40B4-BE49-F238E27FC236}">
              <a16:creationId xmlns:a16="http://schemas.microsoft.com/office/drawing/2014/main" xmlns="" id="{00000000-0008-0000-0B00-0000CD9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902" name="Rectangle 6865">
          <a:extLst>
            <a:ext uri="{FF2B5EF4-FFF2-40B4-BE49-F238E27FC236}">
              <a16:creationId xmlns:a16="http://schemas.microsoft.com/office/drawing/2014/main" xmlns="" id="{00000000-0008-0000-0B00-0000CE9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905" name="Rectangle 6868">
          <a:extLst>
            <a:ext uri="{FF2B5EF4-FFF2-40B4-BE49-F238E27FC236}">
              <a16:creationId xmlns:a16="http://schemas.microsoft.com/office/drawing/2014/main" xmlns="" id="{00000000-0008-0000-0B00-0000D19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906" name="Rectangle 6869">
          <a:extLst>
            <a:ext uri="{FF2B5EF4-FFF2-40B4-BE49-F238E27FC236}">
              <a16:creationId xmlns:a16="http://schemas.microsoft.com/office/drawing/2014/main" xmlns="" id="{00000000-0008-0000-0B00-0000D29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909" name="Rectangle 6872">
          <a:extLst>
            <a:ext uri="{FF2B5EF4-FFF2-40B4-BE49-F238E27FC236}">
              <a16:creationId xmlns:a16="http://schemas.microsoft.com/office/drawing/2014/main" xmlns="" id="{00000000-0008-0000-0B00-0000D59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910" name="Rectangle 6873">
          <a:extLst>
            <a:ext uri="{FF2B5EF4-FFF2-40B4-BE49-F238E27FC236}">
              <a16:creationId xmlns:a16="http://schemas.microsoft.com/office/drawing/2014/main" xmlns="" id="{00000000-0008-0000-0B00-0000D69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913" name="Rectangle 6876">
          <a:extLst>
            <a:ext uri="{FF2B5EF4-FFF2-40B4-BE49-F238E27FC236}">
              <a16:creationId xmlns:a16="http://schemas.microsoft.com/office/drawing/2014/main" xmlns="" id="{00000000-0008-0000-0B00-0000D99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914" name="Rectangle 6877">
          <a:extLst>
            <a:ext uri="{FF2B5EF4-FFF2-40B4-BE49-F238E27FC236}">
              <a16:creationId xmlns:a16="http://schemas.microsoft.com/office/drawing/2014/main" xmlns="" id="{00000000-0008-0000-0B00-0000DA9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917" name="Rectangle 6880">
          <a:extLst>
            <a:ext uri="{FF2B5EF4-FFF2-40B4-BE49-F238E27FC236}">
              <a16:creationId xmlns:a16="http://schemas.microsoft.com/office/drawing/2014/main" xmlns="" id="{00000000-0008-0000-0B00-0000DD9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918" name="Rectangle 6881">
          <a:extLst>
            <a:ext uri="{FF2B5EF4-FFF2-40B4-BE49-F238E27FC236}">
              <a16:creationId xmlns:a16="http://schemas.microsoft.com/office/drawing/2014/main" xmlns="" id="{00000000-0008-0000-0B00-0000DE9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921" name="Rectangle 6884">
          <a:extLst>
            <a:ext uri="{FF2B5EF4-FFF2-40B4-BE49-F238E27FC236}">
              <a16:creationId xmlns:a16="http://schemas.microsoft.com/office/drawing/2014/main" xmlns="" id="{00000000-0008-0000-0B00-0000E19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922" name="Rectangle 6885">
          <a:extLst>
            <a:ext uri="{FF2B5EF4-FFF2-40B4-BE49-F238E27FC236}">
              <a16:creationId xmlns:a16="http://schemas.microsoft.com/office/drawing/2014/main" xmlns="" id="{00000000-0008-0000-0B00-0000E29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925" name="Rectangle 6888">
          <a:extLst>
            <a:ext uri="{FF2B5EF4-FFF2-40B4-BE49-F238E27FC236}">
              <a16:creationId xmlns:a16="http://schemas.microsoft.com/office/drawing/2014/main" xmlns="" id="{00000000-0008-0000-0B00-0000E59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926" name="Rectangle 6889">
          <a:extLst>
            <a:ext uri="{FF2B5EF4-FFF2-40B4-BE49-F238E27FC236}">
              <a16:creationId xmlns:a16="http://schemas.microsoft.com/office/drawing/2014/main" xmlns="" id="{00000000-0008-0000-0B00-0000E69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929" name="Rectangle 6892">
          <a:extLst>
            <a:ext uri="{FF2B5EF4-FFF2-40B4-BE49-F238E27FC236}">
              <a16:creationId xmlns:a16="http://schemas.microsoft.com/office/drawing/2014/main" xmlns="" id="{00000000-0008-0000-0B00-0000E99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930" name="Rectangle 6893">
          <a:extLst>
            <a:ext uri="{FF2B5EF4-FFF2-40B4-BE49-F238E27FC236}">
              <a16:creationId xmlns:a16="http://schemas.microsoft.com/office/drawing/2014/main" xmlns="" id="{00000000-0008-0000-0B00-0000EA9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933" name="Rectangle 6896">
          <a:extLst>
            <a:ext uri="{FF2B5EF4-FFF2-40B4-BE49-F238E27FC236}">
              <a16:creationId xmlns:a16="http://schemas.microsoft.com/office/drawing/2014/main" xmlns="" id="{00000000-0008-0000-0B00-0000ED9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934" name="Rectangle 6897">
          <a:extLst>
            <a:ext uri="{FF2B5EF4-FFF2-40B4-BE49-F238E27FC236}">
              <a16:creationId xmlns:a16="http://schemas.microsoft.com/office/drawing/2014/main" xmlns="" id="{00000000-0008-0000-0B00-0000EE9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937" name="Rectangle 6900">
          <a:extLst>
            <a:ext uri="{FF2B5EF4-FFF2-40B4-BE49-F238E27FC236}">
              <a16:creationId xmlns:a16="http://schemas.microsoft.com/office/drawing/2014/main" xmlns="" id="{00000000-0008-0000-0B00-0000F19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938" name="Rectangle 6901">
          <a:extLst>
            <a:ext uri="{FF2B5EF4-FFF2-40B4-BE49-F238E27FC236}">
              <a16:creationId xmlns:a16="http://schemas.microsoft.com/office/drawing/2014/main" xmlns="" id="{00000000-0008-0000-0B00-0000F29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300</xdr:row>
      <xdr:rowOff>0</xdr:rowOff>
    </xdr:from>
    <xdr:to>
      <xdr:col>0</xdr:col>
      <xdr:colOff>0</xdr:colOff>
      <xdr:row>300</xdr:row>
      <xdr:rowOff>0</xdr:rowOff>
    </xdr:to>
    <xdr:sp macro="" textlink="">
      <xdr:nvSpPr>
        <xdr:cNvPr id="1085939" name="Rectangle 6902">
          <a:extLst>
            <a:ext uri="{FF2B5EF4-FFF2-40B4-BE49-F238E27FC236}">
              <a16:creationId xmlns:a16="http://schemas.microsoft.com/office/drawing/2014/main" xmlns="" id="{00000000-0008-0000-0B00-0000F3911000}"/>
            </a:ext>
          </a:extLst>
        </xdr:cNvPr>
        <xdr:cNvSpPr>
          <a:spLocks noChangeArrowheads="1"/>
        </xdr:cNvSpPr>
      </xdr:nvSpPr>
      <xdr:spPr bwMode="auto">
        <a:xfrm>
          <a:off x="0" y="49520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300</xdr:row>
      <xdr:rowOff>0</xdr:rowOff>
    </xdr:from>
    <xdr:to>
      <xdr:col>0</xdr:col>
      <xdr:colOff>0</xdr:colOff>
      <xdr:row>300</xdr:row>
      <xdr:rowOff>0</xdr:rowOff>
    </xdr:to>
    <xdr:sp macro="" textlink="">
      <xdr:nvSpPr>
        <xdr:cNvPr id="1085940" name="Rectangle 6903">
          <a:extLst>
            <a:ext uri="{FF2B5EF4-FFF2-40B4-BE49-F238E27FC236}">
              <a16:creationId xmlns:a16="http://schemas.microsoft.com/office/drawing/2014/main" xmlns="" id="{00000000-0008-0000-0B00-0000F4911000}"/>
            </a:ext>
          </a:extLst>
        </xdr:cNvPr>
        <xdr:cNvSpPr>
          <a:spLocks noChangeArrowheads="1"/>
        </xdr:cNvSpPr>
      </xdr:nvSpPr>
      <xdr:spPr bwMode="auto">
        <a:xfrm>
          <a:off x="0" y="49520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1841</xdr:row>
      <xdr:rowOff>0</xdr:rowOff>
    </xdr:from>
    <xdr:to>
      <xdr:col>0</xdr:col>
      <xdr:colOff>0</xdr:colOff>
      <xdr:row>1841</xdr:row>
      <xdr:rowOff>0</xdr:rowOff>
    </xdr:to>
    <xdr:sp macro="" textlink="">
      <xdr:nvSpPr>
        <xdr:cNvPr id="1085943" name="Rectangle 6906">
          <a:extLst>
            <a:ext uri="{FF2B5EF4-FFF2-40B4-BE49-F238E27FC236}">
              <a16:creationId xmlns:a16="http://schemas.microsoft.com/office/drawing/2014/main" xmlns="" id="{00000000-0008-0000-0B00-0000F7911000}"/>
            </a:ext>
          </a:extLst>
        </xdr:cNvPr>
        <xdr:cNvSpPr>
          <a:spLocks noChangeArrowheads="1"/>
        </xdr:cNvSpPr>
      </xdr:nvSpPr>
      <xdr:spPr bwMode="auto">
        <a:xfrm>
          <a:off x="0" y="7738300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1841</xdr:row>
      <xdr:rowOff>0</xdr:rowOff>
    </xdr:from>
    <xdr:to>
      <xdr:col>0</xdr:col>
      <xdr:colOff>0</xdr:colOff>
      <xdr:row>1841</xdr:row>
      <xdr:rowOff>0</xdr:rowOff>
    </xdr:to>
    <xdr:sp macro="" textlink="">
      <xdr:nvSpPr>
        <xdr:cNvPr id="1085944" name="Rectangle 6907">
          <a:extLst>
            <a:ext uri="{FF2B5EF4-FFF2-40B4-BE49-F238E27FC236}">
              <a16:creationId xmlns:a16="http://schemas.microsoft.com/office/drawing/2014/main" xmlns="" id="{00000000-0008-0000-0B00-0000F8911000}"/>
            </a:ext>
          </a:extLst>
        </xdr:cNvPr>
        <xdr:cNvSpPr>
          <a:spLocks noChangeArrowheads="1"/>
        </xdr:cNvSpPr>
      </xdr:nvSpPr>
      <xdr:spPr bwMode="auto">
        <a:xfrm>
          <a:off x="0" y="7738300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947" name="Rectangle 6910">
          <a:extLst>
            <a:ext uri="{FF2B5EF4-FFF2-40B4-BE49-F238E27FC236}">
              <a16:creationId xmlns:a16="http://schemas.microsoft.com/office/drawing/2014/main" xmlns="" id="{00000000-0008-0000-0B00-0000FB9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948" name="Rectangle 6911">
          <a:extLst>
            <a:ext uri="{FF2B5EF4-FFF2-40B4-BE49-F238E27FC236}">
              <a16:creationId xmlns:a16="http://schemas.microsoft.com/office/drawing/2014/main" xmlns="" id="{00000000-0008-0000-0B00-0000FC9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951" name="Rectangle 6914">
          <a:extLst>
            <a:ext uri="{FF2B5EF4-FFF2-40B4-BE49-F238E27FC236}">
              <a16:creationId xmlns:a16="http://schemas.microsoft.com/office/drawing/2014/main" xmlns="" id="{00000000-0008-0000-0B00-0000FF9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952" name="Rectangle 6915">
          <a:extLst>
            <a:ext uri="{FF2B5EF4-FFF2-40B4-BE49-F238E27FC236}">
              <a16:creationId xmlns:a16="http://schemas.microsoft.com/office/drawing/2014/main" xmlns="" id="{00000000-0008-0000-0B00-0000009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955" name="Rectangle 6918">
          <a:extLst>
            <a:ext uri="{FF2B5EF4-FFF2-40B4-BE49-F238E27FC236}">
              <a16:creationId xmlns:a16="http://schemas.microsoft.com/office/drawing/2014/main" xmlns="" id="{00000000-0008-0000-0B00-0000039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956" name="Rectangle 6919">
          <a:extLst>
            <a:ext uri="{FF2B5EF4-FFF2-40B4-BE49-F238E27FC236}">
              <a16:creationId xmlns:a16="http://schemas.microsoft.com/office/drawing/2014/main" xmlns="" id="{00000000-0008-0000-0B00-0000049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959" name="Rectangle 6922">
          <a:extLst>
            <a:ext uri="{FF2B5EF4-FFF2-40B4-BE49-F238E27FC236}">
              <a16:creationId xmlns:a16="http://schemas.microsoft.com/office/drawing/2014/main" xmlns="" id="{00000000-0008-0000-0B00-0000079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960" name="Rectangle 6923">
          <a:extLst>
            <a:ext uri="{FF2B5EF4-FFF2-40B4-BE49-F238E27FC236}">
              <a16:creationId xmlns:a16="http://schemas.microsoft.com/office/drawing/2014/main" xmlns="" id="{00000000-0008-0000-0B00-0000089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9</xdr:col>
      <xdr:colOff>752475</xdr:colOff>
      <xdr:row>2016</xdr:row>
      <xdr:rowOff>0</xdr:rowOff>
    </xdr:to>
    <xdr:sp macro="" textlink="">
      <xdr:nvSpPr>
        <xdr:cNvPr id="1085961" name="Rectangle 6924">
          <a:extLst>
            <a:ext uri="{FF2B5EF4-FFF2-40B4-BE49-F238E27FC236}">
              <a16:creationId xmlns:a16="http://schemas.microsoft.com/office/drawing/2014/main" xmlns="" id="{00000000-0008-0000-0B00-00000992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9</xdr:col>
      <xdr:colOff>752475</xdr:colOff>
      <xdr:row>2016</xdr:row>
      <xdr:rowOff>0</xdr:rowOff>
    </xdr:to>
    <xdr:sp macro="" textlink="">
      <xdr:nvSpPr>
        <xdr:cNvPr id="1085962" name="Rectangle 6925">
          <a:extLst>
            <a:ext uri="{FF2B5EF4-FFF2-40B4-BE49-F238E27FC236}">
              <a16:creationId xmlns:a16="http://schemas.microsoft.com/office/drawing/2014/main" xmlns="" id="{00000000-0008-0000-0B00-00000A92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0</xdr:col>
      <xdr:colOff>0</xdr:colOff>
      <xdr:row>2016</xdr:row>
      <xdr:rowOff>0</xdr:rowOff>
    </xdr:to>
    <xdr:sp macro="" textlink="">
      <xdr:nvSpPr>
        <xdr:cNvPr id="1085963" name="Rectangle 6926">
          <a:extLst>
            <a:ext uri="{FF2B5EF4-FFF2-40B4-BE49-F238E27FC236}">
              <a16:creationId xmlns:a16="http://schemas.microsoft.com/office/drawing/2014/main" xmlns="" id="{00000000-0008-0000-0B00-00000B92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0</xdr:col>
      <xdr:colOff>0</xdr:colOff>
      <xdr:row>2016</xdr:row>
      <xdr:rowOff>0</xdr:rowOff>
    </xdr:to>
    <xdr:sp macro="" textlink="">
      <xdr:nvSpPr>
        <xdr:cNvPr id="1085964" name="Rectangle 6927">
          <a:extLst>
            <a:ext uri="{FF2B5EF4-FFF2-40B4-BE49-F238E27FC236}">
              <a16:creationId xmlns:a16="http://schemas.microsoft.com/office/drawing/2014/main" xmlns="" id="{00000000-0008-0000-0B00-00000C92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9</xdr:col>
      <xdr:colOff>752475</xdr:colOff>
      <xdr:row>2016</xdr:row>
      <xdr:rowOff>0</xdr:rowOff>
    </xdr:to>
    <xdr:sp macro="" textlink="">
      <xdr:nvSpPr>
        <xdr:cNvPr id="1085965" name="Rectangle 6928">
          <a:extLst>
            <a:ext uri="{FF2B5EF4-FFF2-40B4-BE49-F238E27FC236}">
              <a16:creationId xmlns:a16="http://schemas.microsoft.com/office/drawing/2014/main" xmlns="" id="{00000000-0008-0000-0B00-00000D92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9</xdr:col>
      <xdr:colOff>752475</xdr:colOff>
      <xdr:row>2016</xdr:row>
      <xdr:rowOff>0</xdr:rowOff>
    </xdr:to>
    <xdr:sp macro="" textlink="">
      <xdr:nvSpPr>
        <xdr:cNvPr id="1085966" name="Rectangle 6929">
          <a:extLst>
            <a:ext uri="{FF2B5EF4-FFF2-40B4-BE49-F238E27FC236}">
              <a16:creationId xmlns:a16="http://schemas.microsoft.com/office/drawing/2014/main" xmlns="" id="{00000000-0008-0000-0B00-00000E92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0</xdr:col>
      <xdr:colOff>0</xdr:colOff>
      <xdr:row>2016</xdr:row>
      <xdr:rowOff>0</xdr:rowOff>
    </xdr:to>
    <xdr:sp macro="" textlink="">
      <xdr:nvSpPr>
        <xdr:cNvPr id="1085967" name="Rectangle 6930">
          <a:extLst>
            <a:ext uri="{FF2B5EF4-FFF2-40B4-BE49-F238E27FC236}">
              <a16:creationId xmlns:a16="http://schemas.microsoft.com/office/drawing/2014/main" xmlns="" id="{00000000-0008-0000-0B00-00000F92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0</xdr:col>
      <xdr:colOff>0</xdr:colOff>
      <xdr:row>2016</xdr:row>
      <xdr:rowOff>0</xdr:rowOff>
    </xdr:to>
    <xdr:sp macro="" textlink="">
      <xdr:nvSpPr>
        <xdr:cNvPr id="1085968" name="Rectangle 6931">
          <a:extLst>
            <a:ext uri="{FF2B5EF4-FFF2-40B4-BE49-F238E27FC236}">
              <a16:creationId xmlns:a16="http://schemas.microsoft.com/office/drawing/2014/main" xmlns="" id="{00000000-0008-0000-0B00-00001092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9</xdr:col>
      <xdr:colOff>752475</xdr:colOff>
      <xdr:row>2016</xdr:row>
      <xdr:rowOff>0</xdr:rowOff>
    </xdr:to>
    <xdr:sp macro="" textlink="">
      <xdr:nvSpPr>
        <xdr:cNvPr id="1085969" name="Rectangle 6932">
          <a:extLst>
            <a:ext uri="{FF2B5EF4-FFF2-40B4-BE49-F238E27FC236}">
              <a16:creationId xmlns:a16="http://schemas.microsoft.com/office/drawing/2014/main" xmlns="" id="{00000000-0008-0000-0B00-00001192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9</xdr:col>
      <xdr:colOff>752475</xdr:colOff>
      <xdr:row>2016</xdr:row>
      <xdr:rowOff>0</xdr:rowOff>
    </xdr:to>
    <xdr:sp macro="" textlink="">
      <xdr:nvSpPr>
        <xdr:cNvPr id="1085970" name="Rectangle 6933">
          <a:extLst>
            <a:ext uri="{FF2B5EF4-FFF2-40B4-BE49-F238E27FC236}">
              <a16:creationId xmlns:a16="http://schemas.microsoft.com/office/drawing/2014/main" xmlns="" id="{00000000-0008-0000-0B00-00001292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0</xdr:col>
      <xdr:colOff>0</xdr:colOff>
      <xdr:row>2016</xdr:row>
      <xdr:rowOff>0</xdr:rowOff>
    </xdr:to>
    <xdr:sp macro="" textlink="">
      <xdr:nvSpPr>
        <xdr:cNvPr id="1085971" name="Rectangle 6934">
          <a:extLst>
            <a:ext uri="{FF2B5EF4-FFF2-40B4-BE49-F238E27FC236}">
              <a16:creationId xmlns:a16="http://schemas.microsoft.com/office/drawing/2014/main" xmlns="" id="{00000000-0008-0000-0B00-00001392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0</xdr:col>
      <xdr:colOff>0</xdr:colOff>
      <xdr:row>2016</xdr:row>
      <xdr:rowOff>0</xdr:rowOff>
    </xdr:to>
    <xdr:sp macro="" textlink="">
      <xdr:nvSpPr>
        <xdr:cNvPr id="1085972" name="Rectangle 6935">
          <a:extLst>
            <a:ext uri="{FF2B5EF4-FFF2-40B4-BE49-F238E27FC236}">
              <a16:creationId xmlns:a16="http://schemas.microsoft.com/office/drawing/2014/main" xmlns="" id="{00000000-0008-0000-0B00-00001492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9</xdr:col>
      <xdr:colOff>752475</xdr:colOff>
      <xdr:row>2016</xdr:row>
      <xdr:rowOff>0</xdr:rowOff>
    </xdr:to>
    <xdr:sp macro="" textlink="">
      <xdr:nvSpPr>
        <xdr:cNvPr id="1085973" name="Rectangle 6936">
          <a:extLst>
            <a:ext uri="{FF2B5EF4-FFF2-40B4-BE49-F238E27FC236}">
              <a16:creationId xmlns:a16="http://schemas.microsoft.com/office/drawing/2014/main" xmlns="" id="{00000000-0008-0000-0B00-00001592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9</xdr:col>
      <xdr:colOff>752475</xdr:colOff>
      <xdr:row>2016</xdr:row>
      <xdr:rowOff>0</xdr:rowOff>
    </xdr:to>
    <xdr:sp macro="" textlink="">
      <xdr:nvSpPr>
        <xdr:cNvPr id="1085974" name="Rectangle 6937">
          <a:extLst>
            <a:ext uri="{FF2B5EF4-FFF2-40B4-BE49-F238E27FC236}">
              <a16:creationId xmlns:a16="http://schemas.microsoft.com/office/drawing/2014/main" xmlns="" id="{00000000-0008-0000-0B00-00001692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0</xdr:col>
      <xdr:colOff>0</xdr:colOff>
      <xdr:row>2016</xdr:row>
      <xdr:rowOff>0</xdr:rowOff>
    </xdr:to>
    <xdr:sp macro="" textlink="">
      <xdr:nvSpPr>
        <xdr:cNvPr id="1085975" name="Rectangle 6938">
          <a:extLst>
            <a:ext uri="{FF2B5EF4-FFF2-40B4-BE49-F238E27FC236}">
              <a16:creationId xmlns:a16="http://schemas.microsoft.com/office/drawing/2014/main" xmlns="" id="{00000000-0008-0000-0B00-00001792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0</xdr:col>
      <xdr:colOff>0</xdr:colOff>
      <xdr:row>2016</xdr:row>
      <xdr:rowOff>0</xdr:rowOff>
    </xdr:to>
    <xdr:sp macro="" textlink="">
      <xdr:nvSpPr>
        <xdr:cNvPr id="1085976" name="Rectangle 6939">
          <a:extLst>
            <a:ext uri="{FF2B5EF4-FFF2-40B4-BE49-F238E27FC236}">
              <a16:creationId xmlns:a16="http://schemas.microsoft.com/office/drawing/2014/main" xmlns="" id="{00000000-0008-0000-0B00-00001892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9</xdr:col>
      <xdr:colOff>752475</xdr:colOff>
      <xdr:row>2016</xdr:row>
      <xdr:rowOff>0</xdr:rowOff>
    </xdr:to>
    <xdr:sp macro="" textlink="">
      <xdr:nvSpPr>
        <xdr:cNvPr id="1085977" name="Rectangle 6940">
          <a:extLst>
            <a:ext uri="{FF2B5EF4-FFF2-40B4-BE49-F238E27FC236}">
              <a16:creationId xmlns:a16="http://schemas.microsoft.com/office/drawing/2014/main" xmlns="" id="{00000000-0008-0000-0B00-00001992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9</xdr:col>
      <xdr:colOff>752475</xdr:colOff>
      <xdr:row>2016</xdr:row>
      <xdr:rowOff>0</xdr:rowOff>
    </xdr:to>
    <xdr:sp macro="" textlink="">
      <xdr:nvSpPr>
        <xdr:cNvPr id="1085978" name="Rectangle 6941">
          <a:extLst>
            <a:ext uri="{FF2B5EF4-FFF2-40B4-BE49-F238E27FC236}">
              <a16:creationId xmlns:a16="http://schemas.microsoft.com/office/drawing/2014/main" xmlns="" id="{00000000-0008-0000-0B00-00001A92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0</xdr:col>
      <xdr:colOff>0</xdr:colOff>
      <xdr:row>2016</xdr:row>
      <xdr:rowOff>0</xdr:rowOff>
    </xdr:to>
    <xdr:sp macro="" textlink="">
      <xdr:nvSpPr>
        <xdr:cNvPr id="1085979" name="Rectangle 6942">
          <a:extLst>
            <a:ext uri="{FF2B5EF4-FFF2-40B4-BE49-F238E27FC236}">
              <a16:creationId xmlns:a16="http://schemas.microsoft.com/office/drawing/2014/main" xmlns="" id="{00000000-0008-0000-0B00-00001B92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0</xdr:col>
      <xdr:colOff>0</xdr:colOff>
      <xdr:row>2016</xdr:row>
      <xdr:rowOff>0</xdr:rowOff>
    </xdr:to>
    <xdr:sp macro="" textlink="">
      <xdr:nvSpPr>
        <xdr:cNvPr id="1085980" name="Rectangle 6943">
          <a:extLst>
            <a:ext uri="{FF2B5EF4-FFF2-40B4-BE49-F238E27FC236}">
              <a16:creationId xmlns:a16="http://schemas.microsoft.com/office/drawing/2014/main" xmlns="" id="{00000000-0008-0000-0B00-00001C92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9</xdr:col>
      <xdr:colOff>752475</xdr:colOff>
      <xdr:row>2016</xdr:row>
      <xdr:rowOff>0</xdr:rowOff>
    </xdr:to>
    <xdr:sp macro="" textlink="">
      <xdr:nvSpPr>
        <xdr:cNvPr id="1085981" name="Rectangle 6944">
          <a:extLst>
            <a:ext uri="{FF2B5EF4-FFF2-40B4-BE49-F238E27FC236}">
              <a16:creationId xmlns:a16="http://schemas.microsoft.com/office/drawing/2014/main" xmlns="" id="{00000000-0008-0000-0B00-00001D92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9</xdr:col>
      <xdr:colOff>752475</xdr:colOff>
      <xdr:row>2016</xdr:row>
      <xdr:rowOff>0</xdr:rowOff>
    </xdr:to>
    <xdr:sp macro="" textlink="">
      <xdr:nvSpPr>
        <xdr:cNvPr id="1085982" name="Rectangle 6945">
          <a:extLst>
            <a:ext uri="{FF2B5EF4-FFF2-40B4-BE49-F238E27FC236}">
              <a16:creationId xmlns:a16="http://schemas.microsoft.com/office/drawing/2014/main" xmlns="" id="{00000000-0008-0000-0B00-00001E92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0</xdr:col>
      <xdr:colOff>0</xdr:colOff>
      <xdr:row>2016</xdr:row>
      <xdr:rowOff>0</xdr:rowOff>
    </xdr:to>
    <xdr:sp macro="" textlink="">
      <xdr:nvSpPr>
        <xdr:cNvPr id="1085983" name="Rectangle 6946">
          <a:extLst>
            <a:ext uri="{FF2B5EF4-FFF2-40B4-BE49-F238E27FC236}">
              <a16:creationId xmlns:a16="http://schemas.microsoft.com/office/drawing/2014/main" xmlns="" id="{00000000-0008-0000-0B00-00001F92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0</xdr:col>
      <xdr:colOff>0</xdr:colOff>
      <xdr:row>2016</xdr:row>
      <xdr:rowOff>0</xdr:rowOff>
    </xdr:to>
    <xdr:sp macro="" textlink="">
      <xdr:nvSpPr>
        <xdr:cNvPr id="1085984" name="Rectangle 6947">
          <a:extLst>
            <a:ext uri="{FF2B5EF4-FFF2-40B4-BE49-F238E27FC236}">
              <a16:creationId xmlns:a16="http://schemas.microsoft.com/office/drawing/2014/main" xmlns="" id="{00000000-0008-0000-0B00-00002092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9</xdr:col>
      <xdr:colOff>752475</xdr:colOff>
      <xdr:row>2016</xdr:row>
      <xdr:rowOff>0</xdr:rowOff>
    </xdr:to>
    <xdr:sp macro="" textlink="">
      <xdr:nvSpPr>
        <xdr:cNvPr id="1085985" name="Rectangle 6948">
          <a:extLst>
            <a:ext uri="{FF2B5EF4-FFF2-40B4-BE49-F238E27FC236}">
              <a16:creationId xmlns:a16="http://schemas.microsoft.com/office/drawing/2014/main" xmlns="" id="{00000000-0008-0000-0B00-00002192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9</xdr:col>
      <xdr:colOff>752475</xdr:colOff>
      <xdr:row>2016</xdr:row>
      <xdr:rowOff>0</xdr:rowOff>
    </xdr:to>
    <xdr:sp macro="" textlink="">
      <xdr:nvSpPr>
        <xdr:cNvPr id="1085986" name="Rectangle 6949">
          <a:extLst>
            <a:ext uri="{FF2B5EF4-FFF2-40B4-BE49-F238E27FC236}">
              <a16:creationId xmlns:a16="http://schemas.microsoft.com/office/drawing/2014/main" xmlns="" id="{00000000-0008-0000-0B00-00002292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0</xdr:col>
      <xdr:colOff>0</xdr:colOff>
      <xdr:row>2016</xdr:row>
      <xdr:rowOff>0</xdr:rowOff>
    </xdr:to>
    <xdr:sp macro="" textlink="">
      <xdr:nvSpPr>
        <xdr:cNvPr id="1085987" name="Rectangle 6950">
          <a:extLst>
            <a:ext uri="{FF2B5EF4-FFF2-40B4-BE49-F238E27FC236}">
              <a16:creationId xmlns:a16="http://schemas.microsoft.com/office/drawing/2014/main" xmlns="" id="{00000000-0008-0000-0B00-00002392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0</xdr:col>
      <xdr:colOff>0</xdr:colOff>
      <xdr:row>2016</xdr:row>
      <xdr:rowOff>0</xdr:rowOff>
    </xdr:to>
    <xdr:sp macro="" textlink="">
      <xdr:nvSpPr>
        <xdr:cNvPr id="1085988" name="Rectangle 6951">
          <a:extLst>
            <a:ext uri="{FF2B5EF4-FFF2-40B4-BE49-F238E27FC236}">
              <a16:creationId xmlns:a16="http://schemas.microsoft.com/office/drawing/2014/main" xmlns="" id="{00000000-0008-0000-0B00-00002492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9</xdr:col>
      <xdr:colOff>752475</xdr:colOff>
      <xdr:row>2016</xdr:row>
      <xdr:rowOff>0</xdr:rowOff>
    </xdr:to>
    <xdr:sp macro="" textlink="">
      <xdr:nvSpPr>
        <xdr:cNvPr id="1085989" name="Rectangle 6952">
          <a:extLst>
            <a:ext uri="{FF2B5EF4-FFF2-40B4-BE49-F238E27FC236}">
              <a16:creationId xmlns:a16="http://schemas.microsoft.com/office/drawing/2014/main" xmlns="" id="{00000000-0008-0000-0B00-00002592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9</xdr:col>
      <xdr:colOff>752475</xdr:colOff>
      <xdr:row>2016</xdr:row>
      <xdr:rowOff>0</xdr:rowOff>
    </xdr:to>
    <xdr:sp macro="" textlink="">
      <xdr:nvSpPr>
        <xdr:cNvPr id="1085990" name="Rectangle 6953">
          <a:extLst>
            <a:ext uri="{FF2B5EF4-FFF2-40B4-BE49-F238E27FC236}">
              <a16:creationId xmlns:a16="http://schemas.microsoft.com/office/drawing/2014/main" xmlns="" id="{00000000-0008-0000-0B00-00002692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0</xdr:col>
      <xdr:colOff>0</xdr:colOff>
      <xdr:row>2016</xdr:row>
      <xdr:rowOff>0</xdr:rowOff>
    </xdr:to>
    <xdr:sp macro="" textlink="">
      <xdr:nvSpPr>
        <xdr:cNvPr id="1085991" name="Rectangle 6954">
          <a:extLst>
            <a:ext uri="{FF2B5EF4-FFF2-40B4-BE49-F238E27FC236}">
              <a16:creationId xmlns:a16="http://schemas.microsoft.com/office/drawing/2014/main" xmlns="" id="{00000000-0008-0000-0B00-00002792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0</xdr:col>
      <xdr:colOff>0</xdr:colOff>
      <xdr:row>2016</xdr:row>
      <xdr:rowOff>0</xdr:rowOff>
    </xdr:to>
    <xdr:sp macro="" textlink="">
      <xdr:nvSpPr>
        <xdr:cNvPr id="1085992" name="Rectangle 6955">
          <a:extLst>
            <a:ext uri="{FF2B5EF4-FFF2-40B4-BE49-F238E27FC236}">
              <a16:creationId xmlns:a16="http://schemas.microsoft.com/office/drawing/2014/main" xmlns="" id="{00000000-0008-0000-0B00-00002892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995" name="Rectangle 6958">
          <a:extLst>
            <a:ext uri="{FF2B5EF4-FFF2-40B4-BE49-F238E27FC236}">
              <a16:creationId xmlns:a16="http://schemas.microsoft.com/office/drawing/2014/main" xmlns="" id="{00000000-0008-0000-0B00-00002B9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996" name="Rectangle 6959">
          <a:extLst>
            <a:ext uri="{FF2B5EF4-FFF2-40B4-BE49-F238E27FC236}">
              <a16:creationId xmlns:a16="http://schemas.microsoft.com/office/drawing/2014/main" xmlns="" id="{00000000-0008-0000-0B00-00002C9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5999" name="Rectangle 6962">
          <a:extLst>
            <a:ext uri="{FF2B5EF4-FFF2-40B4-BE49-F238E27FC236}">
              <a16:creationId xmlns:a16="http://schemas.microsoft.com/office/drawing/2014/main" xmlns="" id="{00000000-0008-0000-0B00-00002F9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000" name="Rectangle 6963">
          <a:extLst>
            <a:ext uri="{FF2B5EF4-FFF2-40B4-BE49-F238E27FC236}">
              <a16:creationId xmlns:a16="http://schemas.microsoft.com/office/drawing/2014/main" xmlns="" id="{00000000-0008-0000-0B00-0000309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003" name="Rectangle 6966">
          <a:extLst>
            <a:ext uri="{FF2B5EF4-FFF2-40B4-BE49-F238E27FC236}">
              <a16:creationId xmlns:a16="http://schemas.microsoft.com/office/drawing/2014/main" xmlns="" id="{00000000-0008-0000-0B00-0000339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004" name="Rectangle 6967">
          <a:extLst>
            <a:ext uri="{FF2B5EF4-FFF2-40B4-BE49-F238E27FC236}">
              <a16:creationId xmlns:a16="http://schemas.microsoft.com/office/drawing/2014/main" xmlns="" id="{00000000-0008-0000-0B00-0000349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007" name="Rectangle 6970">
          <a:extLst>
            <a:ext uri="{FF2B5EF4-FFF2-40B4-BE49-F238E27FC236}">
              <a16:creationId xmlns:a16="http://schemas.microsoft.com/office/drawing/2014/main" xmlns="" id="{00000000-0008-0000-0B00-0000379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008" name="Rectangle 6971">
          <a:extLst>
            <a:ext uri="{FF2B5EF4-FFF2-40B4-BE49-F238E27FC236}">
              <a16:creationId xmlns:a16="http://schemas.microsoft.com/office/drawing/2014/main" xmlns="" id="{00000000-0008-0000-0B00-0000389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011" name="Rectangle 6974">
          <a:extLst>
            <a:ext uri="{FF2B5EF4-FFF2-40B4-BE49-F238E27FC236}">
              <a16:creationId xmlns:a16="http://schemas.microsoft.com/office/drawing/2014/main" xmlns="" id="{00000000-0008-0000-0B00-00003B9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012" name="Rectangle 6975">
          <a:extLst>
            <a:ext uri="{FF2B5EF4-FFF2-40B4-BE49-F238E27FC236}">
              <a16:creationId xmlns:a16="http://schemas.microsoft.com/office/drawing/2014/main" xmlns="" id="{00000000-0008-0000-0B00-00003C9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015" name="Rectangle 6978">
          <a:extLst>
            <a:ext uri="{FF2B5EF4-FFF2-40B4-BE49-F238E27FC236}">
              <a16:creationId xmlns:a16="http://schemas.microsoft.com/office/drawing/2014/main" xmlns="" id="{00000000-0008-0000-0B00-00003F9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016" name="Rectangle 6979">
          <a:extLst>
            <a:ext uri="{FF2B5EF4-FFF2-40B4-BE49-F238E27FC236}">
              <a16:creationId xmlns:a16="http://schemas.microsoft.com/office/drawing/2014/main" xmlns="" id="{00000000-0008-0000-0B00-0000409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019" name="Rectangle 6982">
          <a:extLst>
            <a:ext uri="{FF2B5EF4-FFF2-40B4-BE49-F238E27FC236}">
              <a16:creationId xmlns:a16="http://schemas.microsoft.com/office/drawing/2014/main" xmlns="" id="{00000000-0008-0000-0B00-0000439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020" name="Rectangle 6983">
          <a:extLst>
            <a:ext uri="{FF2B5EF4-FFF2-40B4-BE49-F238E27FC236}">
              <a16:creationId xmlns:a16="http://schemas.microsoft.com/office/drawing/2014/main" xmlns="" id="{00000000-0008-0000-0B00-0000449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023" name="Rectangle 6986">
          <a:extLst>
            <a:ext uri="{FF2B5EF4-FFF2-40B4-BE49-F238E27FC236}">
              <a16:creationId xmlns:a16="http://schemas.microsoft.com/office/drawing/2014/main" xmlns="" id="{00000000-0008-0000-0B00-0000479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024" name="Rectangle 6987">
          <a:extLst>
            <a:ext uri="{FF2B5EF4-FFF2-40B4-BE49-F238E27FC236}">
              <a16:creationId xmlns:a16="http://schemas.microsoft.com/office/drawing/2014/main" xmlns="" id="{00000000-0008-0000-0B00-0000489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027" name="Rectangle 6990">
          <a:extLst>
            <a:ext uri="{FF2B5EF4-FFF2-40B4-BE49-F238E27FC236}">
              <a16:creationId xmlns:a16="http://schemas.microsoft.com/office/drawing/2014/main" xmlns="" id="{00000000-0008-0000-0B00-00004B9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028" name="Rectangle 6991">
          <a:extLst>
            <a:ext uri="{FF2B5EF4-FFF2-40B4-BE49-F238E27FC236}">
              <a16:creationId xmlns:a16="http://schemas.microsoft.com/office/drawing/2014/main" xmlns="" id="{00000000-0008-0000-0B00-00004C9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031" name="Rectangle 6994">
          <a:extLst>
            <a:ext uri="{FF2B5EF4-FFF2-40B4-BE49-F238E27FC236}">
              <a16:creationId xmlns:a16="http://schemas.microsoft.com/office/drawing/2014/main" xmlns="" id="{00000000-0008-0000-0B00-00004F9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032" name="Rectangle 6995">
          <a:extLst>
            <a:ext uri="{FF2B5EF4-FFF2-40B4-BE49-F238E27FC236}">
              <a16:creationId xmlns:a16="http://schemas.microsoft.com/office/drawing/2014/main" xmlns="" id="{00000000-0008-0000-0B00-0000509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035" name="Rectangle 6998">
          <a:extLst>
            <a:ext uri="{FF2B5EF4-FFF2-40B4-BE49-F238E27FC236}">
              <a16:creationId xmlns:a16="http://schemas.microsoft.com/office/drawing/2014/main" xmlns="" id="{00000000-0008-0000-0B00-0000539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036" name="Rectangle 6999">
          <a:extLst>
            <a:ext uri="{FF2B5EF4-FFF2-40B4-BE49-F238E27FC236}">
              <a16:creationId xmlns:a16="http://schemas.microsoft.com/office/drawing/2014/main" xmlns="" id="{00000000-0008-0000-0B00-0000549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039" name="Rectangle 7002">
          <a:extLst>
            <a:ext uri="{FF2B5EF4-FFF2-40B4-BE49-F238E27FC236}">
              <a16:creationId xmlns:a16="http://schemas.microsoft.com/office/drawing/2014/main" xmlns="" id="{00000000-0008-0000-0B00-0000579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040" name="Rectangle 7003">
          <a:extLst>
            <a:ext uri="{FF2B5EF4-FFF2-40B4-BE49-F238E27FC236}">
              <a16:creationId xmlns:a16="http://schemas.microsoft.com/office/drawing/2014/main" xmlns="" id="{00000000-0008-0000-0B00-0000589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043" name="Rectangle 7006">
          <a:extLst>
            <a:ext uri="{FF2B5EF4-FFF2-40B4-BE49-F238E27FC236}">
              <a16:creationId xmlns:a16="http://schemas.microsoft.com/office/drawing/2014/main" xmlns="" id="{00000000-0008-0000-0B00-00005B9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044" name="Rectangle 7007">
          <a:extLst>
            <a:ext uri="{FF2B5EF4-FFF2-40B4-BE49-F238E27FC236}">
              <a16:creationId xmlns:a16="http://schemas.microsoft.com/office/drawing/2014/main" xmlns="" id="{00000000-0008-0000-0B00-00005C9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047" name="Rectangle 7010">
          <a:extLst>
            <a:ext uri="{FF2B5EF4-FFF2-40B4-BE49-F238E27FC236}">
              <a16:creationId xmlns:a16="http://schemas.microsoft.com/office/drawing/2014/main" xmlns="" id="{00000000-0008-0000-0B00-00005F9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048" name="Rectangle 7011">
          <a:extLst>
            <a:ext uri="{FF2B5EF4-FFF2-40B4-BE49-F238E27FC236}">
              <a16:creationId xmlns:a16="http://schemas.microsoft.com/office/drawing/2014/main" xmlns="" id="{00000000-0008-0000-0B00-0000609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051" name="Rectangle 7014">
          <a:extLst>
            <a:ext uri="{FF2B5EF4-FFF2-40B4-BE49-F238E27FC236}">
              <a16:creationId xmlns:a16="http://schemas.microsoft.com/office/drawing/2014/main" xmlns="" id="{00000000-0008-0000-0B00-0000639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052" name="Rectangle 7015">
          <a:extLst>
            <a:ext uri="{FF2B5EF4-FFF2-40B4-BE49-F238E27FC236}">
              <a16:creationId xmlns:a16="http://schemas.microsoft.com/office/drawing/2014/main" xmlns="" id="{00000000-0008-0000-0B00-0000649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055" name="Rectangle 7018">
          <a:extLst>
            <a:ext uri="{FF2B5EF4-FFF2-40B4-BE49-F238E27FC236}">
              <a16:creationId xmlns:a16="http://schemas.microsoft.com/office/drawing/2014/main" xmlns="" id="{00000000-0008-0000-0B00-0000679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056" name="Rectangle 7019">
          <a:extLst>
            <a:ext uri="{FF2B5EF4-FFF2-40B4-BE49-F238E27FC236}">
              <a16:creationId xmlns:a16="http://schemas.microsoft.com/office/drawing/2014/main" xmlns="" id="{00000000-0008-0000-0B00-0000689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059" name="Rectangle 7022">
          <a:extLst>
            <a:ext uri="{FF2B5EF4-FFF2-40B4-BE49-F238E27FC236}">
              <a16:creationId xmlns:a16="http://schemas.microsoft.com/office/drawing/2014/main" xmlns="" id="{00000000-0008-0000-0B00-00006B9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060" name="Rectangle 7023">
          <a:extLst>
            <a:ext uri="{FF2B5EF4-FFF2-40B4-BE49-F238E27FC236}">
              <a16:creationId xmlns:a16="http://schemas.microsoft.com/office/drawing/2014/main" xmlns="" id="{00000000-0008-0000-0B00-00006C9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061" name="Rectangle 7024">
          <a:extLst>
            <a:ext uri="{FF2B5EF4-FFF2-40B4-BE49-F238E27FC236}">
              <a16:creationId xmlns:a16="http://schemas.microsoft.com/office/drawing/2014/main" xmlns="" id="{00000000-0008-0000-0B00-00006D9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062" name="Rectangle 7025">
          <a:extLst>
            <a:ext uri="{FF2B5EF4-FFF2-40B4-BE49-F238E27FC236}">
              <a16:creationId xmlns:a16="http://schemas.microsoft.com/office/drawing/2014/main" xmlns="" id="{00000000-0008-0000-0B00-00006E9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065" name="Rectangle 7028">
          <a:extLst>
            <a:ext uri="{FF2B5EF4-FFF2-40B4-BE49-F238E27FC236}">
              <a16:creationId xmlns:a16="http://schemas.microsoft.com/office/drawing/2014/main" xmlns="" id="{00000000-0008-0000-0B00-0000719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066" name="Rectangle 7029">
          <a:extLst>
            <a:ext uri="{FF2B5EF4-FFF2-40B4-BE49-F238E27FC236}">
              <a16:creationId xmlns:a16="http://schemas.microsoft.com/office/drawing/2014/main" xmlns="" id="{00000000-0008-0000-0B00-0000729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069" name="Rectangle 7032">
          <a:extLst>
            <a:ext uri="{FF2B5EF4-FFF2-40B4-BE49-F238E27FC236}">
              <a16:creationId xmlns:a16="http://schemas.microsoft.com/office/drawing/2014/main" xmlns="" id="{00000000-0008-0000-0B00-0000759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070" name="Rectangle 7033">
          <a:extLst>
            <a:ext uri="{FF2B5EF4-FFF2-40B4-BE49-F238E27FC236}">
              <a16:creationId xmlns:a16="http://schemas.microsoft.com/office/drawing/2014/main" xmlns="" id="{00000000-0008-0000-0B00-0000769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073" name="Rectangle 7036">
          <a:extLst>
            <a:ext uri="{FF2B5EF4-FFF2-40B4-BE49-F238E27FC236}">
              <a16:creationId xmlns:a16="http://schemas.microsoft.com/office/drawing/2014/main" xmlns="" id="{00000000-0008-0000-0B00-0000799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074" name="Rectangle 7037">
          <a:extLst>
            <a:ext uri="{FF2B5EF4-FFF2-40B4-BE49-F238E27FC236}">
              <a16:creationId xmlns:a16="http://schemas.microsoft.com/office/drawing/2014/main" xmlns="" id="{00000000-0008-0000-0B00-00007A9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077" name="Rectangle 7040">
          <a:extLst>
            <a:ext uri="{FF2B5EF4-FFF2-40B4-BE49-F238E27FC236}">
              <a16:creationId xmlns:a16="http://schemas.microsoft.com/office/drawing/2014/main" xmlns="" id="{00000000-0008-0000-0B00-00007D9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078" name="Rectangle 7041">
          <a:extLst>
            <a:ext uri="{FF2B5EF4-FFF2-40B4-BE49-F238E27FC236}">
              <a16:creationId xmlns:a16="http://schemas.microsoft.com/office/drawing/2014/main" xmlns="" id="{00000000-0008-0000-0B00-00007E9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081" name="Rectangle 7044">
          <a:extLst>
            <a:ext uri="{FF2B5EF4-FFF2-40B4-BE49-F238E27FC236}">
              <a16:creationId xmlns:a16="http://schemas.microsoft.com/office/drawing/2014/main" xmlns="" id="{00000000-0008-0000-0B00-0000819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082" name="Rectangle 7045">
          <a:extLst>
            <a:ext uri="{FF2B5EF4-FFF2-40B4-BE49-F238E27FC236}">
              <a16:creationId xmlns:a16="http://schemas.microsoft.com/office/drawing/2014/main" xmlns="" id="{00000000-0008-0000-0B00-0000829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085" name="Rectangle 7048">
          <a:extLst>
            <a:ext uri="{FF2B5EF4-FFF2-40B4-BE49-F238E27FC236}">
              <a16:creationId xmlns:a16="http://schemas.microsoft.com/office/drawing/2014/main" xmlns="" id="{00000000-0008-0000-0B00-0000859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086" name="Rectangle 7049">
          <a:extLst>
            <a:ext uri="{FF2B5EF4-FFF2-40B4-BE49-F238E27FC236}">
              <a16:creationId xmlns:a16="http://schemas.microsoft.com/office/drawing/2014/main" xmlns="" id="{00000000-0008-0000-0B00-0000869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087" name="Rectangle 7050">
          <a:extLst>
            <a:ext uri="{FF2B5EF4-FFF2-40B4-BE49-F238E27FC236}">
              <a16:creationId xmlns:a16="http://schemas.microsoft.com/office/drawing/2014/main" xmlns="" id="{00000000-0008-0000-0B00-0000879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088" name="Rectangle 7051">
          <a:extLst>
            <a:ext uri="{FF2B5EF4-FFF2-40B4-BE49-F238E27FC236}">
              <a16:creationId xmlns:a16="http://schemas.microsoft.com/office/drawing/2014/main" xmlns="" id="{00000000-0008-0000-0B00-0000889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091" name="Rectangle 7054">
          <a:extLst>
            <a:ext uri="{FF2B5EF4-FFF2-40B4-BE49-F238E27FC236}">
              <a16:creationId xmlns:a16="http://schemas.microsoft.com/office/drawing/2014/main" xmlns="" id="{00000000-0008-0000-0B00-00008B9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092" name="Rectangle 7055">
          <a:extLst>
            <a:ext uri="{FF2B5EF4-FFF2-40B4-BE49-F238E27FC236}">
              <a16:creationId xmlns:a16="http://schemas.microsoft.com/office/drawing/2014/main" xmlns="" id="{00000000-0008-0000-0B00-00008C9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095" name="Rectangle 7058">
          <a:extLst>
            <a:ext uri="{FF2B5EF4-FFF2-40B4-BE49-F238E27FC236}">
              <a16:creationId xmlns:a16="http://schemas.microsoft.com/office/drawing/2014/main" xmlns="" id="{00000000-0008-0000-0B00-00008F9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096" name="Rectangle 7059">
          <a:extLst>
            <a:ext uri="{FF2B5EF4-FFF2-40B4-BE49-F238E27FC236}">
              <a16:creationId xmlns:a16="http://schemas.microsoft.com/office/drawing/2014/main" xmlns="" id="{00000000-0008-0000-0B00-0000909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099" name="Rectangle 7062">
          <a:extLst>
            <a:ext uri="{FF2B5EF4-FFF2-40B4-BE49-F238E27FC236}">
              <a16:creationId xmlns:a16="http://schemas.microsoft.com/office/drawing/2014/main" xmlns="" id="{00000000-0008-0000-0B00-0000939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100" name="Rectangle 7063">
          <a:extLst>
            <a:ext uri="{FF2B5EF4-FFF2-40B4-BE49-F238E27FC236}">
              <a16:creationId xmlns:a16="http://schemas.microsoft.com/office/drawing/2014/main" xmlns="" id="{00000000-0008-0000-0B00-0000949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103" name="Rectangle 7066">
          <a:extLst>
            <a:ext uri="{FF2B5EF4-FFF2-40B4-BE49-F238E27FC236}">
              <a16:creationId xmlns:a16="http://schemas.microsoft.com/office/drawing/2014/main" xmlns="" id="{00000000-0008-0000-0B00-0000979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104" name="Rectangle 7067">
          <a:extLst>
            <a:ext uri="{FF2B5EF4-FFF2-40B4-BE49-F238E27FC236}">
              <a16:creationId xmlns:a16="http://schemas.microsoft.com/office/drawing/2014/main" xmlns="" id="{00000000-0008-0000-0B00-0000989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107" name="Rectangle 7070">
          <a:extLst>
            <a:ext uri="{FF2B5EF4-FFF2-40B4-BE49-F238E27FC236}">
              <a16:creationId xmlns:a16="http://schemas.microsoft.com/office/drawing/2014/main" xmlns="" id="{00000000-0008-0000-0B00-00009B9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108" name="Rectangle 7071">
          <a:extLst>
            <a:ext uri="{FF2B5EF4-FFF2-40B4-BE49-F238E27FC236}">
              <a16:creationId xmlns:a16="http://schemas.microsoft.com/office/drawing/2014/main" xmlns="" id="{00000000-0008-0000-0B00-00009C9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111" name="Rectangle 7074">
          <a:extLst>
            <a:ext uri="{FF2B5EF4-FFF2-40B4-BE49-F238E27FC236}">
              <a16:creationId xmlns:a16="http://schemas.microsoft.com/office/drawing/2014/main" xmlns="" id="{00000000-0008-0000-0B00-00009F9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112" name="Rectangle 7075">
          <a:extLst>
            <a:ext uri="{FF2B5EF4-FFF2-40B4-BE49-F238E27FC236}">
              <a16:creationId xmlns:a16="http://schemas.microsoft.com/office/drawing/2014/main" xmlns="" id="{00000000-0008-0000-0B00-0000A09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113" name="Rectangle 7076">
          <a:extLst>
            <a:ext uri="{FF2B5EF4-FFF2-40B4-BE49-F238E27FC236}">
              <a16:creationId xmlns:a16="http://schemas.microsoft.com/office/drawing/2014/main" xmlns="" id="{00000000-0008-0000-0B00-0000A19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114" name="Rectangle 7077">
          <a:extLst>
            <a:ext uri="{FF2B5EF4-FFF2-40B4-BE49-F238E27FC236}">
              <a16:creationId xmlns:a16="http://schemas.microsoft.com/office/drawing/2014/main" xmlns="" id="{00000000-0008-0000-0B00-0000A29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117" name="Rectangle 7080">
          <a:extLst>
            <a:ext uri="{FF2B5EF4-FFF2-40B4-BE49-F238E27FC236}">
              <a16:creationId xmlns:a16="http://schemas.microsoft.com/office/drawing/2014/main" xmlns="" id="{00000000-0008-0000-0B00-0000A59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118" name="Rectangle 7081">
          <a:extLst>
            <a:ext uri="{FF2B5EF4-FFF2-40B4-BE49-F238E27FC236}">
              <a16:creationId xmlns:a16="http://schemas.microsoft.com/office/drawing/2014/main" xmlns="" id="{00000000-0008-0000-0B00-0000A69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121" name="Rectangle 7084">
          <a:extLst>
            <a:ext uri="{FF2B5EF4-FFF2-40B4-BE49-F238E27FC236}">
              <a16:creationId xmlns:a16="http://schemas.microsoft.com/office/drawing/2014/main" xmlns="" id="{00000000-0008-0000-0B00-0000A99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122" name="Rectangle 7085">
          <a:extLst>
            <a:ext uri="{FF2B5EF4-FFF2-40B4-BE49-F238E27FC236}">
              <a16:creationId xmlns:a16="http://schemas.microsoft.com/office/drawing/2014/main" xmlns="" id="{00000000-0008-0000-0B00-0000AA9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125" name="Rectangle 7088">
          <a:extLst>
            <a:ext uri="{FF2B5EF4-FFF2-40B4-BE49-F238E27FC236}">
              <a16:creationId xmlns:a16="http://schemas.microsoft.com/office/drawing/2014/main" xmlns="" id="{00000000-0008-0000-0B00-0000AD9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126" name="Rectangle 7089">
          <a:extLst>
            <a:ext uri="{FF2B5EF4-FFF2-40B4-BE49-F238E27FC236}">
              <a16:creationId xmlns:a16="http://schemas.microsoft.com/office/drawing/2014/main" xmlns="" id="{00000000-0008-0000-0B00-0000AE9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129" name="Rectangle 7092">
          <a:extLst>
            <a:ext uri="{FF2B5EF4-FFF2-40B4-BE49-F238E27FC236}">
              <a16:creationId xmlns:a16="http://schemas.microsoft.com/office/drawing/2014/main" xmlns="" id="{00000000-0008-0000-0B00-0000B19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130" name="Rectangle 7093">
          <a:extLst>
            <a:ext uri="{FF2B5EF4-FFF2-40B4-BE49-F238E27FC236}">
              <a16:creationId xmlns:a16="http://schemas.microsoft.com/office/drawing/2014/main" xmlns="" id="{00000000-0008-0000-0B00-0000B29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133" name="Rectangle 7096">
          <a:extLst>
            <a:ext uri="{FF2B5EF4-FFF2-40B4-BE49-F238E27FC236}">
              <a16:creationId xmlns:a16="http://schemas.microsoft.com/office/drawing/2014/main" xmlns="" id="{00000000-0008-0000-0B00-0000B59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134" name="Rectangle 7097">
          <a:extLst>
            <a:ext uri="{FF2B5EF4-FFF2-40B4-BE49-F238E27FC236}">
              <a16:creationId xmlns:a16="http://schemas.microsoft.com/office/drawing/2014/main" xmlns="" id="{00000000-0008-0000-0B00-0000B69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137" name="Rectangle 7100">
          <a:extLst>
            <a:ext uri="{FF2B5EF4-FFF2-40B4-BE49-F238E27FC236}">
              <a16:creationId xmlns:a16="http://schemas.microsoft.com/office/drawing/2014/main" xmlns="" id="{00000000-0008-0000-0B00-0000B99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138" name="Rectangle 7101">
          <a:extLst>
            <a:ext uri="{FF2B5EF4-FFF2-40B4-BE49-F238E27FC236}">
              <a16:creationId xmlns:a16="http://schemas.microsoft.com/office/drawing/2014/main" xmlns="" id="{00000000-0008-0000-0B00-0000BA9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139" name="Rectangle 7102">
          <a:extLst>
            <a:ext uri="{FF2B5EF4-FFF2-40B4-BE49-F238E27FC236}">
              <a16:creationId xmlns:a16="http://schemas.microsoft.com/office/drawing/2014/main" xmlns="" id="{00000000-0008-0000-0B00-0000BB9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140" name="Rectangle 7103">
          <a:extLst>
            <a:ext uri="{FF2B5EF4-FFF2-40B4-BE49-F238E27FC236}">
              <a16:creationId xmlns:a16="http://schemas.microsoft.com/office/drawing/2014/main" xmlns="" id="{00000000-0008-0000-0B00-0000BC9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143" name="Rectangle 7106">
          <a:extLst>
            <a:ext uri="{FF2B5EF4-FFF2-40B4-BE49-F238E27FC236}">
              <a16:creationId xmlns:a16="http://schemas.microsoft.com/office/drawing/2014/main" xmlns="" id="{00000000-0008-0000-0B00-0000BF9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144" name="Rectangle 7107">
          <a:extLst>
            <a:ext uri="{FF2B5EF4-FFF2-40B4-BE49-F238E27FC236}">
              <a16:creationId xmlns:a16="http://schemas.microsoft.com/office/drawing/2014/main" xmlns="" id="{00000000-0008-0000-0B00-0000C09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147" name="Rectangle 7110">
          <a:extLst>
            <a:ext uri="{FF2B5EF4-FFF2-40B4-BE49-F238E27FC236}">
              <a16:creationId xmlns:a16="http://schemas.microsoft.com/office/drawing/2014/main" xmlns="" id="{00000000-0008-0000-0B00-0000C39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148" name="Rectangle 7111">
          <a:extLst>
            <a:ext uri="{FF2B5EF4-FFF2-40B4-BE49-F238E27FC236}">
              <a16:creationId xmlns:a16="http://schemas.microsoft.com/office/drawing/2014/main" xmlns="" id="{00000000-0008-0000-0B00-0000C49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151" name="Rectangle 7114">
          <a:extLst>
            <a:ext uri="{FF2B5EF4-FFF2-40B4-BE49-F238E27FC236}">
              <a16:creationId xmlns:a16="http://schemas.microsoft.com/office/drawing/2014/main" xmlns="" id="{00000000-0008-0000-0B00-0000C79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152" name="Rectangle 7115">
          <a:extLst>
            <a:ext uri="{FF2B5EF4-FFF2-40B4-BE49-F238E27FC236}">
              <a16:creationId xmlns:a16="http://schemas.microsoft.com/office/drawing/2014/main" xmlns="" id="{00000000-0008-0000-0B00-0000C89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155" name="Rectangle 7118">
          <a:extLst>
            <a:ext uri="{FF2B5EF4-FFF2-40B4-BE49-F238E27FC236}">
              <a16:creationId xmlns:a16="http://schemas.microsoft.com/office/drawing/2014/main" xmlns="" id="{00000000-0008-0000-0B00-0000CB9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156" name="Rectangle 7119">
          <a:extLst>
            <a:ext uri="{FF2B5EF4-FFF2-40B4-BE49-F238E27FC236}">
              <a16:creationId xmlns:a16="http://schemas.microsoft.com/office/drawing/2014/main" xmlns="" id="{00000000-0008-0000-0B00-0000CC9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159" name="Rectangle 7122">
          <a:extLst>
            <a:ext uri="{FF2B5EF4-FFF2-40B4-BE49-F238E27FC236}">
              <a16:creationId xmlns:a16="http://schemas.microsoft.com/office/drawing/2014/main" xmlns="" id="{00000000-0008-0000-0B00-0000CF9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160" name="Rectangle 7123">
          <a:extLst>
            <a:ext uri="{FF2B5EF4-FFF2-40B4-BE49-F238E27FC236}">
              <a16:creationId xmlns:a16="http://schemas.microsoft.com/office/drawing/2014/main" xmlns="" id="{00000000-0008-0000-0B00-0000D09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163" name="Rectangle 7126">
          <a:extLst>
            <a:ext uri="{FF2B5EF4-FFF2-40B4-BE49-F238E27FC236}">
              <a16:creationId xmlns:a16="http://schemas.microsoft.com/office/drawing/2014/main" xmlns="" id="{00000000-0008-0000-0B00-0000D39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164" name="Rectangle 7127">
          <a:extLst>
            <a:ext uri="{FF2B5EF4-FFF2-40B4-BE49-F238E27FC236}">
              <a16:creationId xmlns:a16="http://schemas.microsoft.com/office/drawing/2014/main" xmlns="" id="{00000000-0008-0000-0B00-0000D49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165" name="Rectangle 7128">
          <a:extLst>
            <a:ext uri="{FF2B5EF4-FFF2-40B4-BE49-F238E27FC236}">
              <a16:creationId xmlns:a16="http://schemas.microsoft.com/office/drawing/2014/main" xmlns="" id="{00000000-0008-0000-0B00-0000D59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166" name="Rectangle 7129">
          <a:extLst>
            <a:ext uri="{FF2B5EF4-FFF2-40B4-BE49-F238E27FC236}">
              <a16:creationId xmlns:a16="http://schemas.microsoft.com/office/drawing/2014/main" xmlns="" id="{00000000-0008-0000-0B00-0000D69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169" name="Rectangle 7132">
          <a:extLst>
            <a:ext uri="{FF2B5EF4-FFF2-40B4-BE49-F238E27FC236}">
              <a16:creationId xmlns:a16="http://schemas.microsoft.com/office/drawing/2014/main" xmlns="" id="{00000000-0008-0000-0B00-0000D99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170" name="Rectangle 7133">
          <a:extLst>
            <a:ext uri="{FF2B5EF4-FFF2-40B4-BE49-F238E27FC236}">
              <a16:creationId xmlns:a16="http://schemas.microsoft.com/office/drawing/2014/main" xmlns="" id="{00000000-0008-0000-0B00-0000DA9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173" name="Rectangle 7136">
          <a:extLst>
            <a:ext uri="{FF2B5EF4-FFF2-40B4-BE49-F238E27FC236}">
              <a16:creationId xmlns:a16="http://schemas.microsoft.com/office/drawing/2014/main" xmlns="" id="{00000000-0008-0000-0B00-0000DD9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174" name="Rectangle 7137">
          <a:extLst>
            <a:ext uri="{FF2B5EF4-FFF2-40B4-BE49-F238E27FC236}">
              <a16:creationId xmlns:a16="http://schemas.microsoft.com/office/drawing/2014/main" xmlns="" id="{00000000-0008-0000-0B00-0000DE9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177" name="Rectangle 7140">
          <a:extLst>
            <a:ext uri="{FF2B5EF4-FFF2-40B4-BE49-F238E27FC236}">
              <a16:creationId xmlns:a16="http://schemas.microsoft.com/office/drawing/2014/main" xmlns="" id="{00000000-0008-0000-0B00-0000E19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178" name="Rectangle 7141">
          <a:extLst>
            <a:ext uri="{FF2B5EF4-FFF2-40B4-BE49-F238E27FC236}">
              <a16:creationId xmlns:a16="http://schemas.microsoft.com/office/drawing/2014/main" xmlns="" id="{00000000-0008-0000-0B00-0000E29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181" name="Rectangle 7144">
          <a:extLst>
            <a:ext uri="{FF2B5EF4-FFF2-40B4-BE49-F238E27FC236}">
              <a16:creationId xmlns:a16="http://schemas.microsoft.com/office/drawing/2014/main" xmlns="" id="{00000000-0008-0000-0B00-0000E59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182" name="Rectangle 7145">
          <a:extLst>
            <a:ext uri="{FF2B5EF4-FFF2-40B4-BE49-F238E27FC236}">
              <a16:creationId xmlns:a16="http://schemas.microsoft.com/office/drawing/2014/main" xmlns="" id="{00000000-0008-0000-0B00-0000E69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185" name="Rectangle 7148">
          <a:extLst>
            <a:ext uri="{FF2B5EF4-FFF2-40B4-BE49-F238E27FC236}">
              <a16:creationId xmlns:a16="http://schemas.microsoft.com/office/drawing/2014/main" xmlns="" id="{00000000-0008-0000-0B00-0000E99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186" name="Rectangle 7149">
          <a:extLst>
            <a:ext uri="{FF2B5EF4-FFF2-40B4-BE49-F238E27FC236}">
              <a16:creationId xmlns:a16="http://schemas.microsoft.com/office/drawing/2014/main" xmlns="" id="{00000000-0008-0000-0B00-0000EA9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189" name="Rectangle 7152">
          <a:extLst>
            <a:ext uri="{FF2B5EF4-FFF2-40B4-BE49-F238E27FC236}">
              <a16:creationId xmlns:a16="http://schemas.microsoft.com/office/drawing/2014/main" xmlns="" id="{00000000-0008-0000-0B00-0000ED9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190" name="Rectangle 7153">
          <a:extLst>
            <a:ext uri="{FF2B5EF4-FFF2-40B4-BE49-F238E27FC236}">
              <a16:creationId xmlns:a16="http://schemas.microsoft.com/office/drawing/2014/main" xmlns="" id="{00000000-0008-0000-0B00-0000EE9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191" name="Rectangle 7154">
          <a:extLst>
            <a:ext uri="{FF2B5EF4-FFF2-40B4-BE49-F238E27FC236}">
              <a16:creationId xmlns:a16="http://schemas.microsoft.com/office/drawing/2014/main" xmlns="" id="{00000000-0008-0000-0B00-0000EF9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192" name="Rectangle 7155">
          <a:extLst>
            <a:ext uri="{FF2B5EF4-FFF2-40B4-BE49-F238E27FC236}">
              <a16:creationId xmlns:a16="http://schemas.microsoft.com/office/drawing/2014/main" xmlns="" id="{00000000-0008-0000-0B00-0000F09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195" name="Rectangle 7158">
          <a:extLst>
            <a:ext uri="{FF2B5EF4-FFF2-40B4-BE49-F238E27FC236}">
              <a16:creationId xmlns:a16="http://schemas.microsoft.com/office/drawing/2014/main" xmlns="" id="{00000000-0008-0000-0B00-0000F39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196" name="Rectangle 7159">
          <a:extLst>
            <a:ext uri="{FF2B5EF4-FFF2-40B4-BE49-F238E27FC236}">
              <a16:creationId xmlns:a16="http://schemas.microsoft.com/office/drawing/2014/main" xmlns="" id="{00000000-0008-0000-0B00-0000F49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199" name="Rectangle 7162">
          <a:extLst>
            <a:ext uri="{FF2B5EF4-FFF2-40B4-BE49-F238E27FC236}">
              <a16:creationId xmlns:a16="http://schemas.microsoft.com/office/drawing/2014/main" xmlns="" id="{00000000-0008-0000-0B00-0000F79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200" name="Rectangle 7163">
          <a:extLst>
            <a:ext uri="{FF2B5EF4-FFF2-40B4-BE49-F238E27FC236}">
              <a16:creationId xmlns:a16="http://schemas.microsoft.com/office/drawing/2014/main" xmlns="" id="{00000000-0008-0000-0B00-0000F89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203" name="Rectangle 7166">
          <a:extLst>
            <a:ext uri="{FF2B5EF4-FFF2-40B4-BE49-F238E27FC236}">
              <a16:creationId xmlns:a16="http://schemas.microsoft.com/office/drawing/2014/main" xmlns="" id="{00000000-0008-0000-0B00-0000FB9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204" name="Rectangle 7167">
          <a:extLst>
            <a:ext uri="{FF2B5EF4-FFF2-40B4-BE49-F238E27FC236}">
              <a16:creationId xmlns:a16="http://schemas.microsoft.com/office/drawing/2014/main" xmlns="" id="{00000000-0008-0000-0B00-0000FC9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207" name="Rectangle 7170">
          <a:extLst>
            <a:ext uri="{FF2B5EF4-FFF2-40B4-BE49-F238E27FC236}">
              <a16:creationId xmlns:a16="http://schemas.microsoft.com/office/drawing/2014/main" xmlns="" id="{00000000-0008-0000-0B00-0000FF9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208" name="Rectangle 7171">
          <a:extLst>
            <a:ext uri="{FF2B5EF4-FFF2-40B4-BE49-F238E27FC236}">
              <a16:creationId xmlns:a16="http://schemas.microsoft.com/office/drawing/2014/main" xmlns="" id="{00000000-0008-0000-0B00-000000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211" name="Rectangle 7174">
          <a:extLst>
            <a:ext uri="{FF2B5EF4-FFF2-40B4-BE49-F238E27FC236}">
              <a16:creationId xmlns:a16="http://schemas.microsoft.com/office/drawing/2014/main" xmlns="" id="{00000000-0008-0000-0B00-000003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212" name="Rectangle 7175">
          <a:extLst>
            <a:ext uri="{FF2B5EF4-FFF2-40B4-BE49-F238E27FC236}">
              <a16:creationId xmlns:a16="http://schemas.microsoft.com/office/drawing/2014/main" xmlns="" id="{00000000-0008-0000-0B00-000004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215" name="Rectangle 7178">
          <a:extLst>
            <a:ext uri="{FF2B5EF4-FFF2-40B4-BE49-F238E27FC236}">
              <a16:creationId xmlns:a16="http://schemas.microsoft.com/office/drawing/2014/main" xmlns="" id="{00000000-0008-0000-0B00-000007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216" name="Rectangle 7179">
          <a:extLst>
            <a:ext uri="{FF2B5EF4-FFF2-40B4-BE49-F238E27FC236}">
              <a16:creationId xmlns:a16="http://schemas.microsoft.com/office/drawing/2014/main" xmlns="" id="{00000000-0008-0000-0B00-000008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217" name="Rectangle 7180">
          <a:extLst>
            <a:ext uri="{FF2B5EF4-FFF2-40B4-BE49-F238E27FC236}">
              <a16:creationId xmlns:a16="http://schemas.microsoft.com/office/drawing/2014/main" xmlns="" id="{00000000-0008-0000-0B00-000009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218" name="Rectangle 7181">
          <a:extLst>
            <a:ext uri="{FF2B5EF4-FFF2-40B4-BE49-F238E27FC236}">
              <a16:creationId xmlns:a16="http://schemas.microsoft.com/office/drawing/2014/main" xmlns="" id="{00000000-0008-0000-0B00-00000A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221" name="Rectangle 7184">
          <a:extLst>
            <a:ext uri="{FF2B5EF4-FFF2-40B4-BE49-F238E27FC236}">
              <a16:creationId xmlns:a16="http://schemas.microsoft.com/office/drawing/2014/main" xmlns="" id="{00000000-0008-0000-0B00-00000D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222" name="Rectangle 7185">
          <a:extLst>
            <a:ext uri="{FF2B5EF4-FFF2-40B4-BE49-F238E27FC236}">
              <a16:creationId xmlns:a16="http://schemas.microsoft.com/office/drawing/2014/main" xmlns="" id="{00000000-0008-0000-0B00-00000E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225" name="Rectangle 7188">
          <a:extLst>
            <a:ext uri="{FF2B5EF4-FFF2-40B4-BE49-F238E27FC236}">
              <a16:creationId xmlns:a16="http://schemas.microsoft.com/office/drawing/2014/main" xmlns="" id="{00000000-0008-0000-0B00-000011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226" name="Rectangle 7189">
          <a:extLst>
            <a:ext uri="{FF2B5EF4-FFF2-40B4-BE49-F238E27FC236}">
              <a16:creationId xmlns:a16="http://schemas.microsoft.com/office/drawing/2014/main" xmlns="" id="{00000000-0008-0000-0B00-000012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229" name="Rectangle 7192">
          <a:extLst>
            <a:ext uri="{FF2B5EF4-FFF2-40B4-BE49-F238E27FC236}">
              <a16:creationId xmlns:a16="http://schemas.microsoft.com/office/drawing/2014/main" xmlns="" id="{00000000-0008-0000-0B00-000015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230" name="Rectangle 7193">
          <a:extLst>
            <a:ext uri="{FF2B5EF4-FFF2-40B4-BE49-F238E27FC236}">
              <a16:creationId xmlns:a16="http://schemas.microsoft.com/office/drawing/2014/main" xmlns="" id="{00000000-0008-0000-0B00-000016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233" name="Rectangle 7196">
          <a:extLst>
            <a:ext uri="{FF2B5EF4-FFF2-40B4-BE49-F238E27FC236}">
              <a16:creationId xmlns:a16="http://schemas.microsoft.com/office/drawing/2014/main" xmlns="" id="{00000000-0008-0000-0B00-000019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234" name="Rectangle 7197">
          <a:extLst>
            <a:ext uri="{FF2B5EF4-FFF2-40B4-BE49-F238E27FC236}">
              <a16:creationId xmlns:a16="http://schemas.microsoft.com/office/drawing/2014/main" xmlns="" id="{00000000-0008-0000-0B00-00001A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237" name="Rectangle 7200">
          <a:extLst>
            <a:ext uri="{FF2B5EF4-FFF2-40B4-BE49-F238E27FC236}">
              <a16:creationId xmlns:a16="http://schemas.microsoft.com/office/drawing/2014/main" xmlns="" id="{00000000-0008-0000-0B00-00001D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238" name="Rectangle 7201">
          <a:extLst>
            <a:ext uri="{FF2B5EF4-FFF2-40B4-BE49-F238E27FC236}">
              <a16:creationId xmlns:a16="http://schemas.microsoft.com/office/drawing/2014/main" xmlns="" id="{00000000-0008-0000-0B00-00001E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241" name="Rectangle 7204">
          <a:extLst>
            <a:ext uri="{FF2B5EF4-FFF2-40B4-BE49-F238E27FC236}">
              <a16:creationId xmlns:a16="http://schemas.microsoft.com/office/drawing/2014/main" xmlns="" id="{00000000-0008-0000-0B00-000021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242" name="Rectangle 7205">
          <a:extLst>
            <a:ext uri="{FF2B5EF4-FFF2-40B4-BE49-F238E27FC236}">
              <a16:creationId xmlns:a16="http://schemas.microsoft.com/office/drawing/2014/main" xmlns="" id="{00000000-0008-0000-0B00-000022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243" name="Rectangle 7206">
          <a:extLst>
            <a:ext uri="{FF2B5EF4-FFF2-40B4-BE49-F238E27FC236}">
              <a16:creationId xmlns:a16="http://schemas.microsoft.com/office/drawing/2014/main" xmlns="" id="{00000000-0008-0000-0B00-000023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244" name="Rectangle 7207">
          <a:extLst>
            <a:ext uri="{FF2B5EF4-FFF2-40B4-BE49-F238E27FC236}">
              <a16:creationId xmlns:a16="http://schemas.microsoft.com/office/drawing/2014/main" xmlns="" id="{00000000-0008-0000-0B00-000024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247" name="Rectangle 7210">
          <a:extLst>
            <a:ext uri="{FF2B5EF4-FFF2-40B4-BE49-F238E27FC236}">
              <a16:creationId xmlns:a16="http://schemas.microsoft.com/office/drawing/2014/main" xmlns="" id="{00000000-0008-0000-0B00-000027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248" name="Rectangle 7211">
          <a:extLst>
            <a:ext uri="{FF2B5EF4-FFF2-40B4-BE49-F238E27FC236}">
              <a16:creationId xmlns:a16="http://schemas.microsoft.com/office/drawing/2014/main" xmlns="" id="{00000000-0008-0000-0B00-000028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251" name="Rectangle 7214">
          <a:extLst>
            <a:ext uri="{FF2B5EF4-FFF2-40B4-BE49-F238E27FC236}">
              <a16:creationId xmlns:a16="http://schemas.microsoft.com/office/drawing/2014/main" xmlns="" id="{00000000-0008-0000-0B00-00002B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252" name="Rectangle 7215">
          <a:extLst>
            <a:ext uri="{FF2B5EF4-FFF2-40B4-BE49-F238E27FC236}">
              <a16:creationId xmlns:a16="http://schemas.microsoft.com/office/drawing/2014/main" xmlns="" id="{00000000-0008-0000-0B00-00002C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255" name="Rectangle 7218">
          <a:extLst>
            <a:ext uri="{FF2B5EF4-FFF2-40B4-BE49-F238E27FC236}">
              <a16:creationId xmlns:a16="http://schemas.microsoft.com/office/drawing/2014/main" xmlns="" id="{00000000-0008-0000-0B00-00002F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256" name="Rectangle 7219">
          <a:extLst>
            <a:ext uri="{FF2B5EF4-FFF2-40B4-BE49-F238E27FC236}">
              <a16:creationId xmlns:a16="http://schemas.microsoft.com/office/drawing/2014/main" xmlns="" id="{00000000-0008-0000-0B00-000030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259" name="Rectangle 7222">
          <a:extLst>
            <a:ext uri="{FF2B5EF4-FFF2-40B4-BE49-F238E27FC236}">
              <a16:creationId xmlns:a16="http://schemas.microsoft.com/office/drawing/2014/main" xmlns="" id="{00000000-0008-0000-0B00-000033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260" name="Rectangle 7223">
          <a:extLst>
            <a:ext uri="{FF2B5EF4-FFF2-40B4-BE49-F238E27FC236}">
              <a16:creationId xmlns:a16="http://schemas.microsoft.com/office/drawing/2014/main" xmlns="" id="{00000000-0008-0000-0B00-000034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263" name="Rectangle 7226">
          <a:extLst>
            <a:ext uri="{FF2B5EF4-FFF2-40B4-BE49-F238E27FC236}">
              <a16:creationId xmlns:a16="http://schemas.microsoft.com/office/drawing/2014/main" xmlns="" id="{00000000-0008-0000-0B00-000037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264" name="Rectangle 7227">
          <a:extLst>
            <a:ext uri="{FF2B5EF4-FFF2-40B4-BE49-F238E27FC236}">
              <a16:creationId xmlns:a16="http://schemas.microsoft.com/office/drawing/2014/main" xmlns="" id="{00000000-0008-0000-0B00-000038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267" name="Rectangle 7230">
          <a:extLst>
            <a:ext uri="{FF2B5EF4-FFF2-40B4-BE49-F238E27FC236}">
              <a16:creationId xmlns:a16="http://schemas.microsoft.com/office/drawing/2014/main" xmlns="" id="{00000000-0008-0000-0B00-00003B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268" name="Rectangle 7231">
          <a:extLst>
            <a:ext uri="{FF2B5EF4-FFF2-40B4-BE49-F238E27FC236}">
              <a16:creationId xmlns:a16="http://schemas.microsoft.com/office/drawing/2014/main" xmlns="" id="{00000000-0008-0000-0B00-00003C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269" name="Rectangle 7232">
          <a:extLst>
            <a:ext uri="{FF2B5EF4-FFF2-40B4-BE49-F238E27FC236}">
              <a16:creationId xmlns:a16="http://schemas.microsoft.com/office/drawing/2014/main" xmlns="" id="{00000000-0008-0000-0B00-00003D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270" name="Rectangle 7233">
          <a:extLst>
            <a:ext uri="{FF2B5EF4-FFF2-40B4-BE49-F238E27FC236}">
              <a16:creationId xmlns:a16="http://schemas.microsoft.com/office/drawing/2014/main" xmlns="" id="{00000000-0008-0000-0B00-00003E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273" name="Rectangle 7236">
          <a:extLst>
            <a:ext uri="{FF2B5EF4-FFF2-40B4-BE49-F238E27FC236}">
              <a16:creationId xmlns:a16="http://schemas.microsoft.com/office/drawing/2014/main" xmlns="" id="{00000000-0008-0000-0B00-000041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274" name="Rectangle 7237">
          <a:extLst>
            <a:ext uri="{FF2B5EF4-FFF2-40B4-BE49-F238E27FC236}">
              <a16:creationId xmlns:a16="http://schemas.microsoft.com/office/drawing/2014/main" xmlns="" id="{00000000-0008-0000-0B00-000042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277" name="Rectangle 7240">
          <a:extLst>
            <a:ext uri="{FF2B5EF4-FFF2-40B4-BE49-F238E27FC236}">
              <a16:creationId xmlns:a16="http://schemas.microsoft.com/office/drawing/2014/main" xmlns="" id="{00000000-0008-0000-0B00-000045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278" name="Rectangle 7241">
          <a:extLst>
            <a:ext uri="{FF2B5EF4-FFF2-40B4-BE49-F238E27FC236}">
              <a16:creationId xmlns:a16="http://schemas.microsoft.com/office/drawing/2014/main" xmlns="" id="{00000000-0008-0000-0B00-000046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281" name="Rectangle 7244">
          <a:extLst>
            <a:ext uri="{FF2B5EF4-FFF2-40B4-BE49-F238E27FC236}">
              <a16:creationId xmlns:a16="http://schemas.microsoft.com/office/drawing/2014/main" xmlns="" id="{00000000-0008-0000-0B00-000049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282" name="Rectangle 7245">
          <a:extLst>
            <a:ext uri="{FF2B5EF4-FFF2-40B4-BE49-F238E27FC236}">
              <a16:creationId xmlns:a16="http://schemas.microsoft.com/office/drawing/2014/main" xmlns="" id="{00000000-0008-0000-0B00-00004A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285" name="Rectangle 7248">
          <a:extLst>
            <a:ext uri="{FF2B5EF4-FFF2-40B4-BE49-F238E27FC236}">
              <a16:creationId xmlns:a16="http://schemas.microsoft.com/office/drawing/2014/main" xmlns="" id="{00000000-0008-0000-0B00-00004D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286" name="Rectangle 7249">
          <a:extLst>
            <a:ext uri="{FF2B5EF4-FFF2-40B4-BE49-F238E27FC236}">
              <a16:creationId xmlns:a16="http://schemas.microsoft.com/office/drawing/2014/main" xmlns="" id="{00000000-0008-0000-0B00-00004E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289" name="Rectangle 7252">
          <a:extLst>
            <a:ext uri="{FF2B5EF4-FFF2-40B4-BE49-F238E27FC236}">
              <a16:creationId xmlns:a16="http://schemas.microsoft.com/office/drawing/2014/main" xmlns="" id="{00000000-0008-0000-0B00-000051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290" name="Rectangle 7253">
          <a:extLst>
            <a:ext uri="{FF2B5EF4-FFF2-40B4-BE49-F238E27FC236}">
              <a16:creationId xmlns:a16="http://schemas.microsoft.com/office/drawing/2014/main" xmlns="" id="{00000000-0008-0000-0B00-000052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293" name="Rectangle 7256">
          <a:extLst>
            <a:ext uri="{FF2B5EF4-FFF2-40B4-BE49-F238E27FC236}">
              <a16:creationId xmlns:a16="http://schemas.microsoft.com/office/drawing/2014/main" xmlns="" id="{00000000-0008-0000-0B00-000055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294" name="Rectangle 7257">
          <a:extLst>
            <a:ext uri="{FF2B5EF4-FFF2-40B4-BE49-F238E27FC236}">
              <a16:creationId xmlns:a16="http://schemas.microsoft.com/office/drawing/2014/main" xmlns="" id="{00000000-0008-0000-0B00-000056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295" name="Rectangle 7258">
          <a:extLst>
            <a:ext uri="{FF2B5EF4-FFF2-40B4-BE49-F238E27FC236}">
              <a16:creationId xmlns:a16="http://schemas.microsoft.com/office/drawing/2014/main" xmlns="" id="{00000000-0008-0000-0B00-000057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296" name="Rectangle 7259">
          <a:extLst>
            <a:ext uri="{FF2B5EF4-FFF2-40B4-BE49-F238E27FC236}">
              <a16:creationId xmlns:a16="http://schemas.microsoft.com/office/drawing/2014/main" xmlns="" id="{00000000-0008-0000-0B00-000058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299" name="Rectangle 7262">
          <a:extLst>
            <a:ext uri="{FF2B5EF4-FFF2-40B4-BE49-F238E27FC236}">
              <a16:creationId xmlns:a16="http://schemas.microsoft.com/office/drawing/2014/main" xmlns="" id="{00000000-0008-0000-0B00-00005B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300" name="Rectangle 7263">
          <a:extLst>
            <a:ext uri="{FF2B5EF4-FFF2-40B4-BE49-F238E27FC236}">
              <a16:creationId xmlns:a16="http://schemas.microsoft.com/office/drawing/2014/main" xmlns="" id="{00000000-0008-0000-0B00-00005C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303" name="Rectangle 7266">
          <a:extLst>
            <a:ext uri="{FF2B5EF4-FFF2-40B4-BE49-F238E27FC236}">
              <a16:creationId xmlns:a16="http://schemas.microsoft.com/office/drawing/2014/main" xmlns="" id="{00000000-0008-0000-0B00-00005F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304" name="Rectangle 7267">
          <a:extLst>
            <a:ext uri="{FF2B5EF4-FFF2-40B4-BE49-F238E27FC236}">
              <a16:creationId xmlns:a16="http://schemas.microsoft.com/office/drawing/2014/main" xmlns="" id="{00000000-0008-0000-0B00-000060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307" name="Rectangle 7270">
          <a:extLst>
            <a:ext uri="{FF2B5EF4-FFF2-40B4-BE49-F238E27FC236}">
              <a16:creationId xmlns:a16="http://schemas.microsoft.com/office/drawing/2014/main" xmlns="" id="{00000000-0008-0000-0B00-000063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308" name="Rectangle 7271">
          <a:extLst>
            <a:ext uri="{FF2B5EF4-FFF2-40B4-BE49-F238E27FC236}">
              <a16:creationId xmlns:a16="http://schemas.microsoft.com/office/drawing/2014/main" xmlns="" id="{00000000-0008-0000-0B00-000064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311" name="Rectangle 7274">
          <a:extLst>
            <a:ext uri="{FF2B5EF4-FFF2-40B4-BE49-F238E27FC236}">
              <a16:creationId xmlns:a16="http://schemas.microsoft.com/office/drawing/2014/main" xmlns="" id="{00000000-0008-0000-0B00-000067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312" name="Rectangle 7275">
          <a:extLst>
            <a:ext uri="{FF2B5EF4-FFF2-40B4-BE49-F238E27FC236}">
              <a16:creationId xmlns:a16="http://schemas.microsoft.com/office/drawing/2014/main" xmlns="" id="{00000000-0008-0000-0B00-000068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315" name="Rectangle 7278">
          <a:extLst>
            <a:ext uri="{FF2B5EF4-FFF2-40B4-BE49-F238E27FC236}">
              <a16:creationId xmlns:a16="http://schemas.microsoft.com/office/drawing/2014/main" xmlns="" id="{00000000-0008-0000-0B00-00006B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316" name="Rectangle 7279">
          <a:extLst>
            <a:ext uri="{FF2B5EF4-FFF2-40B4-BE49-F238E27FC236}">
              <a16:creationId xmlns:a16="http://schemas.microsoft.com/office/drawing/2014/main" xmlns="" id="{00000000-0008-0000-0B00-00006C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319" name="Rectangle 7282">
          <a:extLst>
            <a:ext uri="{FF2B5EF4-FFF2-40B4-BE49-F238E27FC236}">
              <a16:creationId xmlns:a16="http://schemas.microsoft.com/office/drawing/2014/main" xmlns="" id="{00000000-0008-0000-0B00-00006F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320" name="Rectangle 7283">
          <a:extLst>
            <a:ext uri="{FF2B5EF4-FFF2-40B4-BE49-F238E27FC236}">
              <a16:creationId xmlns:a16="http://schemas.microsoft.com/office/drawing/2014/main" xmlns="" id="{00000000-0008-0000-0B00-000070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321" name="Rectangle 7284">
          <a:extLst>
            <a:ext uri="{FF2B5EF4-FFF2-40B4-BE49-F238E27FC236}">
              <a16:creationId xmlns:a16="http://schemas.microsoft.com/office/drawing/2014/main" xmlns="" id="{00000000-0008-0000-0B00-000071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322" name="Rectangle 7285">
          <a:extLst>
            <a:ext uri="{FF2B5EF4-FFF2-40B4-BE49-F238E27FC236}">
              <a16:creationId xmlns:a16="http://schemas.microsoft.com/office/drawing/2014/main" xmlns="" id="{00000000-0008-0000-0B00-000072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325" name="Rectangle 7288">
          <a:extLst>
            <a:ext uri="{FF2B5EF4-FFF2-40B4-BE49-F238E27FC236}">
              <a16:creationId xmlns:a16="http://schemas.microsoft.com/office/drawing/2014/main" xmlns="" id="{00000000-0008-0000-0B00-000075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326" name="Rectangle 7289">
          <a:extLst>
            <a:ext uri="{FF2B5EF4-FFF2-40B4-BE49-F238E27FC236}">
              <a16:creationId xmlns:a16="http://schemas.microsoft.com/office/drawing/2014/main" xmlns="" id="{00000000-0008-0000-0B00-000076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329" name="Rectangle 7292">
          <a:extLst>
            <a:ext uri="{FF2B5EF4-FFF2-40B4-BE49-F238E27FC236}">
              <a16:creationId xmlns:a16="http://schemas.microsoft.com/office/drawing/2014/main" xmlns="" id="{00000000-0008-0000-0B00-000079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330" name="Rectangle 7293">
          <a:extLst>
            <a:ext uri="{FF2B5EF4-FFF2-40B4-BE49-F238E27FC236}">
              <a16:creationId xmlns:a16="http://schemas.microsoft.com/office/drawing/2014/main" xmlns="" id="{00000000-0008-0000-0B00-00007A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333" name="Rectangle 7296">
          <a:extLst>
            <a:ext uri="{FF2B5EF4-FFF2-40B4-BE49-F238E27FC236}">
              <a16:creationId xmlns:a16="http://schemas.microsoft.com/office/drawing/2014/main" xmlns="" id="{00000000-0008-0000-0B00-00007D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334" name="Rectangle 7297">
          <a:extLst>
            <a:ext uri="{FF2B5EF4-FFF2-40B4-BE49-F238E27FC236}">
              <a16:creationId xmlns:a16="http://schemas.microsoft.com/office/drawing/2014/main" xmlns="" id="{00000000-0008-0000-0B00-00007E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337" name="Rectangle 7300">
          <a:extLst>
            <a:ext uri="{FF2B5EF4-FFF2-40B4-BE49-F238E27FC236}">
              <a16:creationId xmlns:a16="http://schemas.microsoft.com/office/drawing/2014/main" xmlns="" id="{00000000-0008-0000-0B00-000081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338" name="Rectangle 7301">
          <a:extLst>
            <a:ext uri="{FF2B5EF4-FFF2-40B4-BE49-F238E27FC236}">
              <a16:creationId xmlns:a16="http://schemas.microsoft.com/office/drawing/2014/main" xmlns="" id="{00000000-0008-0000-0B00-000082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341" name="Rectangle 7304">
          <a:extLst>
            <a:ext uri="{FF2B5EF4-FFF2-40B4-BE49-F238E27FC236}">
              <a16:creationId xmlns:a16="http://schemas.microsoft.com/office/drawing/2014/main" xmlns="" id="{00000000-0008-0000-0B00-000085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342" name="Rectangle 7305">
          <a:extLst>
            <a:ext uri="{FF2B5EF4-FFF2-40B4-BE49-F238E27FC236}">
              <a16:creationId xmlns:a16="http://schemas.microsoft.com/office/drawing/2014/main" xmlns="" id="{00000000-0008-0000-0B00-000086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345" name="Rectangle 7308">
          <a:extLst>
            <a:ext uri="{FF2B5EF4-FFF2-40B4-BE49-F238E27FC236}">
              <a16:creationId xmlns:a16="http://schemas.microsoft.com/office/drawing/2014/main" xmlns="" id="{00000000-0008-0000-0B00-000089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346" name="Rectangle 7309">
          <a:extLst>
            <a:ext uri="{FF2B5EF4-FFF2-40B4-BE49-F238E27FC236}">
              <a16:creationId xmlns:a16="http://schemas.microsoft.com/office/drawing/2014/main" xmlns="" id="{00000000-0008-0000-0B00-00008A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347" name="Rectangle 7310">
          <a:extLst>
            <a:ext uri="{FF2B5EF4-FFF2-40B4-BE49-F238E27FC236}">
              <a16:creationId xmlns:a16="http://schemas.microsoft.com/office/drawing/2014/main" xmlns="" id="{00000000-0008-0000-0B00-00008B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348" name="Rectangle 7311">
          <a:extLst>
            <a:ext uri="{FF2B5EF4-FFF2-40B4-BE49-F238E27FC236}">
              <a16:creationId xmlns:a16="http://schemas.microsoft.com/office/drawing/2014/main" xmlns="" id="{00000000-0008-0000-0B00-00008C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351" name="Rectangle 7314">
          <a:extLst>
            <a:ext uri="{FF2B5EF4-FFF2-40B4-BE49-F238E27FC236}">
              <a16:creationId xmlns:a16="http://schemas.microsoft.com/office/drawing/2014/main" xmlns="" id="{00000000-0008-0000-0B00-00008F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352" name="Rectangle 7315">
          <a:extLst>
            <a:ext uri="{FF2B5EF4-FFF2-40B4-BE49-F238E27FC236}">
              <a16:creationId xmlns:a16="http://schemas.microsoft.com/office/drawing/2014/main" xmlns="" id="{00000000-0008-0000-0B00-000090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355" name="Rectangle 7318">
          <a:extLst>
            <a:ext uri="{FF2B5EF4-FFF2-40B4-BE49-F238E27FC236}">
              <a16:creationId xmlns:a16="http://schemas.microsoft.com/office/drawing/2014/main" xmlns="" id="{00000000-0008-0000-0B00-000093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356" name="Rectangle 7319">
          <a:extLst>
            <a:ext uri="{FF2B5EF4-FFF2-40B4-BE49-F238E27FC236}">
              <a16:creationId xmlns:a16="http://schemas.microsoft.com/office/drawing/2014/main" xmlns="" id="{00000000-0008-0000-0B00-000094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359" name="Rectangle 7322">
          <a:extLst>
            <a:ext uri="{FF2B5EF4-FFF2-40B4-BE49-F238E27FC236}">
              <a16:creationId xmlns:a16="http://schemas.microsoft.com/office/drawing/2014/main" xmlns="" id="{00000000-0008-0000-0B00-000097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360" name="Rectangle 7323">
          <a:extLst>
            <a:ext uri="{FF2B5EF4-FFF2-40B4-BE49-F238E27FC236}">
              <a16:creationId xmlns:a16="http://schemas.microsoft.com/office/drawing/2014/main" xmlns="" id="{00000000-0008-0000-0B00-000098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363" name="Rectangle 7326">
          <a:extLst>
            <a:ext uri="{FF2B5EF4-FFF2-40B4-BE49-F238E27FC236}">
              <a16:creationId xmlns:a16="http://schemas.microsoft.com/office/drawing/2014/main" xmlns="" id="{00000000-0008-0000-0B00-00009B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364" name="Rectangle 7327">
          <a:extLst>
            <a:ext uri="{FF2B5EF4-FFF2-40B4-BE49-F238E27FC236}">
              <a16:creationId xmlns:a16="http://schemas.microsoft.com/office/drawing/2014/main" xmlns="" id="{00000000-0008-0000-0B00-00009C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367" name="Rectangle 7330">
          <a:extLst>
            <a:ext uri="{FF2B5EF4-FFF2-40B4-BE49-F238E27FC236}">
              <a16:creationId xmlns:a16="http://schemas.microsoft.com/office/drawing/2014/main" xmlns="" id="{00000000-0008-0000-0B00-00009F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368" name="Rectangle 7331">
          <a:extLst>
            <a:ext uri="{FF2B5EF4-FFF2-40B4-BE49-F238E27FC236}">
              <a16:creationId xmlns:a16="http://schemas.microsoft.com/office/drawing/2014/main" xmlns="" id="{00000000-0008-0000-0B00-0000A0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371" name="Rectangle 7334">
          <a:extLst>
            <a:ext uri="{FF2B5EF4-FFF2-40B4-BE49-F238E27FC236}">
              <a16:creationId xmlns:a16="http://schemas.microsoft.com/office/drawing/2014/main" xmlns="" id="{00000000-0008-0000-0B00-0000A3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372" name="Rectangle 7335">
          <a:extLst>
            <a:ext uri="{FF2B5EF4-FFF2-40B4-BE49-F238E27FC236}">
              <a16:creationId xmlns:a16="http://schemas.microsoft.com/office/drawing/2014/main" xmlns="" id="{00000000-0008-0000-0B00-0000A4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373" name="Rectangle 7336">
          <a:extLst>
            <a:ext uri="{FF2B5EF4-FFF2-40B4-BE49-F238E27FC236}">
              <a16:creationId xmlns:a16="http://schemas.microsoft.com/office/drawing/2014/main" xmlns="" id="{00000000-0008-0000-0B00-0000A5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374" name="Rectangle 7337">
          <a:extLst>
            <a:ext uri="{FF2B5EF4-FFF2-40B4-BE49-F238E27FC236}">
              <a16:creationId xmlns:a16="http://schemas.microsoft.com/office/drawing/2014/main" xmlns="" id="{00000000-0008-0000-0B00-0000A6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377" name="Rectangle 7340">
          <a:extLst>
            <a:ext uri="{FF2B5EF4-FFF2-40B4-BE49-F238E27FC236}">
              <a16:creationId xmlns:a16="http://schemas.microsoft.com/office/drawing/2014/main" xmlns="" id="{00000000-0008-0000-0B00-0000A9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378" name="Rectangle 7341">
          <a:extLst>
            <a:ext uri="{FF2B5EF4-FFF2-40B4-BE49-F238E27FC236}">
              <a16:creationId xmlns:a16="http://schemas.microsoft.com/office/drawing/2014/main" xmlns="" id="{00000000-0008-0000-0B00-0000AA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381" name="Rectangle 7344">
          <a:extLst>
            <a:ext uri="{FF2B5EF4-FFF2-40B4-BE49-F238E27FC236}">
              <a16:creationId xmlns:a16="http://schemas.microsoft.com/office/drawing/2014/main" xmlns="" id="{00000000-0008-0000-0B00-0000AD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382" name="Rectangle 7345">
          <a:extLst>
            <a:ext uri="{FF2B5EF4-FFF2-40B4-BE49-F238E27FC236}">
              <a16:creationId xmlns:a16="http://schemas.microsoft.com/office/drawing/2014/main" xmlns="" id="{00000000-0008-0000-0B00-0000AE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385" name="Rectangle 7348">
          <a:extLst>
            <a:ext uri="{FF2B5EF4-FFF2-40B4-BE49-F238E27FC236}">
              <a16:creationId xmlns:a16="http://schemas.microsoft.com/office/drawing/2014/main" xmlns="" id="{00000000-0008-0000-0B00-0000B1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386" name="Rectangle 7349">
          <a:extLst>
            <a:ext uri="{FF2B5EF4-FFF2-40B4-BE49-F238E27FC236}">
              <a16:creationId xmlns:a16="http://schemas.microsoft.com/office/drawing/2014/main" xmlns="" id="{00000000-0008-0000-0B00-0000B2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389" name="Rectangle 7352">
          <a:extLst>
            <a:ext uri="{FF2B5EF4-FFF2-40B4-BE49-F238E27FC236}">
              <a16:creationId xmlns:a16="http://schemas.microsoft.com/office/drawing/2014/main" xmlns="" id="{00000000-0008-0000-0B00-0000B5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390" name="Rectangle 7353">
          <a:extLst>
            <a:ext uri="{FF2B5EF4-FFF2-40B4-BE49-F238E27FC236}">
              <a16:creationId xmlns:a16="http://schemas.microsoft.com/office/drawing/2014/main" xmlns="" id="{00000000-0008-0000-0B00-0000B6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393" name="Rectangle 7356">
          <a:extLst>
            <a:ext uri="{FF2B5EF4-FFF2-40B4-BE49-F238E27FC236}">
              <a16:creationId xmlns:a16="http://schemas.microsoft.com/office/drawing/2014/main" xmlns="" id="{00000000-0008-0000-0B00-0000B9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394" name="Rectangle 7357">
          <a:extLst>
            <a:ext uri="{FF2B5EF4-FFF2-40B4-BE49-F238E27FC236}">
              <a16:creationId xmlns:a16="http://schemas.microsoft.com/office/drawing/2014/main" xmlns="" id="{00000000-0008-0000-0B00-0000BA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397" name="Rectangle 7360">
          <a:extLst>
            <a:ext uri="{FF2B5EF4-FFF2-40B4-BE49-F238E27FC236}">
              <a16:creationId xmlns:a16="http://schemas.microsoft.com/office/drawing/2014/main" xmlns="" id="{00000000-0008-0000-0B00-0000BD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398" name="Rectangle 7361">
          <a:extLst>
            <a:ext uri="{FF2B5EF4-FFF2-40B4-BE49-F238E27FC236}">
              <a16:creationId xmlns:a16="http://schemas.microsoft.com/office/drawing/2014/main" xmlns="" id="{00000000-0008-0000-0B00-0000BE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399" name="Rectangle 7362">
          <a:extLst>
            <a:ext uri="{FF2B5EF4-FFF2-40B4-BE49-F238E27FC236}">
              <a16:creationId xmlns:a16="http://schemas.microsoft.com/office/drawing/2014/main" xmlns="" id="{00000000-0008-0000-0B00-0000BF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400" name="Rectangle 7363">
          <a:extLst>
            <a:ext uri="{FF2B5EF4-FFF2-40B4-BE49-F238E27FC236}">
              <a16:creationId xmlns:a16="http://schemas.microsoft.com/office/drawing/2014/main" xmlns="" id="{00000000-0008-0000-0B00-0000C0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403" name="Rectangle 7366">
          <a:extLst>
            <a:ext uri="{FF2B5EF4-FFF2-40B4-BE49-F238E27FC236}">
              <a16:creationId xmlns:a16="http://schemas.microsoft.com/office/drawing/2014/main" xmlns="" id="{00000000-0008-0000-0B00-0000C3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404" name="Rectangle 7367">
          <a:extLst>
            <a:ext uri="{FF2B5EF4-FFF2-40B4-BE49-F238E27FC236}">
              <a16:creationId xmlns:a16="http://schemas.microsoft.com/office/drawing/2014/main" xmlns="" id="{00000000-0008-0000-0B00-0000C4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407" name="Rectangle 7370">
          <a:extLst>
            <a:ext uri="{FF2B5EF4-FFF2-40B4-BE49-F238E27FC236}">
              <a16:creationId xmlns:a16="http://schemas.microsoft.com/office/drawing/2014/main" xmlns="" id="{00000000-0008-0000-0B00-0000C7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408" name="Rectangle 7371">
          <a:extLst>
            <a:ext uri="{FF2B5EF4-FFF2-40B4-BE49-F238E27FC236}">
              <a16:creationId xmlns:a16="http://schemas.microsoft.com/office/drawing/2014/main" xmlns="" id="{00000000-0008-0000-0B00-0000C8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411" name="Rectangle 7374">
          <a:extLst>
            <a:ext uri="{FF2B5EF4-FFF2-40B4-BE49-F238E27FC236}">
              <a16:creationId xmlns:a16="http://schemas.microsoft.com/office/drawing/2014/main" xmlns="" id="{00000000-0008-0000-0B00-0000CB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412" name="Rectangle 7375">
          <a:extLst>
            <a:ext uri="{FF2B5EF4-FFF2-40B4-BE49-F238E27FC236}">
              <a16:creationId xmlns:a16="http://schemas.microsoft.com/office/drawing/2014/main" xmlns="" id="{00000000-0008-0000-0B00-0000CC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415" name="Rectangle 7378">
          <a:extLst>
            <a:ext uri="{FF2B5EF4-FFF2-40B4-BE49-F238E27FC236}">
              <a16:creationId xmlns:a16="http://schemas.microsoft.com/office/drawing/2014/main" xmlns="" id="{00000000-0008-0000-0B00-0000CF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416" name="Rectangle 7379">
          <a:extLst>
            <a:ext uri="{FF2B5EF4-FFF2-40B4-BE49-F238E27FC236}">
              <a16:creationId xmlns:a16="http://schemas.microsoft.com/office/drawing/2014/main" xmlns="" id="{00000000-0008-0000-0B00-0000D0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419" name="Rectangle 7382">
          <a:extLst>
            <a:ext uri="{FF2B5EF4-FFF2-40B4-BE49-F238E27FC236}">
              <a16:creationId xmlns:a16="http://schemas.microsoft.com/office/drawing/2014/main" xmlns="" id="{00000000-0008-0000-0B00-0000D3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420" name="Rectangle 7383">
          <a:extLst>
            <a:ext uri="{FF2B5EF4-FFF2-40B4-BE49-F238E27FC236}">
              <a16:creationId xmlns:a16="http://schemas.microsoft.com/office/drawing/2014/main" xmlns="" id="{00000000-0008-0000-0B00-0000D4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423" name="Rectangle 7386">
          <a:extLst>
            <a:ext uri="{FF2B5EF4-FFF2-40B4-BE49-F238E27FC236}">
              <a16:creationId xmlns:a16="http://schemas.microsoft.com/office/drawing/2014/main" xmlns="" id="{00000000-0008-0000-0B00-0000D7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424" name="Rectangle 7387">
          <a:extLst>
            <a:ext uri="{FF2B5EF4-FFF2-40B4-BE49-F238E27FC236}">
              <a16:creationId xmlns:a16="http://schemas.microsoft.com/office/drawing/2014/main" xmlns="" id="{00000000-0008-0000-0B00-0000D8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425" name="Rectangle 7388">
          <a:extLst>
            <a:ext uri="{FF2B5EF4-FFF2-40B4-BE49-F238E27FC236}">
              <a16:creationId xmlns:a16="http://schemas.microsoft.com/office/drawing/2014/main" xmlns="" id="{00000000-0008-0000-0B00-0000D9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426" name="Rectangle 7389">
          <a:extLst>
            <a:ext uri="{FF2B5EF4-FFF2-40B4-BE49-F238E27FC236}">
              <a16:creationId xmlns:a16="http://schemas.microsoft.com/office/drawing/2014/main" xmlns="" id="{00000000-0008-0000-0B00-0000DA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429" name="Rectangle 7392">
          <a:extLst>
            <a:ext uri="{FF2B5EF4-FFF2-40B4-BE49-F238E27FC236}">
              <a16:creationId xmlns:a16="http://schemas.microsoft.com/office/drawing/2014/main" xmlns="" id="{00000000-0008-0000-0B00-0000DD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430" name="Rectangle 7393">
          <a:extLst>
            <a:ext uri="{FF2B5EF4-FFF2-40B4-BE49-F238E27FC236}">
              <a16:creationId xmlns:a16="http://schemas.microsoft.com/office/drawing/2014/main" xmlns="" id="{00000000-0008-0000-0B00-0000DE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433" name="Rectangle 7396">
          <a:extLst>
            <a:ext uri="{FF2B5EF4-FFF2-40B4-BE49-F238E27FC236}">
              <a16:creationId xmlns:a16="http://schemas.microsoft.com/office/drawing/2014/main" xmlns="" id="{00000000-0008-0000-0B00-0000E1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434" name="Rectangle 7397">
          <a:extLst>
            <a:ext uri="{FF2B5EF4-FFF2-40B4-BE49-F238E27FC236}">
              <a16:creationId xmlns:a16="http://schemas.microsoft.com/office/drawing/2014/main" xmlns="" id="{00000000-0008-0000-0B00-0000E2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437" name="Rectangle 7400">
          <a:extLst>
            <a:ext uri="{FF2B5EF4-FFF2-40B4-BE49-F238E27FC236}">
              <a16:creationId xmlns:a16="http://schemas.microsoft.com/office/drawing/2014/main" xmlns="" id="{00000000-0008-0000-0B00-0000E5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438" name="Rectangle 7401">
          <a:extLst>
            <a:ext uri="{FF2B5EF4-FFF2-40B4-BE49-F238E27FC236}">
              <a16:creationId xmlns:a16="http://schemas.microsoft.com/office/drawing/2014/main" xmlns="" id="{00000000-0008-0000-0B00-0000E6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441" name="Rectangle 7404">
          <a:extLst>
            <a:ext uri="{FF2B5EF4-FFF2-40B4-BE49-F238E27FC236}">
              <a16:creationId xmlns:a16="http://schemas.microsoft.com/office/drawing/2014/main" xmlns="" id="{00000000-0008-0000-0B00-0000E9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442" name="Rectangle 7405">
          <a:extLst>
            <a:ext uri="{FF2B5EF4-FFF2-40B4-BE49-F238E27FC236}">
              <a16:creationId xmlns:a16="http://schemas.microsoft.com/office/drawing/2014/main" xmlns="" id="{00000000-0008-0000-0B00-0000EA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445" name="Rectangle 7408">
          <a:extLst>
            <a:ext uri="{FF2B5EF4-FFF2-40B4-BE49-F238E27FC236}">
              <a16:creationId xmlns:a16="http://schemas.microsoft.com/office/drawing/2014/main" xmlns="" id="{00000000-0008-0000-0B00-0000ED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446" name="Rectangle 7409">
          <a:extLst>
            <a:ext uri="{FF2B5EF4-FFF2-40B4-BE49-F238E27FC236}">
              <a16:creationId xmlns:a16="http://schemas.microsoft.com/office/drawing/2014/main" xmlns="" id="{00000000-0008-0000-0B00-0000EE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449" name="Rectangle 7412">
          <a:extLst>
            <a:ext uri="{FF2B5EF4-FFF2-40B4-BE49-F238E27FC236}">
              <a16:creationId xmlns:a16="http://schemas.microsoft.com/office/drawing/2014/main" xmlns="" id="{00000000-0008-0000-0B00-0000F1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450" name="Rectangle 7413">
          <a:extLst>
            <a:ext uri="{FF2B5EF4-FFF2-40B4-BE49-F238E27FC236}">
              <a16:creationId xmlns:a16="http://schemas.microsoft.com/office/drawing/2014/main" xmlns="" id="{00000000-0008-0000-0B00-0000F2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451" name="Rectangle 7414">
          <a:extLst>
            <a:ext uri="{FF2B5EF4-FFF2-40B4-BE49-F238E27FC236}">
              <a16:creationId xmlns:a16="http://schemas.microsoft.com/office/drawing/2014/main" xmlns="" id="{00000000-0008-0000-0B00-0000F3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452" name="Rectangle 7415">
          <a:extLst>
            <a:ext uri="{FF2B5EF4-FFF2-40B4-BE49-F238E27FC236}">
              <a16:creationId xmlns:a16="http://schemas.microsoft.com/office/drawing/2014/main" xmlns="" id="{00000000-0008-0000-0B00-0000F4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455" name="Rectangle 7418">
          <a:extLst>
            <a:ext uri="{FF2B5EF4-FFF2-40B4-BE49-F238E27FC236}">
              <a16:creationId xmlns:a16="http://schemas.microsoft.com/office/drawing/2014/main" xmlns="" id="{00000000-0008-0000-0B00-0000F7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456" name="Rectangle 7419">
          <a:extLst>
            <a:ext uri="{FF2B5EF4-FFF2-40B4-BE49-F238E27FC236}">
              <a16:creationId xmlns:a16="http://schemas.microsoft.com/office/drawing/2014/main" xmlns="" id="{00000000-0008-0000-0B00-0000F8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459" name="Rectangle 7422">
          <a:extLst>
            <a:ext uri="{FF2B5EF4-FFF2-40B4-BE49-F238E27FC236}">
              <a16:creationId xmlns:a16="http://schemas.microsoft.com/office/drawing/2014/main" xmlns="" id="{00000000-0008-0000-0B00-0000FB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460" name="Rectangle 7423">
          <a:extLst>
            <a:ext uri="{FF2B5EF4-FFF2-40B4-BE49-F238E27FC236}">
              <a16:creationId xmlns:a16="http://schemas.microsoft.com/office/drawing/2014/main" xmlns="" id="{00000000-0008-0000-0B00-0000FC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463" name="Rectangle 7426">
          <a:extLst>
            <a:ext uri="{FF2B5EF4-FFF2-40B4-BE49-F238E27FC236}">
              <a16:creationId xmlns:a16="http://schemas.microsoft.com/office/drawing/2014/main" xmlns="" id="{00000000-0008-0000-0B00-0000FF9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464" name="Rectangle 7427">
          <a:extLst>
            <a:ext uri="{FF2B5EF4-FFF2-40B4-BE49-F238E27FC236}">
              <a16:creationId xmlns:a16="http://schemas.microsoft.com/office/drawing/2014/main" xmlns="" id="{00000000-0008-0000-0B00-0000009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467" name="Rectangle 7430">
          <a:extLst>
            <a:ext uri="{FF2B5EF4-FFF2-40B4-BE49-F238E27FC236}">
              <a16:creationId xmlns:a16="http://schemas.microsoft.com/office/drawing/2014/main" xmlns="" id="{00000000-0008-0000-0B00-0000039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468" name="Rectangle 7431">
          <a:extLst>
            <a:ext uri="{FF2B5EF4-FFF2-40B4-BE49-F238E27FC236}">
              <a16:creationId xmlns:a16="http://schemas.microsoft.com/office/drawing/2014/main" xmlns="" id="{00000000-0008-0000-0B00-0000049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471" name="Rectangle 7434">
          <a:extLst>
            <a:ext uri="{FF2B5EF4-FFF2-40B4-BE49-F238E27FC236}">
              <a16:creationId xmlns:a16="http://schemas.microsoft.com/office/drawing/2014/main" xmlns="" id="{00000000-0008-0000-0B00-0000079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472" name="Rectangle 7435">
          <a:extLst>
            <a:ext uri="{FF2B5EF4-FFF2-40B4-BE49-F238E27FC236}">
              <a16:creationId xmlns:a16="http://schemas.microsoft.com/office/drawing/2014/main" xmlns="" id="{00000000-0008-0000-0B00-0000089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475" name="Rectangle 7438">
          <a:extLst>
            <a:ext uri="{FF2B5EF4-FFF2-40B4-BE49-F238E27FC236}">
              <a16:creationId xmlns:a16="http://schemas.microsoft.com/office/drawing/2014/main" xmlns="" id="{00000000-0008-0000-0B00-00000B9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476" name="Rectangle 7439">
          <a:extLst>
            <a:ext uri="{FF2B5EF4-FFF2-40B4-BE49-F238E27FC236}">
              <a16:creationId xmlns:a16="http://schemas.microsoft.com/office/drawing/2014/main" xmlns="" id="{00000000-0008-0000-0B00-00000C9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479" name="Rectangle 7442">
          <a:extLst>
            <a:ext uri="{FF2B5EF4-FFF2-40B4-BE49-F238E27FC236}">
              <a16:creationId xmlns:a16="http://schemas.microsoft.com/office/drawing/2014/main" xmlns="" id="{00000000-0008-0000-0B00-00000F9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480" name="Rectangle 7443">
          <a:extLst>
            <a:ext uri="{FF2B5EF4-FFF2-40B4-BE49-F238E27FC236}">
              <a16:creationId xmlns:a16="http://schemas.microsoft.com/office/drawing/2014/main" xmlns="" id="{00000000-0008-0000-0B00-0000109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000000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483" name="Rectangle 7446">
          <a:extLst>
            <a:ext uri="{FF2B5EF4-FFF2-40B4-BE49-F238E27FC236}">
              <a16:creationId xmlns:a16="http://schemas.microsoft.com/office/drawing/2014/main" xmlns="" id="{00000000-0008-0000-0B00-0000139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484" name="Rectangle 7447">
          <a:extLst>
            <a:ext uri="{FF2B5EF4-FFF2-40B4-BE49-F238E27FC236}">
              <a16:creationId xmlns:a16="http://schemas.microsoft.com/office/drawing/2014/main" xmlns="" id="{00000000-0008-0000-0B00-0000149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487" name="Rectangle 7450">
          <a:extLst>
            <a:ext uri="{FF2B5EF4-FFF2-40B4-BE49-F238E27FC236}">
              <a16:creationId xmlns:a16="http://schemas.microsoft.com/office/drawing/2014/main" xmlns="" id="{00000000-0008-0000-0B00-0000179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488" name="Rectangle 7451">
          <a:extLst>
            <a:ext uri="{FF2B5EF4-FFF2-40B4-BE49-F238E27FC236}">
              <a16:creationId xmlns:a16="http://schemas.microsoft.com/office/drawing/2014/main" xmlns="" id="{00000000-0008-0000-0B00-0000189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000000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491" name="Rectangle 7454">
          <a:extLst>
            <a:ext uri="{FF2B5EF4-FFF2-40B4-BE49-F238E27FC236}">
              <a16:creationId xmlns:a16="http://schemas.microsoft.com/office/drawing/2014/main" xmlns="" id="{00000000-0008-0000-0B00-00001B9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492" name="Rectangle 7455">
          <a:extLst>
            <a:ext uri="{FF2B5EF4-FFF2-40B4-BE49-F238E27FC236}">
              <a16:creationId xmlns:a16="http://schemas.microsoft.com/office/drawing/2014/main" xmlns="" id="{00000000-0008-0000-0B00-00001C9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1212</xdr:row>
      <xdr:rowOff>0</xdr:rowOff>
    </xdr:from>
    <xdr:to>
      <xdr:col>9</xdr:col>
      <xdr:colOff>752475</xdr:colOff>
      <xdr:row>1212</xdr:row>
      <xdr:rowOff>0</xdr:rowOff>
    </xdr:to>
    <xdr:sp macro="" textlink="">
      <xdr:nvSpPr>
        <xdr:cNvPr id="1086493" name="Rectangle 7456">
          <a:extLst>
            <a:ext uri="{FF2B5EF4-FFF2-40B4-BE49-F238E27FC236}">
              <a16:creationId xmlns:a16="http://schemas.microsoft.com/office/drawing/2014/main" xmlns="" id="{00000000-0008-0000-0B00-00001D941000}"/>
            </a:ext>
          </a:extLst>
        </xdr:cNvPr>
        <xdr:cNvSpPr>
          <a:spLocks noChangeArrowheads="1"/>
        </xdr:cNvSpPr>
      </xdr:nvSpPr>
      <xdr:spPr bwMode="auto">
        <a:xfrm>
          <a:off x="0" y="43098720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1212</xdr:row>
      <xdr:rowOff>0</xdr:rowOff>
    </xdr:from>
    <xdr:to>
      <xdr:col>9</xdr:col>
      <xdr:colOff>752475</xdr:colOff>
      <xdr:row>1212</xdr:row>
      <xdr:rowOff>0</xdr:rowOff>
    </xdr:to>
    <xdr:sp macro="" textlink="">
      <xdr:nvSpPr>
        <xdr:cNvPr id="1086494" name="Rectangle 7457">
          <a:extLst>
            <a:ext uri="{FF2B5EF4-FFF2-40B4-BE49-F238E27FC236}">
              <a16:creationId xmlns:a16="http://schemas.microsoft.com/office/drawing/2014/main" xmlns="" id="{00000000-0008-0000-0B00-00001E941000}"/>
            </a:ext>
          </a:extLst>
        </xdr:cNvPr>
        <xdr:cNvSpPr>
          <a:spLocks noChangeArrowheads="1"/>
        </xdr:cNvSpPr>
      </xdr:nvSpPr>
      <xdr:spPr bwMode="auto">
        <a:xfrm>
          <a:off x="0" y="43098720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1374</xdr:row>
      <xdr:rowOff>0</xdr:rowOff>
    </xdr:from>
    <xdr:to>
      <xdr:col>0</xdr:col>
      <xdr:colOff>0</xdr:colOff>
      <xdr:row>1374</xdr:row>
      <xdr:rowOff>0</xdr:rowOff>
    </xdr:to>
    <xdr:sp macro="" textlink="">
      <xdr:nvSpPr>
        <xdr:cNvPr id="1086495" name="Rectangle 7458">
          <a:extLst>
            <a:ext uri="{FF2B5EF4-FFF2-40B4-BE49-F238E27FC236}">
              <a16:creationId xmlns:a16="http://schemas.microsoft.com/office/drawing/2014/main" xmlns="" id="{00000000-0008-0000-0B00-00001F941000}"/>
            </a:ext>
          </a:extLst>
        </xdr:cNvPr>
        <xdr:cNvSpPr>
          <a:spLocks noChangeArrowheads="1"/>
        </xdr:cNvSpPr>
      </xdr:nvSpPr>
      <xdr:spPr bwMode="auto">
        <a:xfrm>
          <a:off x="0" y="4613624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1374</xdr:row>
      <xdr:rowOff>0</xdr:rowOff>
    </xdr:from>
    <xdr:to>
      <xdr:col>0</xdr:col>
      <xdr:colOff>0</xdr:colOff>
      <xdr:row>1374</xdr:row>
      <xdr:rowOff>0</xdr:rowOff>
    </xdr:to>
    <xdr:sp macro="" textlink="">
      <xdr:nvSpPr>
        <xdr:cNvPr id="1086496" name="Rectangle 7459">
          <a:extLst>
            <a:ext uri="{FF2B5EF4-FFF2-40B4-BE49-F238E27FC236}">
              <a16:creationId xmlns:a16="http://schemas.microsoft.com/office/drawing/2014/main" xmlns="" id="{00000000-0008-0000-0B00-000020941000}"/>
            </a:ext>
          </a:extLst>
        </xdr:cNvPr>
        <xdr:cNvSpPr>
          <a:spLocks noChangeArrowheads="1"/>
        </xdr:cNvSpPr>
      </xdr:nvSpPr>
      <xdr:spPr bwMode="auto">
        <a:xfrm>
          <a:off x="0" y="4613624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1212</xdr:row>
      <xdr:rowOff>0</xdr:rowOff>
    </xdr:from>
    <xdr:to>
      <xdr:col>9</xdr:col>
      <xdr:colOff>752475</xdr:colOff>
      <xdr:row>1212</xdr:row>
      <xdr:rowOff>0</xdr:rowOff>
    </xdr:to>
    <xdr:sp macro="" textlink="">
      <xdr:nvSpPr>
        <xdr:cNvPr id="1086497" name="Rectangle 7460">
          <a:extLst>
            <a:ext uri="{FF2B5EF4-FFF2-40B4-BE49-F238E27FC236}">
              <a16:creationId xmlns:a16="http://schemas.microsoft.com/office/drawing/2014/main" xmlns="" id="{00000000-0008-0000-0B00-000021941000}"/>
            </a:ext>
          </a:extLst>
        </xdr:cNvPr>
        <xdr:cNvSpPr>
          <a:spLocks noChangeArrowheads="1"/>
        </xdr:cNvSpPr>
      </xdr:nvSpPr>
      <xdr:spPr bwMode="auto">
        <a:xfrm>
          <a:off x="0" y="43098720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1212</xdr:row>
      <xdr:rowOff>0</xdr:rowOff>
    </xdr:from>
    <xdr:to>
      <xdr:col>9</xdr:col>
      <xdr:colOff>752475</xdr:colOff>
      <xdr:row>1212</xdr:row>
      <xdr:rowOff>0</xdr:rowOff>
    </xdr:to>
    <xdr:sp macro="" textlink="">
      <xdr:nvSpPr>
        <xdr:cNvPr id="1086498" name="Rectangle 7461">
          <a:extLst>
            <a:ext uri="{FF2B5EF4-FFF2-40B4-BE49-F238E27FC236}">
              <a16:creationId xmlns:a16="http://schemas.microsoft.com/office/drawing/2014/main" xmlns="" id="{00000000-0008-0000-0B00-000022941000}"/>
            </a:ext>
          </a:extLst>
        </xdr:cNvPr>
        <xdr:cNvSpPr>
          <a:spLocks noChangeArrowheads="1"/>
        </xdr:cNvSpPr>
      </xdr:nvSpPr>
      <xdr:spPr bwMode="auto">
        <a:xfrm>
          <a:off x="0" y="43098720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1374</xdr:row>
      <xdr:rowOff>0</xdr:rowOff>
    </xdr:from>
    <xdr:to>
      <xdr:col>0</xdr:col>
      <xdr:colOff>0</xdr:colOff>
      <xdr:row>1374</xdr:row>
      <xdr:rowOff>0</xdr:rowOff>
    </xdr:to>
    <xdr:sp macro="" textlink="">
      <xdr:nvSpPr>
        <xdr:cNvPr id="1086499" name="Rectangle 7462">
          <a:extLst>
            <a:ext uri="{FF2B5EF4-FFF2-40B4-BE49-F238E27FC236}">
              <a16:creationId xmlns:a16="http://schemas.microsoft.com/office/drawing/2014/main" xmlns="" id="{00000000-0008-0000-0B00-000023941000}"/>
            </a:ext>
          </a:extLst>
        </xdr:cNvPr>
        <xdr:cNvSpPr>
          <a:spLocks noChangeArrowheads="1"/>
        </xdr:cNvSpPr>
      </xdr:nvSpPr>
      <xdr:spPr bwMode="auto">
        <a:xfrm>
          <a:off x="0" y="4613624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1374</xdr:row>
      <xdr:rowOff>0</xdr:rowOff>
    </xdr:from>
    <xdr:to>
      <xdr:col>0</xdr:col>
      <xdr:colOff>0</xdr:colOff>
      <xdr:row>1374</xdr:row>
      <xdr:rowOff>0</xdr:rowOff>
    </xdr:to>
    <xdr:sp macro="" textlink="">
      <xdr:nvSpPr>
        <xdr:cNvPr id="1086500" name="Rectangle 7463">
          <a:extLst>
            <a:ext uri="{FF2B5EF4-FFF2-40B4-BE49-F238E27FC236}">
              <a16:creationId xmlns:a16="http://schemas.microsoft.com/office/drawing/2014/main" xmlns="" id="{00000000-0008-0000-0B00-000024941000}"/>
            </a:ext>
          </a:extLst>
        </xdr:cNvPr>
        <xdr:cNvSpPr>
          <a:spLocks noChangeArrowheads="1"/>
        </xdr:cNvSpPr>
      </xdr:nvSpPr>
      <xdr:spPr bwMode="auto">
        <a:xfrm>
          <a:off x="0" y="4613624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1212</xdr:row>
      <xdr:rowOff>0</xdr:rowOff>
    </xdr:from>
    <xdr:to>
      <xdr:col>9</xdr:col>
      <xdr:colOff>752475</xdr:colOff>
      <xdr:row>1212</xdr:row>
      <xdr:rowOff>0</xdr:rowOff>
    </xdr:to>
    <xdr:sp macro="" textlink="">
      <xdr:nvSpPr>
        <xdr:cNvPr id="1086501" name="Rectangle 7464">
          <a:extLst>
            <a:ext uri="{FF2B5EF4-FFF2-40B4-BE49-F238E27FC236}">
              <a16:creationId xmlns:a16="http://schemas.microsoft.com/office/drawing/2014/main" xmlns="" id="{00000000-0008-0000-0B00-000025941000}"/>
            </a:ext>
          </a:extLst>
        </xdr:cNvPr>
        <xdr:cNvSpPr>
          <a:spLocks noChangeArrowheads="1"/>
        </xdr:cNvSpPr>
      </xdr:nvSpPr>
      <xdr:spPr bwMode="auto">
        <a:xfrm>
          <a:off x="0" y="43098720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1212</xdr:row>
      <xdr:rowOff>0</xdr:rowOff>
    </xdr:from>
    <xdr:to>
      <xdr:col>9</xdr:col>
      <xdr:colOff>752475</xdr:colOff>
      <xdr:row>1212</xdr:row>
      <xdr:rowOff>0</xdr:rowOff>
    </xdr:to>
    <xdr:sp macro="" textlink="">
      <xdr:nvSpPr>
        <xdr:cNvPr id="1086502" name="Rectangle 7465">
          <a:extLst>
            <a:ext uri="{FF2B5EF4-FFF2-40B4-BE49-F238E27FC236}">
              <a16:creationId xmlns:a16="http://schemas.microsoft.com/office/drawing/2014/main" xmlns="" id="{00000000-0008-0000-0B00-000026941000}"/>
            </a:ext>
          </a:extLst>
        </xdr:cNvPr>
        <xdr:cNvSpPr>
          <a:spLocks noChangeArrowheads="1"/>
        </xdr:cNvSpPr>
      </xdr:nvSpPr>
      <xdr:spPr bwMode="auto">
        <a:xfrm>
          <a:off x="0" y="43098720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1374</xdr:row>
      <xdr:rowOff>0</xdr:rowOff>
    </xdr:from>
    <xdr:to>
      <xdr:col>0</xdr:col>
      <xdr:colOff>0</xdr:colOff>
      <xdr:row>1374</xdr:row>
      <xdr:rowOff>0</xdr:rowOff>
    </xdr:to>
    <xdr:sp macro="" textlink="">
      <xdr:nvSpPr>
        <xdr:cNvPr id="1086503" name="Rectangle 7466">
          <a:extLst>
            <a:ext uri="{FF2B5EF4-FFF2-40B4-BE49-F238E27FC236}">
              <a16:creationId xmlns:a16="http://schemas.microsoft.com/office/drawing/2014/main" xmlns="" id="{00000000-0008-0000-0B00-000027941000}"/>
            </a:ext>
          </a:extLst>
        </xdr:cNvPr>
        <xdr:cNvSpPr>
          <a:spLocks noChangeArrowheads="1"/>
        </xdr:cNvSpPr>
      </xdr:nvSpPr>
      <xdr:spPr bwMode="auto">
        <a:xfrm>
          <a:off x="0" y="4613624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1374</xdr:row>
      <xdr:rowOff>0</xdr:rowOff>
    </xdr:from>
    <xdr:to>
      <xdr:col>0</xdr:col>
      <xdr:colOff>0</xdr:colOff>
      <xdr:row>1374</xdr:row>
      <xdr:rowOff>0</xdr:rowOff>
    </xdr:to>
    <xdr:sp macro="" textlink="">
      <xdr:nvSpPr>
        <xdr:cNvPr id="1086504" name="Rectangle 7467">
          <a:extLst>
            <a:ext uri="{FF2B5EF4-FFF2-40B4-BE49-F238E27FC236}">
              <a16:creationId xmlns:a16="http://schemas.microsoft.com/office/drawing/2014/main" xmlns="" id="{00000000-0008-0000-0B00-000028941000}"/>
            </a:ext>
          </a:extLst>
        </xdr:cNvPr>
        <xdr:cNvSpPr>
          <a:spLocks noChangeArrowheads="1"/>
        </xdr:cNvSpPr>
      </xdr:nvSpPr>
      <xdr:spPr bwMode="auto">
        <a:xfrm>
          <a:off x="0" y="4613624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1212</xdr:row>
      <xdr:rowOff>0</xdr:rowOff>
    </xdr:from>
    <xdr:to>
      <xdr:col>9</xdr:col>
      <xdr:colOff>752475</xdr:colOff>
      <xdr:row>1212</xdr:row>
      <xdr:rowOff>0</xdr:rowOff>
    </xdr:to>
    <xdr:sp macro="" textlink="">
      <xdr:nvSpPr>
        <xdr:cNvPr id="1086505" name="Rectangle 7468">
          <a:extLst>
            <a:ext uri="{FF2B5EF4-FFF2-40B4-BE49-F238E27FC236}">
              <a16:creationId xmlns:a16="http://schemas.microsoft.com/office/drawing/2014/main" xmlns="" id="{00000000-0008-0000-0B00-000029941000}"/>
            </a:ext>
          </a:extLst>
        </xdr:cNvPr>
        <xdr:cNvSpPr>
          <a:spLocks noChangeArrowheads="1"/>
        </xdr:cNvSpPr>
      </xdr:nvSpPr>
      <xdr:spPr bwMode="auto">
        <a:xfrm>
          <a:off x="0" y="43098720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1212</xdr:row>
      <xdr:rowOff>0</xdr:rowOff>
    </xdr:from>
    <xdr:to>
      <xdr:col>9</xdr:col>
      <xdr:colOff>752475</xdr:colOff>
      <xdr:row>1212</xdr:row>
      <xdr:rowOff>0</xdr:rowOff>
    </xdr:to>
    <xdr:sp macro="" textlink="">
      <xdr:nvSpPr>
        <xdr:cNvPr id="1086506" name="Rectangle 7469">
          <a:extLst>
            <a:ext uri="{FF2B5EF4-FFF2-40B4-BE49-F238E27FC236}">
              <a16:creationId xmlns:a16="http://schemas.microsoft.com/office/drawing/2014/main" xmlns="" id="{00000000-0008-0000-0B00-00002A941000}"/>
            </a:ext>
          </a:extLst>
        </xdr:cNvPr>
        <xdr:cNvSpPr>
          <a:spLocks noChangeArrowheads="1"/>
        </xdr:cNvSpPr>
      </xdr:nvSpPr>
      <xdr:spPr bwMode="auto">
        <a:xfrm>
          <a:off x="0" y="43098720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1374</xdr:row>
      <xdr:rowOff>0</xdr:rowOff>
    </xdr:from>
    <xdr:to>
      <xdr:col>0</xdr:col>
      <xdr:colOff>0</xdr:colOff>
      <xdr:row>1374</xdr:row>
      <xdr:rowOff>0</xdr:rowOff>
    </xdr:to>
    <xdr:sp macro="" textlink="">
      <xdr:nvSpPr>
        <xdr:cNvPr id="1086507" name="Rectangle 7470">
          <a:extLst>
            <a:ext uri="{FF2B5EF4-FFF2-40B4-BE49-F238E27FC236}">
              <a16:creationId xmlns:a16="http://schemas.microsoft.com/office/drawing/2014/main" xmlns="" id="{00000000-0008-0000-0B00-00002B941000}"/>
            </a:ext>
          </a:extLst>
        </xdr:cNvPr>
        <xdr:cNvSpPr>
          <a:spLocks noChangeArrowheads="1"/>
        </xdr:cNvSpPr>
      </xdr:nvSpPr>
      <xdr:spPr bwMode="auto">
        <a:xfrm>
          <a:off x="0" y="4613624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1374</xdr:row>
      <xdr:rowOff>0</xdr:rowOff>
    </xdr:from>
    <xdr:to>
      <xdr:col>0</xdr:col>
      <xdr:colOff>0</xdr:colOff>
      <xdr:row>1374</xdr:row>
      <xdr:rowOff>0</xdr:rowOff>
    </xdr:to>
    <xdr:sp macro="" textlink="">
      <xdr:nvSpPr>
        <xdr:cNvPr id="1086508" name="Rectangle 7471">
          <a:extLst>
            <a:ext uri="{FF2B5EF4-FFF2-40B4-BE49-F238E27FC236}">
              <a16:creationId xmlns:a16="http://schemas.microsoft.com/office/drawing/2014/main" xmlns="" id="{00000000-0008-0000-0B00-00002C941000}"/>
            </a:ext>
          </a:extLst>
        </xdr:cNvPr>
        <xdr:cNvSpPr>
          <a:spLocks noChangeArrowheads="1"/>
        </xdr:cNvSpPr>
      </xdr:nvSpPr>
      <xdr:spPr bwMode="auto">
        <a:xfrm>
          <a:off x="0" y="4613624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1212</xdr:row>
      <xdr:rowOff>0</xdr:rowOff>
    </xdr:from>
    <xdr:to>
      <xdr:col>9</xdr:col>
      <xdr:colOff>752475</xdr:colOff>
      <xdr:row>1212</xdr:row>
      <xdr:rowOff>0</xdr:rowOff>
    </xdr:to>
    <xdr:sp macro="" textlink="">
      <xdr:nvSpPr>
        <xdr:cNvPr id="1086509" name="Rectangle 7472">
          <a:extLst>
            <a:ext uri="{FF2B5EF4-FFF2-40B4-BE49-F238E27FC236}">
              <a16:creationId xmlns:a16="http://schemas.microsoft.com/office/drawing/2014/main" xmlns="" id="{00000000-0008-0000-0B00-00002D941000}"/>
            </a:ext>
          </a:extLst>
        </xdr:cNvPr>
        <xdr:cNvSpPr>
          <a:spLocks noChangeArrowheads="1"/>
        </xdr:cNvSpPr>
      </xdr:nvSpPr>
      <xdr:spPr bwMode="auto">
        <a:xfrm>
          <a:off x="0" y="43098720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1212</xdr:row>
      <xdr:rowOff>0</xdr:rowOff>
    </xdr:from>
    <xdr:to>
      <xdr:col>9</xdr:col>
      <xdr:colOff>752475</xdr:colOff>
      <xdr:row>1212</xdr:row>
      <xdr:rowOff>0</xdr:rowOff>
    </xdr:to>
    <xdr:sp macro="" textlink="">
      <xdr:nvSpPr>
        <xdr:cNvPr id="1086510" name="Rectangle 7473">
          <a:extLst>
            <a:ext uri="{FF2B5EF4-FFF2-40B4-BE49-F238E27FC236}">
              <a16:creationId xmlns:a16="http://schemas.microsoft.com/office/drawing/2014/main" xmlns="" id="{00000000-0008-0000-0B00-00002E941000}"/>
            </a:ext>
          </a:extLst>
        </xdr:cNvPr>
        <xdr:cNvSpPr>
          <a:spLocks noChangeArrowheads="1"/>
        </xdr:cNvSpPr>
      </xdr:nvSpPr>
      <xdr:spPr bwMode="auto">
        <a:xfrm>
          <a:off x="0" y="43098720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1374</xdr:row>
      <xdr:rowOff>0</xdr:rowOff>
    </xdr:from>
    <xdr:to>
      <xdr:col>0</xdr:col>
      <xdr:colOff>0</xdr:colOff>
      <xdr:row>1374</xdr:row>
      <xdr:rowOff>0</xdr:rowOff>
    </xdr:to>
    <xdr:sp macro="" textlink="">
      <xdr:nvSpPr>
        <xdr:cNvPr id="1086511" name="Rectangle 7474">
          <a:extLst>
            <a:ext uri="{FF2B5EF4-FFF2-40B4-BE49-F238E27FC236}">
              <a16:creationId xmlns:a16="http://schemas.microsoft.com/office/drawing/2014/main" xmlns="" id="{00000000-0008-0000-0B00-00002F941000}"/>
            </a:ext>
          </a:extLst>
        </xdr:cNvPr>
        <xdr:cNvSpPr>
          <a:spLocks noChangeArrowheads="1"/>
        </xdr:cNvSpPr>
      </xdr:nvSpPr>
      <xdr:spPr bwMode="auto">
        <a:xfrm>
          <a:off x="0" y="4613624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1374</xdr:row>
      <xdr:rowOff>0</xdr:rowOff>
    </xdr:from>
    <xdr:to>
      <xdr:col>0</xdr:col>
      <xdr:colOff>0</xdr:colOff>
      <xdr:row>1374</xdr:row>
      <xdr:rowOff>0</xdr:rowOff>
    </xdr:to>
    <xdr:sp macro="" textlink="">
      <xdr:nvSpPr>
        <xdr:cNvPr id="1086512" name="Rectangle 7475">
          <a:extLst>
            <a:ext uri="{FF2B5EF4-FFF2-40B4-BE49-F238E27FC236}">
              <a16:creationId xmlns:a16="http://schemas.microsoft.com/office/drawing/2014/main" xmlns="" id="{00000000-0008-0000-0B00-000030941000}"/>
            </a:ext>
          </a:extLst>
        </xdr:cNvPr>
        <xdr:cNvSpPr>
          <a:spLocks noChangeArrowheads="1"/>
        </xdr:cNvSpPr>
      </xdr:nvSpPr>
      <xdr:spPr bwMode="auto">
        <a:xfrm>
          <a:off x="0" y="461362425"/>
          <a:ext cx="0" cy="0"/>
        </a:xfrm>
        <a:prstGeom prst="rect">
          <a:avLst/>
        </a:prstGeom>
        <a:solidFill>
          <a:srgbClr val="000000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1212</xdr:row>
      <xdr:rowOff>0</xdr:rowOff>
    </xdr:from>
    <xdr:to>
      <xdr:col>9</xdr:col>
      <xdr:colOff>752475</xdr:colOff>
      <xdr:row>1212</xdr:row>
      <xdr:rowOff>0</xdr:rowOff>
    </xdr:to>
    <xdr:sp macro="" textlink="">
      <xdr:nvSpPr>
        <xdr:cNvPr id="1086513" name="Rectangle 7476">
          <a:extLst>
            <a:ext uri="{FF2B5EF4-FFF2-40B4-BE49-F238E27FC236}">
              <a16:creationId xmlns:a16="http://schemas.microsoft.com/office/drawing/2014/main" xmlns="" id="{00000000-0008-0000-0B00-000031941000}"/>
            </a:ext>
          </a:extLst>
        </xdr:cNvPr>
        <xdr:cNvSpPr>
          <a:spLocks noChangeArrowheads="1"/>
        </xdr:cNvSpPr>
      </xdr:nvSpPr>
      <xdr:spPr bwMode="auto">
        <a:xfrm>
          <a:off x="0" y="43098720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1212</xdr:row>
      <xdr:rowOff>0</xdr:rowOff>
    </xdr:from>
    <xdr:to>
      <xdr:col>9</xdr:col>
      <xdr:colOff>752475</xdr:colOff>
      <xdr:row>1212</xdr:row>
      <xdr:rowOff>0</xdr:rowOff>
    </xdr:to>
    <xdr:sp macro="" textlink="">
      <xdr:nvSpPr>
        <xdr:cNvPr id="1086514" name="Rectangle 7477">
          <a:extLst>
            <a:ext uri="{FF2B5EF4-FFF2-40B4-BE49-F238E27FC236}">
              <a16:creationId xmlns:a16="http://schemas.microsoft.com/office/drawing/2014/main" xmlns="" id="{00000000-0008-0000-0B00-000032941000}"/>
            </a:ext>
          </a:extLst>
        </xdr:cNvPr>
        <xdr:cNvSpPr>
          <a:spLocks noChangeArrowheads="1"/>
        </xdr:cNvSpPr>
      </xdr:nvSpPr>
      <xdr:spPr bwMode="auto">
        <a:xfrm>
          <a:off x="0" y="43098720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1374</xdr:row>
      <xdr:rowOff>0</xdr:rowOff>
    </xdr:from>
    <xdr:to>
      <xdr:col>0</xdr:col>
      <xdr:colOff>0</xdr:colOff>
      <xdr:row>1374</xdr:row>
      <xdr:rowOff>0</xdr:rowOff>
    </xdr:to>
    <xdr:sp macro="" textlink="">
      <xdr:nvSpPr>
        <xdr:cNvPr id="1086515" name="Rectangle 7478">
          <a:extLst>
            <a:ext uri="{FF2B5EF4-FFF2-40B4-BE49-F238E27FC236}">
              <a16:creationId xmlns:a16="http://schemas.microsoft.com/office/drawing/2014/main" xmlns="" id="{00000000-0008-0000-0B00-000033941000}"/>
            </a:ext>
          </a:extLst>
        </xdr:cNvPr>
        <xdr:cNvSpPr>
          <a:spLocks noChangeArrowheads="1"/>
        </xdr:cNvSpPr>
      </xdr:nvSpPr>
      <xdr:spPr bwMode="auto">
        <a:xfrm>
          <a:off x="0" y="4613624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1374</xdr:row>
      <xdr:rowOff>0</xdr:rowOff>
    </xdr:from>
    <xdr:to>
      <xdr:col>0</xdr:col>
      <xdr:colOff>0</xdr:colOff>
      <xdr:row>1374</xdr:row>
      <xdr:rowOff>0</xdr:rowOff>
    </xdr:to>
    <xdr:sp macro="" textlink="">
      <xdr:nvSpPr>
        <xdr:cNvPr id="1086516" name="Rectangle 7479">
          <a:extLst>
            <a:ext uri="{FF2B5EF4-FFF2-40B4-BE49-F238E27FC236}">
              <a16:creationId xmlns:a16="http://schemas.microsoft.com/office/drawing/2014/main" xmlns="" id="{00000000-0008-0000-0B00-000034941000}"/>
            </a:ext>
          </a:extLst>
        </xdr:cNvPr>
        <xdr:cNvSpPr>
          <a:spLocks noChangeArrowheads="1"/>
        </xdr:cNvSpPr>
      </xdr:nvSpPr>
      <xdr:spPr bwMode="auto">
        <a:xfrm>
          <a:off x="0" y="461362425"/>
          <a:ext cx="0" cy="0"/>
        </a:xfrm>
        <a:prstGeom prst="rect">
          <a:avLst/>
        </a:prstGeom>
        <a:solidFill>
          <a:srgbClr val="000000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519" name="Rectangle 7482">
          <a:extLst>
            <a:ext uri="{FF2B5EF4-FFF2-40B4-BE49-F238E27FC236}">
              <a16:creationId xmlns:a16="http://schemas.microsoft.com/office/drawing/2014/main" xmlns="" id="{00000000-0008-0000-0B00-0000379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520" name="Rectangle 7483">
          <a:extLst>
            <a:ext uri="{FF2B5EF4-FFF2-40B4-BE49-F238E27FC236}">
              <a16:creationId xmlns:a16="http://schemas.microsoft.com/office/drawing/2014/main" xmlns="" id="{00000000-0008-0000-0B00-0000389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523" name="Rectangle 7486">
          <a:extLst>
            <a:ext uri="{FF2B5EF4-FFF2-40B4-BE49-F238E27FC236}">
              <a16:creationId xmlns:a16="http://schemas.microsoft.com/office/drawing/2014/main" xmlns="" id="{00000000-0008-0000-0B00-00003B9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524" name="Rectangle 7487">
          <a:extLst>
            <a:ext uri="{FF2B5EF4-FFF2-40B4-BE49-F238E27FC236}">
              <a16:creationId xmlns:a16="http://schemas.microsoft.com/office/drawing/2014/main" xmlns="" id="{00000000-0008-0000-0B00-00003C9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527" name="Rectangle 7490">
          <a:extLst>
            <a:ext uri="{FF2B5EF4-FFF2-40B4-BE49-F238E27FC236}">
              <a16:creationId xmlns:a16="http://schemas.microsoft.com/office/drawing/2014/main" xmlns="" id="{00000000-0008-0000-0B00-00003F9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528" name="Rectangle 7491">
          <a:extLst>
            <a:ext uri="{FF2B5EF4-FFF2-40B4-BE49-F238E27FC236}">
              <a16:creationId xmlns:a16="http://schemas.microsoft.com/office/drawing/2014/main" xmlns="" id="{00000000-0008-0000-0B00-0000409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531" name="Rectangle 7494">
          <a:extLst>
            <a:ext uri="{FF2B5EF4-FFF2-40B4-BE49-F238E27FC236}">
              <a16:creationId xmlns:a16="http://schemas.microsoft.com/office/drawing/2014/main" xmlns="" id="{00000000-0008-0000-0B00-0000439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532" name="Rectangle 7495">
          <a:extLst>
            <a:ext uri="{FF2B5EF4-FFF2-40B4-BE49-F238E27FC236}">
              <a16:creationId xmlns:a16="http://schemas.microsoft.com/office/drawing/2014/main" xmlns="" id="{00000000-0008-0000-0B00-0000449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535" name="Rectangle 7498">
          <a:extLst>
            <a:ext uri="{FF2B5EF4-FFF2-40B4-BE49-F238E27FC236}">
              <a16:creationId xmlns:a16="http://schemas.microsoft.com/office/drawing/2014/main" xmlns="" id="{00000000-0008-0000-0B00-0000479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536" name="Rectangle 7499">
          <a:extLst>
            <a:ext uri="{FF2B5EF4-FFF2-40B4-BE49-F238E27FC236}">
              <a16:creationId xmlns:a16="http://schemas.microsoft.com/office/drawing/2014/main" xmlns="" id="{00000000-0008-0000-0B00-0000489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539" name="Rectangle 7502">
          <a:extLst>
            <a:ext uri="{FF2B5EF4-FFF2-40B4-BE49-F238E27FC236}">
              <a16:creationId xmlns:a16="http://schemas.microsoft.com/office/drawing/2014/main" xmlns="" id="{00000000-0008-0000-0B00-00004B9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540" name="Rectangle 7503">
          <a:extLst>
            <a:ext uri="{FF2B5EF4-FFF2-40B4-BE49-F238E27FC236}">
              <a16:creationId xmlns:a16="http://schemas.microsoft.com/office/drawing/2014/main" xmlns="" id="{00000000-0008-0000-0B00-00004C9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543" name="Rectangle 7506">
          <a:extLst>
            <a:ext uri="{FF2B5EF4-FFF2-40B4-BE49-F238E27FC236}">
              <a16:creationId xmlns:a16="http://schemas.microsoft.com/office/drawing/2014/main" xmlns="" id="{00000000-0008-0000-0B00-00004F9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544" name="Rectangle 7507">
          <a:extLst>
            <a:ext uri="{FF2B5EF4-FFF2-40B4-BE49-F238E27FC236}">
              <a16:creationId xmlns:a16="http://schemas.microsoft.com/office/drawing/2014/main" xmlns="" id="{00000000-0008-0000-0B00-0000509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547" name="Rectangle 7510">
          <a:extLst>
            <a:ext uri="{FF2B5EF4-FFF2-40B4-BE49-F238E27FC236}">
              <a16:creationId xmlns:a16="http://schemas.microsoft.com/office/drawing/2014/main" xmlns="" id="{00000000-0008-0000-0B00-0000539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548" name="Rectangle 7511">
          <a:extLst>
            <a:ext uri="{FF2B5EF4-FFF2-40B4-BE49-F238E27FC236}">
              <a16:creationId xmlns:a16="http://schemas.microsoft.com/office/drawing/2014/main" xmlns="" id="{00000000-0008-0000-0B00-0000549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551" name="Rectangle 7514">
          <a:extLst>
            <a:ext uri="{FF2B5EF4-FFF2-40B4-BE49-F238E27FC236}">
              <a16:creationId xmlns:a16="http://schemas.microsoft.com/office/drawing/2014/main" xmlns="" id="{00000000-0008-0000-0B00-0000579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552" name="Rectangle 7515">
          <a:extLst>
            <a:ext uri="{FF2B5EF4-FFF2-40B4-BE49-F238E27FC236}">
              <a16:creationId xmlns:a16="http://schemas.microsoft.com/office/drawing/2014/main" xmlns="" id="{00000000-0008-0000-0B00-0000589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555" name="Rectangle 7518">
          <a:extLst>
            <a:ext uri="{FF2B5EF4-FFF2-40B4-BE49-F238E27FC236}">
              <a16:creationId xmlns:a16="http://schemas.microsoft.com/office/drawing/2014/main" xmlns="" id="{00000000-0008-0000-0B00-00005B9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556" name="Rectangle 7519">
          <a:extLst>
            <a:ext uri="{FF2B5EF4-FFF2-40B4-BE49-F238E27FC236}">
              <a16:creationId xmlns:a16="http://schemas.microsoft.com/office/drawing/2014/main" xmlns="" id="{00000000-0008-0000-0B00-00005C9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559" name="Rectangle 7522">
          <a:extLst>
            <a:ext uri="{FF2B5EF4-FFF2-40B4-BE49-F238E27FC236}">
              <a16:creationId xmlns:a16="http://schemas.microsoft.com/office/drawing/2014/main" xmlns="" id="{00000000-0008-0000-0B00-00005F9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560" name="Rectangle 7523">
          <a:extLst>
            <a:ext uri="{FF2B5EF4-FFF2-40B4-BE49-F238E27FC236}">
              <a16:creationId xmlns:a16="http://schemas.microsoft.com/office/drawing/2014/main" xmlns="" id="{00000000-0008-0000-0B00-0000609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563" name="Rectangle 7526">
          <a:extLst>
            <a:ext uri="{FF2B5EF4-FFF2-40B4-BE49-F238E27FC236}">
              <a16:creationId xmlns:a16="http://schemas.microsoft.com/office/drawing/2014/main" xmlns="" id="{00000000-0008-0000-0B00-0000639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564" name="Rectangle 7527">
          <a:extLst>
            <a:ext uri="{FF2B5EF4-FFF2-40B4-BE49-F238E27FC236}">
              <a16:creationId xmlns:a16="http://schemas.microsoft.com/office/drawing/2014/main" xmlns="" id="{00000000-0008-0000-0B00-0000649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567" name="Rectangle 7530">
          <a:extLst>
            <a:ext uri="{FF2B5EF4-FFF2-40B4-BE49-F238E27FC236}">
              <a16:creationId xmlns:a16="http://schemas.microsoft.com/office/drawing/2014/main" xmlns="" id="{00000000-0008-0000-0B00-0000679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568" name="Rectangle 7531">
          <a:extLst>
            <a:ext uri="{FF2B5EF4-FFF2-40B4-BE49-F238E27FC236}">
              <a16:creationId xmlns:a16="http://schemas.microsoft.com/office/drawing/2014/main" xmlns="" id="{00000000-0008-0000-0B00-0000689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571" name="Rectangle 7534">
          <a:extLst>
            <a:ext uri="{FF2B5EF4-FFF2-40B4-BE49-F238E27FC236}">
              <a16:creationId xmlns:a16="http://schemas.microsoft.com/office/drawing/2014/main" xmlns="" id="{00000000-0008-0000-0B00-00006B9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572" name="Rectangle 7535">
          <a:extLst>
            <a:ext uri="{FF2B5EF4-FFF2-40B4-BE49-F238E27FC236}">
              <a16:creationId xmlns:a16="http://schemas.microsoft.com/office/drawing/2014/main" xmlns="" id="{00000000-0008-0000-0B00-00006C9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575" name="Rectangle 7538">
          <a:extLst>
            <a:ext uri="{FF2B5EF4-FFF2-40B4-BE49-F238E27FC236}">
              <a16:creationId xmlns:a16="http://schemas.microsoft.com/office/drawing/2014/main" xmlns="" id="{00000000-0008-0000-0B00-00006F9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576" name="Rectangle 7539">
          <a:extLst>
            <a:ext uri="{FF2B5EF4-FFF2-40B4-BE49-F238E27FC236}">
              <a16:creationId xmlns:a16="http://schemas.microsoft.com/office/drawing/2014/main" xmlns="" id="{00000000-0008-0000-0B00-0000709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579" name="Rectangle 7542">
          <a:extLst>
            <a:ext uri="{FF2B5EF4-FFF2-40B4-BE49-F238E27FC236}">
              <a16:creationId xmlns:a16="http://schemas.microsoft.com/office/drawing/2014/main" xmlns="" id="{00000000-0008-0000-0B00-0000739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580" name="Rectangle 7543">
          <a:extLst>
            <a:ext uri="{FF2B5EF4-FFF2-40B4-BE49-F238E27FC236}">
              <a16:creationId xmlns:a16="http://schemas.microsoft.com/office/drawing/2014/main" xmlns="" id="{00000000-0008-0000-0B00-0000749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583" name="Rectangle 7546">
          <a:extLst>
            <a:ext uri="{FF2B5EF4-FFF2-40B4-BE49-F238E27FC236}">
              <a16:creationId xmlns:a16="http://schemas.microsoft.com/office/drawing/2014/main" xmlns="" id="{00000000-0008-0000-0B00-0000779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584" name="Rectangle 7547">
          <a:extLst>
            <a:ext uri="{FF2B5EF4-FFF2-40B4-BE49-F238E27FC236}">
              <a16:creationId xmlns:a16="http://schemas.microsoft.com/office/drawing/2014/main" xmlns="" id="{00000000-0008-0000-0B00-0000789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587" name="Rectangle 7550">
          <a:extLst>
            <a:ext uri="{FF2B5EF4-FFF2-40B4-BE49-F238E27FC236}">
              <a16:creationId xmlns:a16="http://schemas.microsoft.com/office/drawing/2014/main" xmlns="" id="{00000000-0008-0000-0B00-00007B9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588" name="Rectangle 7551">
          <a:extLst>
            <a:ext uri="{FF2B5EF4-FFF2-40B4-BE49-F238E27FC236}">
              <a16:creationId xmlns:a16="http://schemas.microsoft.com/office/drawing/2014/main" xmlns="" id="{00000000-0008-0000-0B00-00007C9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591" name="Rectangle 7554">
          <a:extLst>
            <a:ext uri="{FF2B5EF4-FFF2-40B4-BE49-F238E27FC236}">
              <a16:creationId xmlns:a16="http://schemas.microsoft.com/office/drawing/2014/main" xmlns="" id="{00000000-0008-0000-0B00-00007F9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592" name="Rectangle 7555">
          <a:extLst>
            <a:ext uri="{FF2B5EF4-FFF2-40B4-BE49-F238E27FC236}">
              <a16:creationId xmlns:a16="http://schemas.microsoft.com/office/drawing/2014/main" xmlns="" id="{00000000-0008-0000-0B00-0000809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595" name="Rectangle 7558">
          <a:extLst>
            <a:ext uri="{FF2B5EF4-FFF2-40B4-BE49-F238E27FC236}">
              <a16:creationId xmlns:a16="http://schemas.microsoft.com/office/drawing/2014/main" xmlns="" id="{00000000-0008-0000-0B00-0000839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596" name="Rectangle 7559">
          <a:extLst>
            <a:ext uri="{FF2B5EF4-FFF2-40B4-BE49-F238E27FC236}">
              <a16:creationId xmlns:a16="http://schemas.microsoft.com/office/drawing/2014/main" xmlns="" id="{00000000-0008-0000-0B00-0000849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599" name="Rectangle 7562">
          <a:extLst>
            <a:ext uri="{FF2B5EF4-FFF2-40B4-BE49-F238E27FC236}">
              <a16:creationId xmlns:a16="http://schemas.microsoft.com/office/drawing/2014/main" xmlns="" id="{00000000-0008-0000-0B00-0000879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600" name="Rectangle 7563">
          <a:extLst>
            <a:ext uri="{FF2B5EF4-FFF2-40B4-BE49-F238E27FC236}">
              <a16:creationId xmlns:a16="http://schemas.microsoft.com/office/drawing/2014/main" xmlns="" id="{00000000-0008-0000-0B00-0000889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603" name="Rectangle 7566">
          <a:extLst>
            <a:ext uri="{FF2B5EF4-FFF2-40B4-BE49-F238E27FC236}">
              <a16:creationId xmlns:a16="http://schemas.microsoft.com/office/drawing/2014/main" xmlns="" id="{00000000-0008-0000-0B00-00008B9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604" name="Rectangle 7567">
          <a:extLst>
            <a:ext uri="{FF2B5EF4-FFF2-40B4-BE49-F238E27FC236}">
              <a16:creationId xmlns:a16="http://schemas.microsoft.com/office/drawing/2014/main" xmlns="" id="{00000000-0008-0000-0B00-00008C9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607" name="Rectangle 7570">
          <a:extLst>
            <a:ext uri="{FF2B5EF4-FFF2-40B4-BE49-F238E27FC236}">
              <a16:creationId xmlns:a16="http://schemas.microsoft.com/office/drawing/2014/main" xmlns="" id="{00000000-0008-0000-0B00-00008F9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608" name="Rectangle 7571">
          <a:extLst>
            <a:ext uri="{FF2B5EF4-FFF2-40B4-BE49-F238E27FC236}">
              <a16:creationId xmlns:a16="http://schemas.microsoft.com/office/drawing/2014/main" xmlns="" id="{00000000-0008-0000-0B00-0000909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000000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611" name="Rectangle 7574">
          <a:extLst>
            <a:ext uri="{FF2B5EF4-FFF2-40B4-BE49-F238E27FC236}">
              <a16:creationId xmlns:a16="http://schemas.microsoft.com/office/drawing/2014/main" xmlns="" id="{00000000-0008-0000-0B00-0000939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612" name="Rectangle 7575">
          <a:extLst>
            <a:ext uri="{FF2B5EF4-FFF2-40B4-BE49-F238E27FC236}">
              <a16:creationId xmlns:a16="http://schemas.microsoft.com/office/drawing/2014/main" xmlns="" id="{00000000-0008-0000-0B00-0000949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000000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615" name="Rectangle 7578">
          <a:extLst>
            <a:ext uri="{FF2B5EF4-FFF2-40B4-BE49-F238E27FC236}">
              <a16:creationId xmlns:a16="http://schemas.microsoft.com/office/drawing/2014/main" xmlns="" id="{00000000-0008-0000-0B00-0000979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616" name="Rectangle 7579">
          <a:extLst>
            <a:ext uri="{FF2B5EF4-FFF2-40B4-BE49-F238E27FC236}">
              <a16:creationId xmlns:a16="http://schemas.microsoft.com/office/drawing/2014/main" xmlns="" id="{00000000-0008-0000-0B00-0000989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619" name="Rectangle 7582">
          <a:extLst>
            <a:ext uri="{FF2B5EF4-FFF2-40B4-BE49-F238E27FC236}">
              <a16:creationId xmlns:a16="http://schemas.microsoft.com/office/drawing/2014/main" xmlns="" id="{00000000-0008-0000-0B00-00009B9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620" name="Rectangle 7583">
          <a:extLst>
            <a:ext uri="{FF2B5EF4-FFF2-40B4-BE49-F238E27FC236}">
              <a16:creationId xmlns:a16="http://schemas.microsoft.com/office/drawing/2014/main" xmlns="" id="{00000000-0008-0000-0B00-00009C9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623" name="Rectangle 7586">
          <a:extLst>
            <a:ext uri="{FF2B5EF4-FFF2-40B4-BE49-F238E27FC236}">
              <a16:creationId xmlns:a16="http://schemas.microsoft.com/office/drawing/2014/main" xmlns="" id="{00000000-0008-0000-0B00-00009F9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624" name="Rectangle 7587">
          <a:extLst>
            <a:ext uri="{FF2B5EF4-FFF2-40B4-BE49-F238E27FC236}">
              <a16:creationId xmlns:a16="http://schemas.microsoft.com/office/drawing/2014/main" xmlns="" id="{00000000-0008-0000-0B00-0000A09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627" name="Rectangle 7590">
          <a:extLst>
            <a:ext uri="{FF2B5EF4-FFF2-40B4-BE49-F238E27FC236}">
              <a16:creationId xmlns:a16="http://schemas.microsoft.com/office/drawing/2014/main" xmlns="" id="{00000000-0008-0000-0B00-0000A39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628" name="Rectangle 7591">
          <a:extLst>
            <a:ext uri="{FF2B5EF4-FFF2-40B4-BE49-F238E27FC236}">
              <a16:creationId xmlns:a16="http://schemas.microsoft.com/office/drawing/2014/main" xmlns="" id="{00000000-0008-0000-0B00-0000A49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631" name="Rectangle 7594">
          <a:extLst>
            <a:ext uri="{FF2B5EF4-FFF2-40B4-BE49-F238E27FC236}">
              <a16:creationId xmlns:a16="http://schemas.microsoft.com/office/drawing/2014/main" xmlns="" id="{00000000-0008-0000-0B00-0000A79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632" name="Rectangle 7595">
          <a:extLst>
            <a:ext uri="{FF2B5EF4-FFF2-40B4-BE49-F238E27FC236}">
              <a16:creationId xmlns:a16="http://schemas.microsoft.com/office/drawing/2014/main" xmlns="" id="{00000000-0008-0000-0B00-0000A89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635" name="Rectangle 7598">
          <a:extLst>
            <a:ext uri="{FF2B5EF4-FFF2-40B4-BE49-F238E27FC236}">
              <a16:creationId xmlns:a16="http://schemas.microsoft.com/office/drawing/2014/main" xmlns="" id="{00000000-0008-0000-0B00-0000AB9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636" name="Rectangle 7599">
          <a:extLst>
            <a:ext uri="{FF2B5EF4-FFF2-40B4-BE49-F238E27FC236}">
              <a16:creationId xmlns:a16="http://schemas.microsoft.com/office/drawing/2014/main" xmlns="" id="{00000000-0008-0000-0B00-0000AC9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639" name="Rectangle 7602">
          <a:extLst>
            <a:ext uri="{FF2B5EF4-FFF2-40B4-BE49-F238E27FC236}">
              <a16:creationId xmlns:a16="http://schemas.microsoft.com/office/drawing/2014/main" xmlns="" id="{00000000-0008-0000-0B00-0000AF9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640" name="Rectangle 7603">
          <a:extLst>
            <a:ext uri="{FF2B5EF4-FFF2-40B4-BE49-F238E27FC236}">
              <a16:creationId xmlns:a16="http://schemas.microsoft.com/office/drawing/2014/main" xmlns="" id="{00000000-0008-0000-0B00-0000B09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643" name="Rectangle 7606">
          <a:extLst>
            <a:ext uri="{FF2B5EF4-FFF2-40B4-BE49-F238E27FC236}">
              <a16:creationId xmlns:a16="http://schemas.microsoft.com/office/drawing/2014/main" xmlns="" id="{00000000-0008-0000-0B00-0000B39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644" name="Rectangle 7607">
          <a:extLst>
            <a:ext uri="{FF2B5EF4-FFF2-40B4-BE49-F238E27FC236}">
              <a16:creationId xmlns:a16="http://schemas.microsoft.com/office/drawing/2014/main" xmlns="" id="{00000000-0008-0000-0B00-0000B49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647" name="Rectangle 7610">
          <a:extLst>
            <a:ext uri="{FF2B5EF4-FFF2-40B4-BE49-F238E27FC236}">
              <a16:creationId xmlns:a16="http://schemas.microsoft.com/office/drawing/2014/main" xmlns="" id="{00000000-0008-0000-0B00-0000B79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648" name="Rectangle 7611">
          <a:extLst>
            <a:ext uri="{FF2B5EF4-FFF2-40B4-BE49-F238E27FC236}">
              <a16:creationId xmlns:a16="http://schemas.microsoft.com/office/drawing/2014/main" xmlns="" id="{00000000-0008-0000-0B00-0000B89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651" name="Rectangle 7614">
          <a:extLst>
            <a:ext uri="{FF2B5EF4-FFF2-40B4-BE49-F238E27FC236}">
              <a16:creationId xmlns:a16="http://schemas.microsoft.com/office/drawing/2014/main" xmlns="" id="{00000000-0008-0000-0B00-0000BB9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652" name="Rectangle 7615">
          <a:extLst>
            <a:ext uri="{FF2B5EF4-FFF2-40B4-BE49-F238E27FC236}">
              <a16:creationId xmlns:a16="http://schemas.microsoft.com/office/drawing/2014/main" xmlns="" id="{00000000-0008-0000-0B00-0000BC9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655" name="Rectangle 7618">
          <a:extLst>
            <a:ext uri="{FF2B5EF4-FFF2-40B4-BE49-F238E27FC236}">
              <a16:creationId xmlns:a16="http://schemas.microsoft.com/office/drawing/2014/main" xmlns="" id="{00000000-0008-0000-0B00-0000BF9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656" name="Rectangle 7619">
          <a:extLst>
            <a:ext uri="{FF2B5EF4-FFF2-40B4-BE49-F238E27FC236}">
              <a16:creationId xmlns:a16="http://schemas.microsoft.com/office/drawing/2014/main" xmlns="" id="{00000000-0008-0000-0B00-0000C09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659" name="Rectangle 7622">
          <a:extLst>
            <a:ext uri="{FF2B5EF4-FFF2-40B4-BE49-F238E27FC236}">
              <a16:creationId xmlns:a16="http://schemas.microsoft.com/office/drawing/2014/main" xmlns="" id="{00000000-0008-0000-0B00-0000C39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660" name="Rectangle 7623">
          <a:extLst>
            <a:ext uri="{FF2B5EF4-FFF2-40B4-BE49-F238E27FC236}">
              <a16:creationId xmlns:a16="http://schemas.microsoft.com/office/drawing/2014/main" xmlns="" id="{00000000-0008-0000-0B00-0000C49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663" name="Rectangle 7626">
          <a:extLst>
            <a:ext uri="{FF2B5EF4-FFF2-40B4-BE49-F238E27FC236}">
              <a16:creationId xmlns:a16="http://schemas.microsoft.com/office/drawing/2014/main" xmlns="" id="{00000000-0008-0000-0B00-0000C79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664" name="Rectangle 7627">
          <a:extLst>
            <a:ext uri="{FF2B5EF4-FFF2-40B4-BE49-F238E27FC236}">
              <a16:creationId xmlns:a16="http://schemas.microsoft.com/office/drawing/2014/main" xmlns="" id="{00000000-0008-0000-0B00-0000C89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667" name="Rectangle 7630">
          <a:extLst>
            <a:ext uri="{FF2B5EF4-FFF2-40B4-BE49-F238E27FC236}">
              <a16:creationId xmlns:a16="http://schemas.microsoft.com/office/drawing/2014/main" xmlns="" id="{00000000-0008-0000-0B00-0000CB9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668" name="Rectangle 7631">
          <a:extLst>
            <a:ext uri="{FF2B5EF4-FFF2-40B4-BE49-F238E27FC236}">
              <a16:creationId xmlns:a16="http://schemas.microsoft.com/office/drawing/2014/main" xmlns="" id="{00000000-0008-0000-0B00-0000CC9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671" name="Rectangle 7634">
          <a:extLst>
            <a:ext uri="{FF2B5EF4-FFF2-40B4-BE49-F238E27FC236}">
              <a16:creationId xmlns:a16="http://schemas.microsoft.com/office/drawing/2014/main" xmlns="" id="{00000000-0008-0000-0B00-0000CF9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672" name="Rectangle 7635">
          <a:extLst>
            <a:ext uri="{FF2B5EF4-FFF2-40B4-BE49-F238E27FC236}">
              <a16:creationId xmlns:a16="http://schemas.microsoft.com/office/drawing/2014/main" xmlns="" id="{00000000-0008-0000-0B00-0000D09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675" name="Rectangle 7638">
          <a:extLst>
            <a:ext uri="{FF2B5EF4-FFF2-40B4-BE49-F238E27FC236}">
              <a16:creationId xmlns:a16="http://schemas.microsoft.com/office/drawing/2014/main" xmlns="" id="{00000000-0008-0000-0B00-0000D39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676" name="Rectangle 7639">
          <a:extLst>
            <a:ext uri="{FF2B5EF4-FFF2-40B4-BE49-F238E27FC236}">
              <a16:creationId xmlns:a16="http://schemas.microsoft.com/office/drawing/2014/main" xmlns="" id="{00000000-0008-0000-0B00-0000D49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679" name="Rectangle 7642">
          <a:extLst>
            <a:ext uri="{FF2B5EF4-FFF2-40B4-BE49-F238E27FC236}">
              <a16:creationId xmlns:a16="http://schemas.microsoft.com/office/drawing/2014/main" xmlns="" id="{00000000-0008-0000-0B00-0000D79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680" name="Rectangle 7643">
          <a:extLst>
            <a:ext uri="{FF2B5EF4-FFF2-40B4-BE49-F238E27FC236}">
              <a16:creationId xmlns:a16="http://schemas.microsoft.com/office/drawing/2014/main" xmlns="" id="{00000000-0008-0000-0B00-0000D89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683" name="Rectangle 7646">
          <a:extLst>
            <a:ext uri="{FF2B5EF4-FFF2-40B4-BE49-F238E27FC236}">
              <a16:creationId xmlns:a16="http://schemas.microsoft.com/office/drawing/2014/main" xmlns="" id="{00000000-0008-0000-0B00-0000DB9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684" name="Rectangle 7647">
          <a:extLst>
            <a:ext uri="{FF2B5EF4-FFF2-40B4-BE49-F238E27FC236}">
              <a16:creationId xmlns:a16="http://schemas.microsoft.com/office/drawing/2014/main" xmlns="" id="{00000000-0008-0000-0B00-0000DC9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687" name="Rectangle 7650">
          <a:extLst>
            <a:ext uri="{FF2B5EF4-FFF2-40B4-BE49-F238E27FC236}">
              <a16:creationId xmlns:a16="http://schemas.microsoft.com/office/drawing/2014/main" xmlns="" id="{00000000-0008-0000-0B00-0000DF9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688" name="Rectangle 7651">
          <a:extLst>
            <a:ext uri="{FF2B5EF4-FFF2-40B4-BE49-F238E27FC236}">
              <a16:creationId xmlns:a16="http://schemas.microsoft.com/office/drawing/2014/main" xmlns="" id="{00000000-0008-0000-0B00-0000E09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691" name="Rectangle 7654">
          <a:extLst>
            <a:ext uri="{FF2B5EF4-FFF2-40B4-BE49-F238E27FC236}">
              <a16:creationId xmlns:a16="http://schemas.microsoft.com/office/drawing/2014/main" xmlns="" id="{00000000-0008-0000-0B00-0000E39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692" name="Rectangle 7655">
          <a:extLst>
            <a:ext uri="{FF2B5EF4-FFF2-40B4-BE49-F238E27FC236}">
              <a16:creationId xmlns:a16="http://schemas.microsoft.com/office/drawing/2014/main" xmlns="" id="{00000000-0008-0000-0B00-0000E49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695" name="Rectangle 7658">
          <a:extLst>
            <a:ext uri="{FF2B5EF4-FFF2-40B4-BE49-F238E27FC236}">
              <a16:creationId xmlns:a16="http://schemas.microsoft.com/office/drawing/2014/main" xmlns="" id="{00000000-0008-0000-0B00-0000E79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696" name="Rectangle 7659">
          <a:extLst>
            <a:ext uri="{FF2B5EF4-FFF2-40B4-BE49-F238E27FC236}">
              <a16:creationId xmlns:a16="http://schemas.microsoft.com/office/drawing/2014/main" xmlns="" id="{00000000-0008-0000-0B00-0000E89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699" name="Rectangle 7662">
          <a:extLst>
            <a:ext uri="{FF2B5EF4-FFF2-40B4-BE49-F238E27FC236}">
              <a16:creationId xmlns:a16="http://schemas.microsoft.com/office/drawing/2014/main" xmlns="" id="{00000000-0008-0000-0B00-0000EB9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700" name="Rectangle 7663">
          <a:extLst>
            <a:ext uri="{FF2B5EF4-FFF2-40B4-BE49-F238E27FC236}">
              <a16:creationId xmlns:a16="http://schemas.microsoft.com/office/drawing/2014/main" xmlns="" id="{00000000-0008-0000-0B00-0000EC9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703" name="Rectangle 7666">
          <a:extLst>
            <a:ext uri="{FF2B5EF4-FFF2-40B4-BE49-F238E27FC236}">
              <a16:creationId xmlns:a16="http://schemas.microsoft.com/office/drawing/2014/main" xmlns="" id="{00000000-0008-0000-0B00-0000EF9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704" name="Rectangle 7667">
          <a:extLst>
            <a:ext uri="{FF2B5EF4-FFF2-40B4-BE49-F238E27FC236}">
              <a16:creationId xmlns:a16="http://schemas.microsoft.com/office/drawing/2014/main" xmlns="" id="{00000000-0008-0000-0B00-0000F09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000000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707" name="Rectangle 7670">
          <a:extLst>
            <a:ext uri="{FF2B5EF4-FFF2-40B4-BE49-F238E27FC236}">
              <a16:creationId xmlns:a16="http://schemas.microsoft.com/office/drawing/2014/main" xmlns="" id="{00000000-0008-0000-0B00-0000F39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708" name="Rectangle 7671">
          <a:extLst>
            <a:ext uri="{FF2B5EF4-FFF2-40B4-BE49-F238E27FC236}">
              <a16:creationId xmlns:a16="http://schemas.microsoft.com/office/drawing/2014/main" xmlns="" id="{00000000-0008-0000-0B00-0000F49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000000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711" name="Rectangle 7674">
          <a:extLst>
            <a:ext uri="{FF2B5EF4-FFF2-40B4-BE49-F238E27FC236}">
              <a16:creationId xmlns:a16="http://schemas.microsoft.com/office/drawing/2014/main" xmlns="" id="{00000000-0008-0000-0B00-0000F79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712" name="Rectangle 7675">
          <a:extLst>
            <a:ext uri="{FF2B5EF4-FFF2-40B4-BE49-F238E27FC236}">
              <a16:creationId xmlns:a16="http://schemas.microsoft.com/office/drawing/2014/main" xmlns="" id="{00000000-0008-0000-0B00-0000F89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715" name="Rectangle 7678">
          <a:extLst>
            <a:ext uri="{FF2B5EF4-FFF2-40B4-BE49-F238E27FC236}">
              <a16:creationId xmlns:a16="http://schemas.microsoft.com/office/drawing/2014/main" xmlns="" id="{00000000-0008-0000-0B00-0000FB9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716" name="Rectangle 7679">
          <a:extLst>
            <a:ext uri="{FF2B5EF4-FFF2-40B4-BE49-F238E27FC236}">
              <a16:creationId xmlns:a16="http://schemas.microsoft.com/office/drawing/2014/main" xmlns="" id="{00000000-0008-0000-0B00-0000FC9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719" name="Rectangle 7682">
          <a:extLst>
            <a:ext uri="{FF2B5EF4-FFF2-40B4-BE49-F238E27FC236}">
              <a16:creationId xmlns:a16="http://schemas.microsoft.com/office/drawing/2014/main" xmlns="" id="{00000000-0008-0000-0B00-0000FF9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720" name="Rectangle 7683">
          <a:extLst>
            <a:ext uri="{FF2B5EF4-FFF2-40B4-BE49-F238E27FC236}">
              <a16:creationId xmlns:a16="http://schemas.microsoft.com/office/drawing/2014/main" xmlns="" id="{00000000-0008-0000-0B00-0000009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723" name="Rectangle 7686">
          <a:extLst>
            <a:ext uri="{FF2B5EF4-FFF2-40B4-BE49-F238E27FC236}">
              <a16:creationId xmlns:a16="http://schemas.microsoft.com/office/drawing/2014/main" xmlns="" id="{00000000-0008-0000-0B00-0000039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724" name="Rectangle 7687">
          <a:extLst>
            <a:ext uri="{FF2B5EF4-FFF2-40B4-BE49-F238E27FC236}">
              <a16:creationId xmlns:a16="http://schemas.microsoft.com/office/drawing/2014/main" xmlns="" id="{00000000-0008-0000-0B00-0000049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727" name="Rectangle 7690">
          <a:extLst>
            <a:ext uri="{FF2B5EF4-FFF2-40B4-BE49-F238E27FC236}">
              <a16:creationId xmlns:a16="http://schemas.microsoft.com/office/drawing/2014/main" xmlns="" id="{00000000-0008-0000-0B00-0000079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728" name="Rectangle 7691">
          <a:extLst>
            <a:ext uri="{FF2B5EF4-FFF2-40B4-BE49-F238E27FC236}">
              <a16:creationId xmlns:a16="http://schemas.microsoft.com/office/drawing/2014/main" xmlns="" id="{00000000-0008-0000-0B00-0000089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731" name="Rectangle 7694">
          <a:extLst>
            <a:ext uri="{FF2B5EF4-FFF2-40B4-BE49-F238E27FC236}">
              <a16:creationId xmlns:a16="http://schemas.microsoft.com/office/drawing/2014/main" xmlns="" id="{00000000-0008-0000-0B00-00000B9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732" name="Rectangle 7695">
          <a:extLst>
            <a:ext uri="{FF2B5EF4-FFF2-40B4-BE49-F238E27FC236}">
              <a16:creationId xmlns:a16="http://schemas.microsoft.com/office/drawing/2014/main" xmlns="" id="{00000000-0008-0000-0B00-00000C9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735" name="Rectangle 7698">
          <a:extLst>
            <a:ext uri="{FF2B5EF4-FFF2-40B4-BE49-F238E27FC236}">
              <a16:creationId xmlns:a16="http://schemas.microsoft.com/office/drawing/2014/main" xmlns="" id="{00000000-0008-0000-0B00-00000F9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736" name="Rectangle 7699">
          <a:extLst>
            <a:ext uri="{FF2B5EF4-FFF2-40B4-BE49-F238E27FC236}">
              <a16:creationId xmlns:a16="http://schemas.microsoft.com/office/drawing/2014/main" xmlns="" id="{00000000-0008-0000-0B00-0000109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739" name="Rectangle 7702">
          <a:extLst>
            <a:ext uri="{FF2B5EF4-FFF2-40B4-BE49-F238E27FC236}">
              <a16:creationId xmlns:a16="http://schemas.microsoft.com/office/drawing/2014/main" xmlns="" id="{00000000-0008-0000-0B00-0000139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740" name="Rectangle 7703">
          <a:extLst>
            <a:ext uri="{FF2B5EF4-FFF2-40B4-BE49-F238E27FC236}">
              <a16:creationId xmlns:a16="http://schemas.microsoft.com/office/drawing/2014/main" xmlns="" id="{00000000-0008-0000-0B00-0000149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743" name="Rectangle 7706">
          <a:extLst>
            <a:ext uri="{FF2B5EF4-FFF2-40B4-BE49-F238E27FC236}">
              <a16:creationId xmlns:a16="http://schemas.microsoft.com/office/drawing/2014/main" xmlns="" id="{00000000-0008-0000-0B00-0000179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744" name="Rectangle 7707">
          <a:extLst>
            <a:ext uri="{FF2B5EF4-FFF2-40B4-BE49-F238E27FC236}">
              <a16:creationId xmlns:a16="http://schemas.microsoft.com/office/drawing/2014/main" xmlns="" id="{00000000-0008-0000-0B00-0000189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747" name="Rectangle 7710">
          <a:extLst>
            <a:ext uri="{FF2B5EF4-FFF2-40B4-BE49-F238E27FC236}">
              <a16:creationId xmlns:a16="http://schemas.microsoft.com/office/drawing/2014/main" xmlns="" id="{00000000-0008-0000-0B00-00001B9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748" name="Rectangle 7711">
          <a:extLst>
            <a:ext uri="{FF2B5EF4-FFF2-40B4-BE49-F238E27FC236}">
              <a16:creationId xmlns:a16="http://schemas.microsoft.com/office/drawing/2014/main" xmlns="" id="{00000000-0008-0000-0B00-00001C9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751" name="Rectangle 7714">
          <a:extLst>
            <a:ext uri="{FF2B5EF4-FFF2-40B4-BE49-F238E27FC236}">
              <a16:creationId xmlns:a16="http://schemas.microsoft.com/office/drawing/2014/main" xmlns="" id="{00000000-0008-0000-0B00-00001F9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752" name="Rectangle 7715">
          <a:extLst>
            <a:ext uri="{FF2B5EF4-FFF2-40B4-BE49-F238E27FC236}">
              <a16:creationId xmlns:a16="http://schemas.microsoft.com/office/drawing/2014/main" xmlns="" id="{00000000-0008-0000-0B00-0000209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755" name="Rectangle 7718">
          <a:extLst>
            <a:ext uri="{FF2B5EF4-FFF2-40B4-BE49-F238E27FC236}">
              <a16:creationId xmlns:a16="http://schemas.microsoft.com/office/drawing/2014/main" xmlns="" id="{00000000-0008-0000-0B00-0000239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756" name="Rectangle 7719">
          <a:extLst>
            <a:ext uri="{FF2B5EF4-FFF2-40B4-BE49-F238E27FC236}">
              <a16:creationId xmlns:a16="http://schemas.microsoft.com/office/drawing/2014/main" xmlns="" id="{00000000-0008-0000-0B00-0000249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759" name="Rectangle 7722">
          <a:extLst>
            <a:ext uri="{FF2B5EF4-FFF2-40B4-BE49-F238E27FC236}">
              <a16:creationId xmlns:a16="http://schemas.microsoft.com/office/drawing/2014/main" xmlns="" id="{00000000-0008-0000-0B00-0000279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760" name="Rectangle 7723">
          <a:extLst>
            <a:ext uri="{FF2B5EF4-FFF2-40B4-BE49-F238E27FC236}">
              <a16:creationId xmlns:a16="http://schemas.microsoft.com/office/drawing/2014/main" xmlns="" id="{00000000-0008-0000-0B00-0000289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763" name="Rectangle 7726">
          <a:extLst>
            <a:ext uri="{FF2B5EF4-FFF2-40B4-BE49-F238E27FC236}">
              <a16:creationId xmlns:a16="http://schemas.microsoft.com/office/drawing/2014/main" xmlns="" id="{00000000-0008-0000-0B00-00002B9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764" name="Rectangle 7727">
          <a:extLst>
            <a:ext uri="{FF2B5EF4-FFF2-40B4-BE49-F238E27FC236}">
              <a16:creationId xmlns:a16="http://schemas.microsoft.com/office/drawing/2014/main" xmlns="" id="{00000000-0008-0000-0B00-00002C9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767" name="Rectangle 7730">
          <a:extLst>
            <a:ext uri="{FF2B5EF4-FFF2-40B4-BE49-F238E27FC236}">
              <a16:creationId xmlns:a16="http://schemas.microsoft.com/office/drawing/2014/main" xmlns="" id="{00000000-0008-0000-0B00-00002F9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768" name="Rectangle 7731">
          <a:extLst>
            <a:ext uri="{FF2B5EF4-FFF2-40B4-BE49-F238E27FC236}">
              <a16:creationId xmlns:a16="http://schemas.microsoft.com/office/drawing/2014/main" xmlns="" id="{00000000-0008-0000-0B00-0000309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771" name="Rectangle 7734">
          <a:extLst>
            <a:ext uri="{FF2B5EF4-FFF2-40B4-BE49-F238E27FC236}">
              <a16:creationId xmlns:a16="http://schemas.microsoft.com/office/drawing/2014/main" xmlns="" id="{00000000-0008-0000-0B00-0000339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772" name="Rectangle 7735">
          <a:extLst>
            <a:ext uri="{FF2B5EF4-FFF2-40B4-BE49-F238E27FC236}">
              <a16:creationId xmlns:a16="http://schemas.microsoft.com/office/drawing/2014/main" xmlns="" id="{00000000-0008-0000-0B00-0000349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775" name="Rectangle 7738">
          <a:extLst>
            <a:ext uri="{FF2B5EF4-FFF2-40B4-BE49-F238E27FC236}">
              <a16:creationId xmlns:a16="http://schemas.microsoft.com/office/drawing/2014/main" xmlns="" id="{00000000-0008-0000-0B00-0000379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776" name="Rectangle 7739">
          <a:extLst>
            <a:ext uri="{FF2B5EF4-FFF2-40B4-BE49-F238E27FC236}">
              <a16:creationId xmlns:a16="http://schemas.microsoft.com/office/drawing/2014/main" xmlns="" id="{00000000-0008-0000-0B00-0000389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779" name="Rectangle 7742">
          <a:extLst>
            <a:ext uri="{FF2B5EF4-FFF2-40B4-BE49-F238E27FC236}">
              <a16:creationId xmlns:a16="http://schemas.microsoft.com/office/drawing/2014/main" xmlns="" id="{00000000-0008-0000-0B00-00003B9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780" name="Rectangle 7743">
          <a:extLst>
            <a:ext uri="{FF2B5EF4-FFF2-40B4-BE49-F238E27FC236}">
              <a16:creationId xmlns:a16="http://schemas.microsoft.com/office/drawing/2014/main" xmlns="" id="{00000000-0008-0000-0B00-00003C9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783" name="Rectangle 7746">
          <a:extLst>
            <a:ext uri="{FF2B5EF4-FFF2-40B4-BE49-F238E27FC236}">
              <a16:creationId xmlns:a16="http://schemas.microsoft.com/office/drawing/2014/main" xmlns="" id="{00000000-0008-0000-0B00-00003F9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784" name="Rectangle 7747">
          <a:extLst>
            <a:ext uri="{FF2B5EF4-FFF2-40B4-BE49-F238E27FC236}">
              <a16:creationId xmlns:a16="http://schemas.microsoft.com/office/drawing/2014/main" xmlns="" id="{00000000-0008-0000-0B00-0000409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787" name="Rectangle 7750">
          <a:extLst>
            <a:ext uri="{FF2B5EF4-FFF2-40B4-BE49-F238E27FC236}">
              <a16:creationId xmlns:a16="http://schemas.microsoft.com/office/drawing/2014/main" xmlns="" id="{00000000-0008-0000-0B00-0000439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788" name="Rectangle 7751">
          <a:extLst>
            <a:ext uri="{FF2B5EF4-FFF2-40B4-BE49-F238E27FC236}">
              <a16:creationId xmlns:a16="http://schemas.microsoft.com/office/drawing/2014/main" xmlns="" id="{00000000-0008-0000-0B00-0000449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791" name="Rectangle 7754">
          <a:extLst>
            <a:ext uri="{FF2B5EF4-FFF2-40B4-BE49-F238E27FC236}">
              <a16:creationId xmlns:a16="http://schemas.microsoft.com/office/drawing/2014/main" xmlns="" id="{00000000-0008-0000-0B00-0000479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792" name="Rectangle 7755">
          <a:extLst>
            <a:ext uri="{FF2B5EF4-FFF2-40B4-BE49-F238E27FC236}">
              <a16:creationId xmlns:a16="http://schemas.microsoft.com/office/drawing/2014/main" xmlns="" id="{00000000-0008-0000-0B00-0000489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795" name="Rectangle 7758">
          <a:extLst>
            <a:ext uri="{FF2B5EF4-FFF2-40B4-BE49-F238E27FC236}">
              <a16:creationId xmlns:a16="http://schemas.microsoft.com/office/drawing/2014/main" xmlns="" id="{00000000-0008-0000-0B00-00004B9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796" name="Rectangle 7759">
          <a:extLst>
            <a:ext uri="{FF2B5EF4-FFF2-40B4-BE49-F238E27FC236}">
              <a16:creationId xmlns:a16="http://schemas.microsoft.com/office/drawing/2014/main" xmlns="" id="{00000000-0008-0000-0B00-00004C9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799" name="Rectangle 7762">
          <a:extLst>
            <a:ext uri="{FF2B5EF4-FFF2-40B4-BE49-F238E27FC236}">
              <a16:creationId xmlns:a16="http://schemas.microsoft.com/office/drawing/2014/main" xmlns="" id="{00000000-0008-0000-0B00-00004F9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800" name="Rectangle 7763">
          <a:extLst>
            <a:ext uri="{FF2B5EF4-FFF2-40B4-BE49-F238E27FC236}">
              <a16:creationId xmlns:a16="http://schemas.microsoft.com/office/drawing/2014/main" xmlns="" id="{00000000-0008-0000-0B00-0000509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803" name="Rectangle 7766">
          <a:extLst>
            <a:ext uri="{FF2B5EF4-FFF2-40B4-BE49-F238E27FC236}">
              <a16:creationId xmlns:a16="http://schemas.microsoft.com/office/drawing/2014/main" xmlns="" id="{00000000-0008-0000-0B00-0000539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804" name="Rectangle 7767">
          <a:extLst>
            <a:ext uri="{FF2B5EF4-FFF2-40B4-BE49-F238E27FC236}">
              <a16:creationId xmlns:a16="http://schemas.microsoft.com/office/drawing/2014/main" xmlns="" id="{00000000-0008-0000-0B00-0000549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807" name="Rectangle 7770">
          <a:extLst>
            <a:ext uri="{FF2B5EF4-FFF2-40B4-BE49-F238E27FC236}">
              <a16:creationId xmlns:a16="http://schemas.microsoft.com/office/drawing/2014/main" xmlns="" id="{00000000-0008-0000-0B00-0000579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808" name="Rectangle 7771">
          <a:extLst>
            <a:ext uri="{FF2B5EF4-FFF2-40B4-BE49-F238E27FC236}">
              <a16:creationId xmlns:a16="http://schemas.microsoft.com/office/drawing/2014/main" xmlns="" id="{00000000-0008-0000-0B00-0000589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811" name="Rectangle 7774">
          <a:extLst>
            <a:ext uri="{FF2B5EF4-FFF2-40B4-BE49-F238E27FC236}">
              <a16:creationId xmlns:a16="http://schemas.microsoft.com/office/drawing/2014/main" xmlns="" id="{00000000-0008-0000-0B00-00005B9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812" name="Rectangle 7775">
          <a:extLst>
            <a:ext uri="{FF2B5EF4-FFF2-40B4-BE49-F238E27FC236}">
              <a16:creationId xmlns:a16="http://schemas.microsoft.com/office/drawing/2014/main" xmlns="" id="{00000000-0008-0000-0B00-00005C9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815" name="Rectangle 7778">
          <a:extLst>
            <a:ext uri="{FF2B5EF4-FFF2-40B4-BE49-F238E27FC236}">
              <a16:creationId xmlns:a16="http://schemas.microsoft.com/office/drawing/2014/main" xmlns="" id="{00000000-0008-0000-0B00-00005F9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816" name="Rectangle 7779">
          <a:extLst>
            <a:ext uri="{FF2B5EF4-FFF2-40B4-BE49-F238E27FC236}">
              <a16:creationId xmlns:a16="http://schemas.microsoft.com/office/drawing/2014/main" xmlns="" id="{00000000-0008-0000-0B00-0000609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819" name="Rectangle 7782">
          <a:extLst>
            <a:ext uri="{FF2B5EF4-FFF2-40B4-BE49-F238E27FC236}">
              <a16:creationId xmlns:a16="http://schemas.microsoft.com/office/drawing/2014/main" xmlns="" id="{00000000-0008-0000-0B00-0000639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820" name="Rectangle 7783">
          <a:extLst>
            <a:ext uri="{FF2B5EF4-FFF2-40B4-BE49-F238E27FC236}">
              <a16:creationId xmlns:a16="http://schemas.microsoft.com/office/drawing/2014/main" xmlns="" id="{00000000-0008-0000-0B00-0000649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823" name="Rectangle 7786">
          <a:extLst>
            <a:ext uri="{FF2B5EF4-FFF2-40B4-BE49-F238E27FC236}">
              <a16:creationId xmlns:a16="http://schemas.microsoft.com/office/drawing/2014/main" xmlns="" id="{00000000-0008-0000-0B00-0000679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824" name="Rectangle 7787">
          <a:extLst>
            <a:ext uri="{FF2B5EF4-FFF2-40B4-BE49-F238E27FC236}">
              <a16:creationId xmlns:a16="http://schemas.microsoft.com/office/drawing/2014/main" xmlns="" id="{00000000-0008-0000-0B00-0000689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827" name="Rectangle 7790">
          <a:extLst>
            <a:ext uri="{FF2B5EF4-FFF2-40B4-BE49-F238E27FC236}">
              <a16:creationId xmlns:a16="http://schemas.microsoft.com/office/drawing/2014/main" xmlns="" id="{00000000-0008-0000-0B00-00006B9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828" name="Rectangle 7791">
          <a:extLst>
            <a:ext uri="{FF2B5EF4-FFF2-40B4-BE49-F238E27FC236}">
              <a16:creationId xmlns:a16="http://schemas.microsoft.com/office/drawing/2014/main" xmlns="" id="{00000000-0008-0000-0B00-00006C9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831" name="Rectangle 7794">
          <a:extLst>
            <a:ext uri="{FF2B5EF4-FFF2-40B4-BE49-F238E27FC236}">
              <a16:creationId xmlns:a16="http://schemas.microsoft.com/office/drawing/2014/main" xmlns="" id="{00000000-0008-0000-0B00-00006F9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832" name="Rectangle 7795">
          <a:extLst>
            <a:ext uri="{FF2B5EF4-FFF2-40B4-BE49-F238E27FC236}">
              <a16:creationId xmlns:a16="http://schemas.microsoft.com/office/drawing/2014/main" xmlns="" id="{00000000-0008-0000-0B00-0000709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835" name="Rectangle 7798">
          <a:extLst>
            <a:ext uri="{FF2B5EF4-FFF2-40B4-BE49-F238E27FC236}">
              <a16:creationId xmlns:a16="http://schemas.microsoft.com/office/drawing/2014/main" xmlns="" id="{00000000-0008-0000-0B00-0000739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836" name="Rectangle 7799">
          <a:extLst>
            <a:ext uri="{FF2B5EF4-FFF2-40B4-BE49-F238E27FC236}">
              <a16:creationId xmlns:a16="http://schemas.microsoft.com/office/drawing/2014/main" xmlns="" id="{00000000-0008-0000-0B00-0000749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839" name="Rectangle 7802">
          <a:extLst>
            <a:ext uri="{FF2B5EF4-FFF2-40B4-BE49-F238E27FC236}">
              <a16:creationId xmlns:a16="http://schemas.microsoft.com/office/drawing/2014/main" xmlns="" id="{00000000-0008-0000-0B00-0000779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840" name="Rectangle 7803">
          <a:extLst>
            <a:ext uri="{FF2B5EF4-FFF2-40B4-BE49-F238E27FC236}">
              <a16:creationId xmlns:a16="http://schemas.microsoft.com/office/drawing/2014/main" xmlns="" id="{00000000-0008-0000-0B00-0000789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843" name="Rectangle 7806">
          <a:extLst>
            <a:ext uri="{FF2B5EF4-FFF2-40B4-BE49-F238E27FC236}">
              <a16:creationId xmlns:a16="http://schemas.microsoft.com/office/drawing/2014/main" xmlns="" id="{00000000-0008-0000-0B00-00007B9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844" name="Rectangle 7807">
          <a:extLst>
            <a:ext uri="{FF2B5EF4-FFF2-40B4-BE49-F238E27FC236}">
              <a16:creationId xmlns:a16="http://schemas.microsoft.com/office/drawing/2014/main" xmlns="" id="{00000000-0008-0000-0B00-00007C9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847" name="Rectangle 7810">
          <a:extLst>
            <a:ext uri="{FF2B5EF4-FFF2-40B4-BE49-F238E27FC236}">
              <a16:creationId xmlns:a16="http://schemas.microsoft.com/office/drawing/2014/main" xmlns="" id="{00000000-0008-0000-0B00-00007F9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848" name="Rectangle 7811">
          <a:extLst>
            <a:ext uri="{FF2B5EF4-FFF2-40B4-BE49-F238E27FC236}">
              <a16:creationId xmlns:a16="http://schemas.microsoft.com/office/drawing/2014/main" xmlns="" id="{00000000-0008-0000-0B00-0000809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851" name="Rectangle 7814">
          <a:extLst>
            <a:ext uri="{FF2B5EF4-FFF2-40B4-BE49-F238E27FC236}">
              <a16:creationId xmlns:a16="http://schemas.microsoft.com/office/drawing/2014/main" xmlns="" id="{00000000-0008-0000-0B00-0000839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852" name="Rectangle 7815">
          <a:extLst>
            <a:ext uri="{FF2B5EF4-FFF2-40B4-BE49-F238E27FC236}">
              <a16:creationId xmlns:a16="http://schemas.microsoft.com/office/drawing/2014/main" xmlns="" id="{00000000-0008-0000-0B00-0000849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855" name="Rectangle 7818">
          <a:extLst>
            <a:ext uri="{FF2B5EF4-FFF2-40B4-BE49-F238E27FC236}">
              <a16:creationId xmlns:a16="http://schemas.microsoft.com/office/drawing/2014/main" xmlns="" id="{00000000-0008-0000-0B00-0000879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856" name="Rectangle 7819">
          <a:extLst>
            <a:ext uri="{FF2B5EF4-FFF2-40B4-BE49-F238E27FC236}">
              <a16:creationId xmlns:a16="http://schemas.microsoft.com/office/drawing/2014/main" xmlns="" id="{00000000-0008-0000-0B00-0000889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859" name="Rectangle 7822">
          <a:extLst>
            <a:ext uri="{FF2B5EF4-FFF2-40B4-BE49-F238E27FC236}">
              <a16:creationId xmlns:a16="http://schemas.microsoft.com/office/drawing/2014/main" xmlns="" id="{00000000-0008-0000-0B00-00008B9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860" name="Rectangle 7823">
          <a:extLst>
            <a:ext uri="{FF2B5EF4-FFF2-40B4-BE49-F238E27FC236}">
              <a16:creationId xmlns:a16="http://schemas.microsoft.com/office/drawing/2014/main" xmlns="" id="{00000000-0008-0000-0B00-00008C9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863" name="Rectangle 7826">
          <a:extLst>
            <a:ext uri="{FF2B5EF4-FFF2-40B4-BE49-F238E27FC236}">
              <a16:creationId xmlns:a16="http://schemas.microsoft.com/office/drawing/2014/main" xmlns="" id="{00000000-0008-0000-0B00-00008F9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864" name="Rectangle 7827">
          <a:extLst>
            <a:ext uri="{FF2B5EF4-FFF2-40B4-BE49-F238E27FC236}">
              <a16:creationId xmlns:a16="http://schemas.microsoft.com/office/drawing/2014/main" xmlns="" id="{00000000-0008-0000-0B00-0000909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867" name="Rectangle 7830">
          <a:extLst>
            <a:ext uri="{FF2B5EF4-FFF2-40B4-BE49-F238E27FC236}">
              <a16:creationId xmlns:a16="http://schemas.microsoft.com/office/drawing/2014/main" xmlns="" id="{00000000-0008-0000-0B00-0000939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868" name="Rectangle 7831">
          <a:extLst>
            <a:ext uri="{FF2B5EF4-FFF2-40B4-BE49-F238E27FC236}">
              <a16:creationId xmlns:a16="http://schemas.microsoft.com/office/drawing/2014/main" xmlns="" id="{00000000-0008-0000-0B00-0000949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871" name="Rectangle 7834">
          <a:extLst>
            <a:ext uri="{FF2B5EF4-FFF2-40B4-BE49-F238E27FC236}">
              <a16:creationId xmlns:a16="http://schemas.microsoft.com/office/drawing/2014/main" xmlns="" id="{00000000-0008-0000-0B00-0000979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872" name="Rectangle 7835">
          <a:extLst>
            <a:ext uri="{FF2B5EF4-FFF2-40B4-BE49-F238E27FC236}">
              <a16:creationId xmlns:a16="http://schemas.microsoft.com/office/drawing/2014/main" xmlns="" id="{00000000-0008-0000-0B00-0000989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875" name="Rectangle 7838">
          <a:extLst>
            <a:ext uri="{FF2B5EF4-FFF2-40B4-BE49-F238E27FC236}">
              <a16:creationId xmlns:a16="http://schemas.microsoft.com/office/drawing/2014/main" xmlns="" id="{00000000-0008-0000-0B00-00009B9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876" name="Rectangle 7839">
          <a:extLst>
            <a:ext uri="{FF2B5EF4-FFF2-40B4-BE49-F238E27FC236}">
              <a16:creationId xmlns:a16="http://schemas.microsoft.com/office/drawing/2014/main" xmlns="" id="{00000000-0008-0000-0B00-00009C9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879" name="Rectangle 7842">
          <a:extLst>
            <a:ext uri="{FF2B5EF4-FFF2-40B4-BE49-F238E27FC236}">
              <a16:creationId xmlns:a16="http://schemas.microsoft.com/office/drawing/2014/main" xmlns="" id="{00000000-0008-0000-0B00-00009F9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880" name="Rectangle 7843">
          <a:extLst>
            <a:ext uri="{FF2B5EF4-FFF2-40B4-BE49-F238E27FC236}">
              <a16:creationId xmlns:a16="http://schemas.microsoft.com/office/drawing/2014/main" xmlns="" id="{00000000-0008-0000-0B00-0000A09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883" name="Rectangle 7846">
          <a:extLst>
            <a:ext uri="{FF2B5EF4-FFF2-40B4-BE49-F238E27FC236}">
              <a16:creationId xmlns:a16="http://schemas.microsoft.com/office/drawing/2014/main" xmlns="" id="{00000000-0008-0000-0B00-0000A39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884" name="Rectangle 7847">
          <a:extLst>
            <a:ext uri="{FF2B5EF4-FFF2-40B4-BE49-F238E27FC236}">
              <a16:creationId xmlns:a16="http://schemas.microsoft.com/office/drawing/2014/main" xmlns="" id="{00000000-0008-0000-0B00-0000A49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887" name="Rectangle 7850">
          <a:extLst>
            <a:ext uri="{FF2B5EF4-FFF2-40B4-BE49-F238E27FC236}">
              <a16:creationId xmlns:a16="http://schemas.microsoft.com/office/drawing/2014/main" xmlns="" id="{00000000-0008-0000-0B00-0000A79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888" name="Rectangle 7851">
          <a:extLst>
            <a:ext uri="{FF2B5EF4-FFF2-40B4-BE49-F238E27FC236}">
              <a16:creationId xmlns:a16="http://schemas.microsoft.com/office/drawing/2014/main" xmlns="" id="{00000000-0008-0000-0B00-0000A89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891" name="Rectangle 7854">
          <a:extLst>
            <a:ext uri="{FF2B5EF4-FFF2-40B4-BE49-F238E27FC236}">
              <a16:creationId xmlns:a16="http://schemas.microsoft.com/office/drawing/2014/main" xmlns="" id="{00000000-0008-0000-0B00-0000AB9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892" name="Rectangle 7855">
          <a:extLst>
            <a:ext uri="{FF2B5EF4-FFF2-40B4-BE49-F238E27FC236}">
              <a16:creationId xmlns:a16="http://schemas.microsoft.com/office/drawing/2014/main" xmlns="" id="{00000000-0008-0000-0B00-0000AC9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895" name="Rectangle 7858">
          <a:extLst>
            <a:ext uri="{FF2B5EF4-FFF2-40B4-BE49-F238E27FC236}">
              <a16:creationId xmlns:a16="http://schemas.microsoft.com/office/drawing/2014/main" xmlns="" id="{00000000-0008-0000-0B00-0000AF9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896" name="Rectangle 7859">
          <a:extLst>
            <a:ext uri="{FF2B5EF4-FFF2-40B4-BE49-F238E27FC236}">
              <a16:creationId xmlns:a16="http://schemas.microsoft.com/office/drawing/2014/main" xmlns="" id="{00000000-0008-0000-0B00-0000B09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899" name="Rectangle 7862">
          <a:extLst>
            <a:ext uri="{FF2B5EF4-FFF2-40B4-BE49-F238E27FC236}">
              <a16:creationId xmlns:a16="http://schemas.microsoft.com/office/drawing/2014/main" xmlns="" id="{00000000-0008-0000-0B00-0000B39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900" name="Rectangle 7863">
          <a:extLst>
            <a:ext uri="{FF2B5EF4-FFF2-40B4-BE49-F238E27FC236}">
              <a16:creationId xmlns:a16="http://schemas.microsoft.com/office/drawing/2014/main" xmlns="" id="{00000000-0008-0000-0B00-0000B49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903" name="Rectangle 7866">
          <a:extLst>
            <a:ext uri="{FF2B5EF4-FFF2-40B4-BE49-F238E27FC236}">
              <a16:creationId xmlns:a16="http://schemas.microsoft.com/office/drawing/2014/main" xmlns="" id="{00000000-0008-0000-0B00-0000B79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904" name="Rectangle 7867">
          <a:extLst>
            <a:ext uri="{FF2B5EF4-FFF2-40B4-BE49-F238E27FC236}">
              <a16:creationId xmlns:a16="http://schemas.microsoft.com/office/drawing/2014/main" xmlns="" id="{00000000-0008-0000-0B00-0000B89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907" name="Rectangle 7870">
          <a:extLst>
            <a:ext uri="{FF2B5EF4-FFF2-40B4-BE49-F238E27FC236}">
              <a16:creationId xmlns:a16="http://schemas.microsoft.com/office/drawing/2014/main" xmlns="" id="{00000000-0008-0000-0B00-0000BB9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908" name="Rectangle 7871">
          <a:extLst>
            <a:ext uri="{FF2B5EF4-FFF2-40B4-BE49-F238E27FC236}">
              <a16:creationId xmlns:a16="http://schemas.microsoft.com/office/drawing/2014/main" xmlns="" id="{00000000-0008-0000-0B00-0000BC9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911" name="Rectangle 7874">
          <a:extLst>
            <a:ext uri="{FF2B5EF4-FFF2-40B4-BE49-F238E27FC236}">
              <a16:creationId xmlns:a16="http://schemas.microsoft.com/office/drawing/2014/main" xmlns="" id="{00000000-0008-0000-0B00-0000BF9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912" name="Rectangle 7875">
          <a:extLst>
            <a:ext uri="{FF2B5EF4-FFF2-40B4-BE49-F238E27FC236}">
              <a16:creationId xmlns:a16="http://schemas.microsoft.com/office/drawing/2014/main" xmlns="" id="{00000000-0008-0000-0B00-0000C09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915" name="Rectangle 7878">
          <a:extLst>
            <a:ext uri="{FF2B5EF4-FFF2-40B4-BE49-F238E27FC236}">
              <a16:creationId xmlns:a16="http://schemas.microsoft.com/office/drawing/2014/main" xmlns="" id="{00000000-0008-0000-0B00-0000C39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916" name="Rectangle 7879">
          <a:extLst>
            <a:ext uri="{FF2B5EF4-FFF2-40B4-BE49-F238E27FC236}">
              <a16:creationId xmlns:a16="http://schemas.microsoft.com/office/drawing/2014/main" xmlns="" id="{00000000-0008-0000-0B00-0000C49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919" name="Rectangle 7882">
          <a:extLst>
            <a:ext uri="{FF2B5EF4-FFF2-40B4-BE49-F238E27FC236}">
              <a16:creationId xmlns:a16="http://schemas.microsoft.com/office/drawing/2014/main" xmlns="" id="{00000000-0008-0000-0B00-0000C79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920" name="Rectangle 7883">
          <a:extLst>
            <a:ext uri="{FF2B5EF4-FFF2-40B4-BE49-F238E27FC236}">
              <a16:creationId xmlns:a16="http://schemas.microsoft.com/office/drawing/2014/main" xmlns="" id="{00000000-0008-0000-0B00-0000C89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923" name="Rectangle 7886">
          <a:extLst>
            <a:ext uri="{FF2B5EF4-FFF2-40B4-BE49-F238E27FC236}">
              <a16:creationId xmlns:a16="http://schemas.microsoft.com/office/drawing/2014/main" xmlns="" id="{00000000-0008-0000-0B00-0000CB9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924" name="Rectangle 7887">
          <a:extLst>
            <a:ext uri="{FF2B5EF4-FFF2-40B4-BE49-F238E27FC236}">
              <a16:creationId xmlns:a16="http://schemas.microsoft.com/office/drawing/2014/main" xmlns="" id="{00000000-0008-0000-0B00-0000CC9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927" name="Rectangle 7890">
          <a:extLst>
            <a:ext uri="{FF2B5EF4-FFF2-40B4-BE49-F238E27FC236}">
              <a16:creationId xmlns:a16="http://schemas.microsoft.com/office/drawing/2014/main" xmlns="" id="{00000000-0008-0000-0B00-0000CF9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928" name="Rectangle 7891">
          <a:extLst>
            <a:ext uri="{FF2B5EF4-FFF2-40B4-BE49-F238E27FC236}">
              <a16:creationId xmlns:a16="http://schemas.microsoft.com/office/drawing/2014/main" xmlns="" id="{00000000-0008-0000-0B00-0000D09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931" name="Rectangle 7894">
          <a:extLst>
            <a:ext uri="{FF2B5EF4-FFF2-40B4-BE49-F238E27FC236}">
              <a16:creationId xmlns:a16="http://schemas.microsoft.com/office/drawing/2014/main" xmlns="" id="{00000000-0008-0000-0B00-0000D39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932" name="Rectangle 7895">
          <a:extLst>
            <a:ext uri="{FF2B5EF4-FFF2-40B4-BE49-F238E27FC236}">
              <a16:creationId xmlns:a16="http://schemas.microsoft.com/office/drawing/2014/main" xmlns="" id="{00000000-0008-0000-0B00-0000D49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935" name="Rectangle 7898">
          <a:extLst>
            <a:ext uri="{FF2B5EF4-FFF2-40B4-BE49-F238E27FC236}">
              <a16:creationId xmlns:a16="http://schemas.microsoft.com/office/drawing/2014/main" xmlns="" id="{00000000-0008-0000-0B00-0000D79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936" name="Rectangle 7899">
          <a:extLst>
            <a:ext uri="{FF2B5EF4-FFF2-40B4-BE49-F238E27FC236}">
              <a16:creationId xmlns:a16="http://schemas.microsoft.com/office/drawing/2014/main" xmlns="" id="{00000000-0008-0000-0B00-0000D89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939" name="Rectangle 7902">
          <a:extLst>
            <a:ext uri="{FF2B5EF4-FFF2-40B4-BE49-F238E27FC236}">
              <a16:creationId xmlns:a16="http://schemas.microsoft.com/office/drawing/2014/main" xmlns="" id="{00000000-0008-0000-0B00-0000DB9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940" name="Rectangle 7903">
          <a:extLst>
            <a:ext uri="{FF2B5EF4-FFF2-40B4-BE49-F238E27FC236}">
              <a16:creationId xmlns:a16="http://schemas.microsoft.com/office/drawing/2014/main" xmlns="" id="{00000000-0008-0000-0B00-0000DC9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943" name="Rectangle 7906">
          <a:extLst>
            <a:ext uri="{FF2B5EF4-FFF2-40B4-BE49-F238E27FC236}">
              <a16:creationId xmlns:a16="http://schemas.microsoft.com/office/drawing/2014/main" xmlns="" id="{00000000-0008-0000-0B00-0000DF9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944" name="Rectangle 7907">
          <a:extLst>
            <a:ext uri="{FF2B5EF4-FFF2-40B4-BE49-F238E27FC236}">
              <a16:creationId xmlns:a16="http://schemas.microsoft.com/office/drawing/2014/main" xmlns="" id="{00000000-0008-0000-0B00-0000E09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947" name="Rectangle 7910">
          <a:extLst>
            <a:ext uri="{FF2B5EF4-FFF2-40B4-BE49-F238E27FC236}">
              <a16:creationId xmlns:a16="http://schemas.microsoft.com/office/drawing/2014/main" xmlns="" id="{00000000-0008-0000-0B00-0000E39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948" name="Rectangle 7911">
          <a:extLst>
            <a:ext uri="{FF2B5EF4-FFF2-40B4-BE49-F238E27FC236}">
              <a16:creationId xmlns:a16="http://schemas.microsoft.com/office/drawing/2014/main" xmlns="" id="{00000000-0008-0000-0B00-0000E49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951" name="Rectangle 7914">
          <a:extLst>
            <a:ext uri="{FF2B5EF4-FFF2-40B4-BE49-F238E27FC236}">
              <a16:creationId xmlns:a16="http://schemas.microsoft.com/office/drawing/2014/main" xmlns="" id="{00000000-0008-0000-0B00-0000E79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952" name="Rectangle 7915">
          <a:extLst>
            <a:ext uri="{FF2B5EF4-FFF2-40B4-BE49-F238E27FC236}">
              <a16:creationId xmlns:a16="http://schemas.microsoft.com/office/drawing/2014/main" xmlns="" id="{00000000-0008-0000-0B00-0000E89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955" name="Rectangle 7918">
          <a:extLst>
            <a:ext uri="{FF2B5EF4-FFF2-40B4-BE49-F238E27FC236}">
              <a16:creationId xmlns:a16="http://schemas.microsoft.com/office/drawing/2014/main" xmlns="" id="{00000000-0008-0000-0B00-0000EB9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956" name="Rectangle 7919">
          <a:extLst>
            <a:ext uri="{FF2B5EF4-FFF2-40B4-BE49-F238E27FC236}">
              <a16:creationId xmlns:a16="http://schemas.microsoft.com/office/drawing/2014/main" xmlns="" id="{00000000-0008-0000-0B00-0000EC9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959" name="Rectangle 7922">
          <a:extLst>
            <a:ext uri="{FF2B5EF4-FFF2-40B4-BE49-F238E27FC236}">
              <a16:creationId xmlns:a16="http://schemas.microsoft.com/office/drawing/2014/main" xmlns="" id="{00000000-0008-0000-0B00-0000EF9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960" name="Rectangle 7923">
          <a:extLst>
            <a:ext uri="{FF2B5EF4-FFF2-40B4-BE49-F238E27FC236}">
              <a16:creationId xmlns:a16="http://schemas.microsoft.com/office/drawing/2014/main" xmlns="" id="{00000000-0008-0000-0B00-0000F09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963" name="Rectangle 7926">
          <a:extLst>
            <a:ext uri="{FF2B5EF4-FFF2-40B4-BE49-F238E27FC236}">
              <a16:creationId xmlns:a16="http://schemas.microsoft.com/office/drawing/2014/main" xmlns="" id="{00000000-0008-0000-0B00-0000F39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964" name="Rectangle 7927">
          <a:extLst>
            <a:ext uri="{FF2B5EF4-FFF2-40B4-BE49-F238E27FC236}">
              <a16:creationId xmlns:a16="http://schemas.microsoft.com/office/drawing/2014/main" xmlns="" id="{00000000-0008-0000-0B00-0000F49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967" name="Rectangle 7930">
          <a:extLst>
            <a:ext uri="{FF2B5EF4-FFF2-40B4-BE49-F238E27FC236}">
              <a16:creationId xmlns:a16="http://schemas.microsoft.com/office/drawing/2014/main" xmlns="" id="{00000000-0008-0000-0B00-0000F79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968" name="Rectangle 7931">
          <a:extLst>
            <a:ext uri="{FF2B5EF4-FFF2-40B4-BE49-F238E27FC236}">
              <a16:creationId xmlns:a16="http://schemas.microsoft.com/office/drawing/2014/main" xmlns="" id="{00000000-0008-0000-0B00-0000F89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971" name="Rectangle 7934">
          <a:extLst>
            <a:ext uri="{FF2B5EF4-FFF2-40B4-BE49-F238E27FC236}">
              <a16:creationId xmlns:a16="http://schemas.microsoft.com/office/drawing/2014/main" xmlns="" id="{00000000-0008-0000-0B00-0000FB9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972" name="Rectangle 7935">
          <a:extLst>
            <a:ext uri="{FF2B5EF4-FFF2-40B4-BE49-F238E27FC236}">
              <a16:creationId xmlns:a16="http://schemas.microsoft.com/office/drawing/2014/main" xmlns="" id="{00000000-0008-0000-0B00-0000FC9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975" name="Rectangle 7938">
          <a:extLst>
            <a:ext uri="{FF2B5EF4-FFF2-40B4-BE49-F238E27FC236}">
              <a16:creationId xmlns:a16="http://schemas.microsoft.com/office/drawing/2014/main" xmlns="" id="{00000000-0008-0000-0B00-0000FF9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976" name="Rectangle 7939">
          <a:extLst>
            <a:ext uri="{FF2B5EF4-FFF2-40B4-BE49-F238E27FC236}">
              <a16:creationId xmlns:a16="http://schemas.microsoft.com/office/drawing/2014/main" xmlns="" id="{00000000-0008-0000-0B00-0000009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979" name="Rectangle 7942">
          <a:extLst>
            <a:ext uri="{FF2B5EF4-FFF2-40B4-BE49-F238E27FC236}">
              <a16:creationId xmlns:a16="http://schemas.microsoft.com/office/drawing/2014/main" xmlns="" id="{00000000-0008-0000-0B00-0000039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980" name="Rectangle 7943">
          <a:extLst>
            <a:ext uri="{FF2B5EF4-FFF2-40B4-BE49-F238E27FC236}">
              <a16:creationId xmlns:a16="http://schemas.microsoft.com/office/drawing/2014/main" xmlns="" id="{00000000-0008-0000-0B00-0000049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983" name="Rectangle 7946">
          <a:extLst>
            <a:ext uri="{FF2B5EF4-FFF2-40B4-BE49-F238E27FC236}">
              <a16:creationId xmlns:a16="http://schemas.microsoft.com/office/drawing/2014/main" xmlns="" id="{00000000-0008-0000-0B00-0000079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984" name="Rectangle 7947">
          <a:extLst>
            <a:ext uri="{FF2B5EF4-FFF2-40B4-BE49-F238E27FC236}">
              <a16:creationId xmlns:a16="http://schemas.microsoft.com/office/drawing/2014/main" xmlns="" id="{00000000-0008-0000-0B00-0000089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987" name="Rectangle 7950">
          <a:extLst>
            <a:ext uri="{FF2B5EF4-FFF2-40B4-BE49-F238E27FC236}">
              <a16:creationId xmlns:a16="http://schemas.microsoft.com/office/drawing/2014/main" xmlns="" id="{00000000-0008-0000-0B00-00000B9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988" name="Rectangle 7951">
          <a:extLst>
            <a:ext uri="{FF2B5EF4-FFF2-40B4-BE49-F238E27FC236}">
              <a16:creationId xmlns:a16="http://schemas.microsoft.com/office/drawing/2014/main" xmlns="" id="{00000000-0008-0000-0B00-00000C9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991" name="Rectangle 7954">
          <a:extLst>
            <a:ext uri="{FF2B5EF4-FFF2-40B4-BE49-F238E27FC236}">
              <a16:creationId xmlns:a16="http://schemas.microsoft.com/office/drawing/2014/main" xmlns="" id="{00000000-0008-0000-0B00-00000F9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992" name="Rectangle 7955">
          <a:extLst>
            <a:ext uri="{FF2B5EF4-FFF2-40B4-BE49-F238E27FC236}">
              <a16:creationId xmlns:a16="http://schemas.microsoft.com/office/drawing/2014/main" xmlns="" id="{00000000-0008-0000-0B00-0000109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995" name="Rectangle 7958">
          <a:extLst>
            <a:ext uri="{FF2B5EF4-FFF2-40B4-BE49-F238E27FC236}">
              <a16:creationId xmlns:a16="http://schemas.microsoft.com/office/drawing/2014/main" xmlns="" id="{00000000-0008-0000-0B00-0000139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996" name="Rectangle 7959">
          <a:extLst>
            <a:ext uri="{FF2B5EF4-FFF2-40B4-BE49-F238E27FC236}">
              <a16:creationId xmlns:a16="http://schemas.microsoft.com/office/drawing/2014/main" xmlns="" id="{00000000-0008-0000-0B00-0000149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6999" name="Rectangle 7962">
          <a:extLst>
            <a:ext uri="{FF2B5EF4-FFF2-40B4-BE49-F238E27FC236}">
              <a16:creationId xmlns:a16="http://schemas.microsoft.com/office/drawing/2014/main" xmlns="" id="{00000000-0008-0000-0B00-0000179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000" name="Rectangle 7963">
          <a:extLst>
            <a:ext uri="{FF2B5EF4-FFF2-40B4-BE49-F238E27FC236}">
              <a16:creationId xmlns:a16="http://schemas.microsoft.com/office/drawing/2014/main" xmlns="" id="{00000000-0008-0000-0B00-0000189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003" name="Rectangle 7966">
          <a:extLst>
            <a:ext uri="{FF2B5EF4-FFF2-40B4-BE49-F238E27FC236}">
              <a16:creationId xmlns:a16="http://schemas.microsoft.com/office/drawing/2014/main" xmlns="" id="{00000000-0008-0000-0B00-00001B9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004" name="Rectangle 7967">
          <a:extLst>
            <a:ext uri="{FF2B5EF4-FFF2-40B4-BE49-F238E27FC236}">
              <a16:creationId xmlns:a16="http://schemas.microsoft.com/office/drawing/2014/main" xmlns="" id="{00000000-0008-0000-0B00-00001C9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007" name="Rectangle 7970">
          <a:extLst>
            <a:ext uri="{FF2B5EF4-FFF2-40B4-BE49-F238E27FC236}">
              <a16:creationId xmlns:a16="http://schemas.microsoft.com/office/drawing/2014/main" xmlns="" id="{00000000-0008-0000-0B00-00001F9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008" name="Rectangle 7971">
          <a:extLst>
            <a:ext uri="{FF2B5EF4-FFF2-40B4-BE49-F238E27FC236}">
              <a16:creationId xmlns:a16="http://schemas.microsoft.com/office/drawing/2014/main" xmlns="" id="{00000000-0008-0000-0B00-0000209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011" name="Rectangle 7974">
          <a:extLst>
            <a:ext uri="{FF2B5EF4-FFF2-40B4-BE49-F238E27FC236}">
              <a16:creationId xmlns:a16="http://schemas.microsoft.com/office/drawing/2014/main" xmlns="" id="{00000000-0008-0000-0B00-0000239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012" name="Rectangle 7975">
          <a:extLst>
            <a:ext uri="{FF2B5EF4-FFF2-40B4-BE49-F238E27FC236}">
              <a16:creationId xmlns:a16="http://schemas.microsoft.com/office/drawing/2014/main" xmlns="" id="{00000000-0008-0000-0B00-0000249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015" name="Rectangle 7978">
          <a:extLst>
            <a:ext uri="{FF2B5EF4-FFF2-40B4-BE49-F238E27FC236}">
              <a16:creationId xmlns:a16="http://schemas.microsoft.com/office/drawing/2014/main" xmlns="" id="{00000000-0008-0000-0B00-0000279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016" name="Rectangle 7979">
          <a:extLst>
            <a:ext uri="{FF2B5EF4-FFF2-40B4-BE49-F238E27FC236}">
              <a16:creationId xmlns:a16="http://schemas.microsoft.com/office/drawing/2014/main" xmlns="" id="{00000000-0008-0000-0B00-0000289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019" name="Rectangle 7982">
          <a:extLst>
            <a:ext uri="{FF2B5EF4-FFF2-40B4-BE49-F238E27FC236}">
              <a16:creationId xmlns:a16="http://schemas.microsoft.com/office/drawing/2014/main" xmlns="" id="{00000000-0008-0000-0B00-00002B9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020" name="Rectangle 7983">
          <a:extLst>
            <a:ext uri="{FF2B5EF4-FFF2-40B4-BE49-F238E27FC236}">
              <a16:creationId xmlns:a16="http://schemas.microsoft.com/office/drawing/2014/main" xmlns="" id="{00000000-0008-0000-0B00-00002C9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023" name="Rectangle 7986">
          <a:extLst>
            <a:ext uri="{FF2B5EF4-FFF2-40B4-BE49-F238E27FC236}">
              <a16:creationId xmlns:a16="http://schemas.microsoft.com/office/drawing/2014/main" xmlns="" id="{00000000-0008-0000-0B00-00002F9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024" name="Rectangle 7987">
          <a:extLst>
            <a:ext uri="{FF2B5EF4-FFF2-40B4-BE49-F238E27FC236}">
              <a16:creationId xmlns:a16="http://schemas.microsoft.com/office/drawing/2014/main" xmlns="" id="{00000000-0008-0000-0B00-0000309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027" name="Rectangle 7990">
          <a:extLst>
            <a:ext uri="{FF2B5EF4-FFF2-40B4-BE49-F238E27FC236}">
              <a16:creationId xmlns:a16="http://schemas.microsoft.com/office/drawing/2014/main" xmlns="" id="{00000000-0008-0000-0B00-0000339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028" name="Rectangle 7991">
          <a:extLst>
            <a:ext uri="{FF2B5EF4-FFF2-40B4-BE49-F238E27FC236}">
              <a16:creationId xmlns:a16="http://schemas.microsoft.com/office/drawing/2014/main" xmlns="" id="{00000000-0008-0000-0B00-0000349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031" name="Rectangle 7994">
          <a:extLst>
            <a:ext uri="{FF2B5EF4-FFF2-40B4-BE49-F238E27FC236}">
              <a16:creationId xmlns:a16="http://schemas.microsoft.com/office/drawing/2014/main" xmlns="" id="{00000000-0008-0000-0B00-0000379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032" name="Rectangle 7995">
          <a:extLst>
            <a:ext uri="{FF2B5EF4-FFF2-40B4-BE49-F238E27FC236}">
              <a16:creationId xmlns:a16="http://schemas.microsoft.com/office/drawing/2014/main" xmlns="" id="{00000000-0008-0000-0B00-0000389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035" name="Rectangle 7998">
          <a:extLst>
            <a:ext uri="{FF2B5EF4-FFF2-40B4-BE49-F238E27FC236}">
              <a16:creationId xmlns:a16="http://schemas.microsoft.com/office/drawing/2014/main" xmlns="" id="{00000000-0008-0000-0B00-00003B9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036" name="Rectangle 7999">
          <a:extLst>
            <a:ext uri="{FF2B5EF4-FFF2-40B4-BE49-F238E27FC236}">
              <a16:creationId xmlns:a16="http://schemas.microsoft.com/office/drawing/2014/main" xmlns="" id="{00000000-0008-0000-0B00-00003C9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039" name="Rectangle 8002">
          <a:extLst>
            <a:ext uri="{FF2B5EF4-FFF2-40B4-BE49-F238E27FC236}">
              <a16:creationId xmlns:a16="http://schemas.microsoft.com/office/drawing/2014/main" xmlns="" id="{00000000-0008-0000-0B00-00003F9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040" name="Rectangle 8003">
          <a:extLst>
            <a:ext uri="{FF2B5EF4-FFF2-40B4-BE49-F238E27FC236}">
              <a16:creationId xmlns:a16="http://schemas.microsoft.com/office/drawing/2014/main" xmlns="" id="{00000000-0008-0000-0B00-0000409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043" name="Rectangle 8006">
          <a:extLst>
            <a:ext uri="{FF2B5EF4-FFF2-40B4-BE49-F238E27FC236}">
              <a16:creationId xmlns:a16="http://schemas.microsoft.com/office/drawing/2014/main" xmlns="" id="{00000000-0008-0000-0B00-0000439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044" name="Rectangle 8007">
          <a:extLst>
            <a:ext uri="{FF2B5EF4-FFF2-40B4-BE49-F238E27FC236}">
              <a16:creationId xmlns:a16="http://schemas.microsoft.com/office/drawing/2014/main" xmlns="" id="{00000000-0008-0000-0B00-0000449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047" name="Rectangle 8010">
          <a:extLst>
            <a:ext uri="{FF2B5EF4-FFF2-40B4-BE49-F238E27FC236}">
              <a16:creationId xmlns:a16="http://schemas.microsoft.com/office/drawing/2014/main" xmlns="" id="{00000000-0008-0000-0B00-0000479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048" name="Rectangle 8011">
          <a:extLst>
            <a:ext uri="{FF2B5EF4-FFF2-40B4-BE49-F238E27FC236}">
              <a16:creationId xmlns:a16="http://schemas.microsoft.com/office/drawing/2014/main" xmlns="" id="{00000000-0008-0000-0B00-0000489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051" name="Rectangle 8014">
          <a:extLst>
            <a:ext uri="{FF2B5EF4-FFF2-40B4-BE49-F238E27FC236}">
              <a16:creationId xmlns:a16="http://schemas.microsoft.com/office/drawing/2014/main" xmlns="" id="{00000000-0008-0000-0B00-00004B9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052" name="Rectangle 8015">
          <a:extLst>
            <a:ext uri="{FF2B5EF4-FFF2-40B4-BE49-F238E27FC236}">
              <a16:creationId xmlns:a16="http://schemas.microsoft.com/office/drawing/2014/main" xmlns="" id="{00000000-0008-0000-0B00-00004C9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055" name="Rectangle 8018">
          <a:extLst>
            <a:ext uri="{FF2B5EF4-FFF2-40B4-BE49-F238E27FC236}">
              <a16:creationId xmlns:a16="http://schemas.microsoft.com/office/drawing/2014/main" xmlns="" id="{00000000-0008-0000-0B00-00004F9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056" name="Rectangle 8019">
          <a:extLst>
            <a:ext uri="{FF2B5EF4-FFF2-40B4-BE49-F238E27FC236}">
              <a16:creationId xmlns:a16="http://schemas.microsoft.com/office/drawing/2014/main" xmlns="" id="{00000000-0008-0000-0B00-0000509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059" name="Rectangle 8022">
          <a:extLst>
            <a:ext uri="{FF2B5EF4-FFF2-40B4-BE49-F238E27FC236}">
              <a16:creationId xmlns:a16="http://schemas.microsoft.com/office/drawing/2014/main" xmlns="" id="{00000000-0008-0000-0B00-0000539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060" name="Rectangle 8023">
          <a:extLst>
            <a:ext uri="{FF2B5EF4-FFF2-40B4-BE49-F238E27FC236}">
              <a16:creationId xmlns:a16="http://schemas.microsoft.com/office/drawing/2014/main" xmlns="" id="{00000000-0008-0000-0B00-0000549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063" name="Rectangle 8026">
          <a:extLst>
            <a:ext uri="{FF2B5EF4-FFF2-40B4-BE49-F238E27FC236}">
              <a16:creationId xmlns:a16="http://schemas.microsoft.com/office/drawing/2014/main" xmlns="" id="{00000000-0008-0000-0B00-0000579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064" name="Rectangle 8027">
          <a:extLst>
            <a:ext uri="{FF2B5EF4-FFF2-40B4-BE49-F238E27FC236}">
              <a16:creationId xmlns:a16="http://schemas.microsoft.com/office/drawing/2014/main" xmlns="" id="{00000000-0008-0000-0B00-0000589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067" name="Rectangle 8030">
          <a:extLst>
            <a:ext uri="{FF2B5EF4-FFF2-40B4-BE49-F238E27FC236}">
              <a16:creationId xmlns:a16="http://schemas.microsoft.com/office/drawing/2014/main" xmlns="" id="{00000000-0008-0000-0B00-00005B9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068" name="Rectangle 8031">
          <a:extLst>
            <a:ext uri="{FF2B5EF4-FFF2-40B4-BE49-F238E27FC236}">
              <a16:creationId xmlns:a16="http://schemas.microsoft.com/office/drawing/2014/main" xmlns="" id="{00000000-0008-0000-0B00-00005C9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071" name="Rectangle 8034">
          <a:extLst>
            <a:ext uri="{FF2B5EF4-FFF2-40B4-BE49-F238E27FC236}">
              <a16:creationId xmlns:a16="http://schemas.microsoft.com/office/drawing/2014/main" xmlns="" id="{00000000-0008-0000-0B00-00005F9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072" name="Rectangle 8035">
          <a:extLst>
            <a:ext uri="{FF2B5EF4-FFF2-40B4-BE49-F238E27FC236}">
              <a16:creationId xmlns:a16="http://schemas.microsoft.com/office/drawing/2014/main" xmlns="" id="{00000000-0008-0000-0B00-0000609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075" name="Rectangle 8038">
          <a:extLst>
            <a:ext uri="{FF2B5EF4-FFF2-40B4-BE49-F238E27FC236}">
              <a16:creationId xmlns:a16="http://schemas.microsoft.com/office/drawing/2014/main" xmlns="" id="{00000000-0008-0000-0B00-0000639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076" name="Rectangle 8039">
          <a:extLst>
            <a:ext uri="{FF2B5EF4-FFF2-40B4-BE49-F238E27FC236}">
              <a16:creationId xmlns:a16="http://schemas.microsoft.com/office/drawing/2014/main" xmlns="" id="{00000000-0008-0000-0B00-0000649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079" name="Rectangle 8042">
          <a:extLst>
            <a:ext uri="{FF2B5EF4-FFF2-40B4-BE49-F238E27FC236}">
              <a16:creationId xmlns:a16="http://schemas.microsoft.com/office/drawing/2014/main" xmlns="" id="{00000000-0008-0000-0B00-0000679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080" name="Rectangle 8043">
          <a:extLst>
            <a:ext uri="{FF2B5EF4-FFF2-40B4-BE49-F238E27FC236}">
              <a16:creationId xmlns:a16="http://schemas.microsoft.com/office/drawing/2014/main" xmlns="" id="{00000000-0008-0000-0B00-0000689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083" name="Rectangle 8046">
          <a:extLst>
            <a:ext uri="{FF2B5EF4-FFF2-40B4-BE49-F238E27FC236}">
              <a16:creationId xmlns:a16="http://schemas.microsoft.com/office/drawing/2014/main" xmlns="" id="{00000000-0008-0000-0B00-00006B9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084" name="Rectangle 8047">
          <a:extLst>
            <a:ext uri="{FF2B5EF4-FFF2-40B4-BE49-F238E27FC236}">
              <a16:creationId xmlns:a16="http://schemas.microsoft.com/office/drawing/2014/main" xmlns="" id="{00000000-0008-0000-0B00-00006C9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087" name="Rectangle 8050">
          <a:extLst>
            <a:ext uri="{FF2B5EF4-FFF2-40B4-BE49-F238E27FC236}">
              <a16:creationId xmlns:a16="http://schemas.microsoft.com/office/drawing/2014/main" xmlns="" id="{00000000-0008-0000-0B00-00006F9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088" name="Rectangle 8051">
          <a:extLst>
            <a:ext uri="{FF2B5EF4-FFF2-40B4-BE49-F238E27FC236}">
              <a16:creationId xmlns:a16="http://schemas.microsoft.com/office/drawing/2014/main" xmlns="" id="{00000000-0008-0000-0B00-0000709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091" name="Rectangle 8054">
          <a:extLst>
            <a:ext uri="{FF2B5EF4-FFF2-40B4-BE49-F238E27FC236}">
              <a16:creationId xmlns:a16="http://schemas.microsoft.com/office/drawing/2014/main" xmlns="" id="{00000000-0008-0000-0B00-0000739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092" name="Rectangle 8055">
          <a:extLst>
            <a:ext uri="{FF2B5EF4-FFF2-40B4-BE49-F238E27FC236}">
              <a16:creationId xmlns:a16="http://schemas.microsoft.com/office/drawing/2014/main" xmlns="" id="{00000000-0008-0000-0B00-0000749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178</xdr:row>
      <xdr:rowOff>0</xdr:rowOff>
    </xdr:from>
    <xdr:to>
      <xdr:col>0</xdr:col>
      <xdr:colOff>0</xdr:colOff>
      <xdr:row>178</xdr:row>
      <xdr:rowOff>0</xdr:rowOff>
    </xdr:to>
    <xdr:sp macro="" textlink="">
      <xdr:nvSpPr>
        <xdr:cNvPr id="1087093" name="Rectangle 8056">
          <a:extLst>
            <a:ext uri="{FF2B5EF4-FFF2-40B4-BE49-F238E27FC236}">
              <a16:creationId xmlns:a16="http://schemas.microsoft.com/office/drawing/2014/main" xmlns="" id="{00000000-0008-0000-0B00-000075961000}"/>
            </a:ext>
          </a:extLst>
        </xdr:cNvPr>
        <xdr:cNvSpPr>
          <a:spLocks noChangeArrowheads="1"/>
        </xdr:cNvSpPr>
      </xdr:nvSpPr>
      <xdr:spPr bwMode="auto">
        <a:xfrm>
          <a:off x="0" y="316801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178</xdr:row>
      <xdr:rowOff>0</xdr:rowOff>
    </xdr:from>
    <xdr:to>
      <xdr:col>0</xdr:col>
      <xdr:colOff>0</xdr:colOff>
      <xdr:row>178</xdr:row>
      <xdr:rowOff>0</xdr:rowOff>
    </xdr:to>
    <xdr:sp macro="" textlink="">
      <xdr:nvSpPr>
        <xdr:cNvPr id="1087094" name="Rectangle 8057">
          <a:extLst>
            <a:ext uri="{FF2B5EF4-FFF2-40B4-BE49-F238E27FC236}">
              <a16:creationId xmlns:a16="http://schemas.microsoft.com/office/drawing/2014/main" xmlns="" id="{00000000-0008-0000-0B00-000076961000}"/>
            </a:ext>
          </a:extLst>
        </xdr:cNvPr>
        <xdr:cNvSpPr>
          <a:spLocks noChangeArrowheads="1"/>
        </xdr:cNvSpPr>
      </xdr:nvSpPr>
      <xdr:spPr bwMode="auto">
        <a:xfrm>
          <a:off x="0" y="316801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178</xdr:row>
      <xdr:rowOff>0</xdr:rowOff>
    </xdr:from>
    <xdr:to>
      <xdr:col>0</xdr:col>
      <xdr:colOff>0</xdr:colOff>
      <xdr:row>178</xdr:row>
      <xdr:rowOff>0</xdr:rowOff>
    </xdr:to>
    <xdr:sp macro="" textlink="">
      <xdr:nvSpPr>
        <xdr:cNvPr id="1087095" name="Rectangle 8058">
          <a:extLst>
            <a:ext uri="{FF2B5EF4-FFF2-40B4-BE49-F238E27FC236}">
              <a16:creationId xmlns:a16="http://schemas.microsoft.com/office/drawing/2014/main" xmlns="" id="{00000000-0008-0000-0B00-000077961000}"/>
            </a:ext>
          </a:extLst>
        </xdr:cNvPr>
        <xdr:cNvSpPr>
          <a:spLocks noChangeArrowheads="1"/>
        </xdr:cNvSpPr>
      </xdr:nvSpPr>
      <xdr:spPr bwMode="auto">
        <a:xfrm>
          <a:off x="0" y="316801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178</xdr:row>
      <xdr:rowOff>0</xdr:rowOff>
    </xdr:from>
    <xdr:to>
      <xdr:col>0</xdr:col>
      <xdr:colOff>0</xdr:colOff>
      <xdr:row>178</xdr:row>
      <xdr:rowOff>0</xdr:rowOff>
    </xdr:to>
    <xdr:sp macro="" textlink="">
      <xdr:nvSpPr>
        <xdr:cNvPr id="1087096" name="Rectangle 8059">
          <a:extLst>
            <a:ext uri="{FF2B5EF4-FFF2-40B4-BE49-F238E27FC236}">
              <a16:creationId xmlns:a16="http://schemas.microsoft.com/office/drawing/2014/main" xmlns="" id="{00000000-0008-0000-0B00-000078961000}"/>
            </a:ext>
          </a:extLst>
        </xdr:cNvPr>
        <xdr:cNvSpPr>
          <a:spLocks noChangeArrowheads="1"/>
        </xdr:cNvSpPr>
      </xdr:nvSpPr>
      <xdr:spPr bwMode="auto">
        <a:xfrm>
          <a:off x="0" y="316801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178</xdr:row>
      <xdr:rowOff>0</xdr:rowOff>
    </xdr:from>
    <xdr:to>
      <xdr:col>0</xdr:col>
      <xdr:colOff>0</xdr:colOff>
      <xdr:row>178</xdr:row>
      <xdr:rowOff>0</xdr:rowOff>
    </xdr:to>
    <xdr:sp macro="" textlink="">
      <xdr:nvSpPr>
        <xdr:cNvPr id="1087097" name="Rectangle 8060">
          <a:extLst>
            <a:ext uri="{FF2B5EF4-FFF2-40B4-BE49-F238E27FC236}">
              <a16:creationId xmlns:a16="http://schemas.microsoft.com/office/drawing/2014/main" xmlns="" id="{00000000-0008-0000-0B00-000079961000}"/>
            </a:ext>
          </a:extLst>
        </xdr:cNvPr>
        <xdr:cNvSpPr>
          <a:spLocks noChangeArrowheads="1"/>
        </xdr:cNvSpPr>
      </xdr:nvSpPr>
      <xdr:spPr bwMode="auto">
        <a:xfrm>
          <a:off x="0" y="316801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178</xdr:row>
      <xdr:rowOff>0</xdr:rowOff>
    </xdr:from>
    <xdr:to>
      <xdr:col>0</xdr:col>
      <xdr:colOff>0</xdr:colOff>
      <xdr:row>178</xdr:row>
      <xdr:rowOff>0</xdr:rowOff>
    </xdr:to>
    <xdr:sp macro="" textlink="">
      <xdr:nvSpPr>
        <xdr:cNvPr id="1087098" name="Rectangle 8061">
          <a:extLst>
            <a:ext uri="{FF2B5EF4-FFF2-40B4-BE49-F238E27FC236}">
              <a16:creationId xmlns:a16="http://schemas.microsoft.com/office/drawing/2014/main" xmlns="" id="{00000000-0008-0000-0B00-00007A961000}"/>
            </a:ext>
          </a:extLst>
        </xdr:cNvPr>
        <xdr:cNvSpPr>
          <a:spLocks noChangeArrowheads="1"/>
        </xdr:cNvSpPr>
      </xdr:nvSpPr>
      <xdr:spPr bwMode="auto">
        <a:xfrm>
          <a:off x="0" y="316801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178</xdr:row>
      <xdr:rowOff>0</xdr:rowOff>
    </xdr:from>
    <xdr:to>
      <xdr:col>0</xdr:col>
      <xdr:colOff>0</xdr:colOff>
      <xdr:row>178</xdr:row>
      <xdr:rowOff>0</xdr:rowOff>
    </xdr:to>
    <xdr:sp macro="" textlink="">
      <xdr:nvSpPr>
        <xdr:cNvPr id="1087099" name="Rectangle 8062">
          <a:extLst>
            <a:ext uri="{FF2B5EF4-FFF2-40B4-BE49-F238E27FC236}">
              <a16:creationId xmlns:a16="http://schemas.microsoft.com/office/drawing/2014/main" xmlns="" id="{00000000-0008-0000-0B00-00007B961000}"/>
            </a:ext>
          </a:extLst>
        </xdr:cNvPr>
        <xdr:cNvSpPr>
          <a:spLocks noChangeArrowheads="1"/>
        </xdr:cNvSpPr>
      </xdr:nvSpPr>
      <xdr:spPr bwMode="auto">
        <a:xfrm>
          <a:off x="0" y="316801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178</xdr:row>
      <xdr:rowOff>0</xdr:rowOff>
    </xdr:from>
    <xdr:to>
      <xdr:col>0</xdr:col>
      <xdr:colOff>0</xdr:colOff>
      <xdr:row>178</xdr:row>
      <xdr:rowOff>0</xdr:rowOff>
    </xdr:to>
    <xdr:sp macro="" textlink="">
      <xdr:nvSpPr>
        <xdr:cNvPr id="1087100" name="Rectangle 8063">
          <a:extLst>
            <a:ext uri="{FF2B5EF4-FFF2-40B4-BE49-F238E27FC236}">
              <a16:creationId xmlns:a16="http://schemas.microsoft.com/office/drawing/2014/main" xmlns="" id="{00000000-0008-0000-0B00-00007C961000}"/>
            </a:ext>
          </a:extLst>
        </xdr:cNvPr>
        <xdr:cNvSpPr>
          <a:spLocks noChangeArrowheads="1"/>
        </xdr:cNvSpPr>
      </xdr:nvSpPr>
      <xdr:spPr bwMode="auto">
        <a:xfrm>
          <a:off x="0" y="316801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178</xdr:row>
      <xdr:rowOff>0</xdr:rowOff>
    </xdr:from>
    <xdr:to>
      <xdr:col>0</xdr:col>
      <xdr:colOff>0</xdr:colOff>
      <xdr:row>178</xdr:row>
      <xdr:rowOff>0</xdr:rowOff>
    </xdr:to>
    <xdr:sp macro="" textlink="">
      <xdr:nvSpPr>
        <xdr:cNvPr id="1087101" name="Rectangle 8064">
          <a:extLst>
            <a:ext uri="{FF2B5EF4-FFF2-40B4-BE49-F238E27FC236}">
              <a16:creationId xmlns:a16="http://schemas.microsoft.com/office/drawing/2014/main" xmlns="" id="{00000000-0008-0000-0B00-00007D961000}"/>
            </a:ext>
          </a:extLst>
        </xdr:cNvPr>
        <xdr:cNvSpPr>
          <a:spLocks noChangeArrowheads="1"/>
        </xdr:cNvSpPr>
      </xdr:nvSpPr>
      <xdr:spPr bwMode="auto">
        <a:xfrm>
          <a:off x="0" y="316801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178</xdr:row>
      <xdr:rowOff>0</xdr:rowOff>
    </xdr:from>
    <xdr:to>
      <xdr:col>0</xdr:col>
      <xdr:colOff>0</xdr:colOff>
      <xdr:row>178</xdr:row>
      <xdr:rowOff>0</xdr:rowOff>
    </xdr:to>
    <xdr:sp macro="" textlink="">
      <xdr:nvSpPr>
        <xdr:cNvPr id="1087102" name="Rectangle 8065">
          <a:extLst>
            <a:ext uri="{FF2B5EF4-FFF2-40B4-BE49-F238E27FC236}">
              <a16:creationId xmlns:a16="http://schemas.microsoft.com/office/drawing/2014/main" xmlns="" id="{00000000-0008-0000-0B00-00007E961000}"/>
            </a:ext>
          </a:extLst>
        </xdr:cNvPr>
        <xdr:cNvSpPr>
          <a:spLocks noChangeArrowheads="1"/>
        </xdr:cNvSpPr>
      </xdr:nvSpPr>
      <xdr:spPr bwMode="auto">
        <a:xfrm>
          <a:off x="0" y="316801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178</xdr:row>
      <xdr:rowOff>0</xdr:rowOff>
    </xdr:from>
    <xdr:to>
      <xdr:col>0</xdr:col>
      <xdr:colOff>0</xdr:colOff>
      <xdr:row>178</xdr:row>
      <xdr:rowOff>0</xdr:rowOff>
    </xdr:to>
    <xdr:sp macro="" textlink="">
      <xdr:nvSpPr>
        <xdr:cNvPr id="1087103" name="Rectangle 8066">
          <a:extLst>
            <a:ext uri="{FF2B5EF4-FFF2-40B4-BE49-F238E27FC236}">
              <a16:creationId xmlns:a16="http://schemas.microsoft.com/office/drawing/2014/main" xmlns="" id="{00000000-0008-0000-0B00-00007F961000}"/>
            </a:ext>
          </a:extLst>
        </xdr:cNvPr>
        <xdr:cNvSpPr>
          <a:spLocks noChangeArrowheads="1"/>
        </xdr:cNvSpPr>
      </xdr:nvSpPr>
      <xdr:spPr bwMode="auto">
        <a:xfrm>
          <a:off x="0" y="316801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178</xdr:row>
      <xdr:rowOff>0</xdr:rowOff>
    </xdr:from>
    <xdr:to>
      <xdr:col>0</xdr:col>
      <xdr:colOff>0</xdr:colOff>
      <xdr:row>178</xdr:row>
      <xdr:rowOff>0</xdr:rowOff>
    </xdr:to>
    <xdr:sp macro="" textlink="">
      <xdr:nvSpPr>
        <xdr:cNvPr id="1087104" name="Rectangle 8067">
          <a:extLst>
            <a:ext uri="{FF2B5EF4-FFF2-40B4-BE49-F238E27FC236}">
              <a16:creationId xmlns:a16="http://schemas.microsoft.com/office/drawing/2014/main" xmlns="" id="{00000000-0008-0000-0B00-000080961000}"/>
            </a:ext>
          </a:extLst>
        </xdr:cNvPr>
        <xdr:cNvSpPr>
          <a:spLocks noChangeArrowheads="1"/>
        </xdr:cNvSpPr>
      </xdr:nvSpPr>
      <xdr:spPr bwMode="auto">
        <a:xfrm>
          <a:off x="0" y="316801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300</xdr:row>
      <xdr:rowOff>0</xdr:rowOff>
    </xdr:from>
    <xdr:to>
      <xdr:col>0</xdr:col>
      <xdr:colOff>0</xdr:colOff>
      <xdr:row>300</xdr:row>
      <xdr:rowOff>0</xdr:rowOff>
    </xdr:to>
    <xdr:sp macro="" textlink="">
      <xdr:nvSpPr>
        <xdr:cNvPr id="1087105" name="Rectangle 8068">
          <a:extLst>
            <a:ext uri="{FF2B5EF4-FFF2-40B4-BE49-F238E27FC236}">
              <a16:creationId xmlns:a16="http://schemas.microsoft.com/office/drawing/2014/main" xmlns="" id="{00000000-0008-0000-0B00-000081961000}"/>
            </a:ext>
          </a:extLst>
        </xdr:cNvPr>
        <xdr:cNvSpPr>
          <a:spLocks noChangeArrowheads="1"/>
        </xdr:cNvSpPr>
      </xdr:nvSpPr>
      <xdr:spPr bwMode="auto">
        <a:xfrm>
          <a:off x="0" y="49520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300</xdr:row>
      <xdr:rowOff>0</xdr:rowOff>
    </xdr:from>
    <xdr:to>
      <xdr:col>0</xdr:col>
      <xdr:colOff>0</xdr:colOff>
      <xdr:row>300</xdr:row>
      <xdr:rowOff>0</xdr:rowOff>
    </xdr:to>
    <xdr:sp macro="" textlink="">
      <xdr:nvSpPr>
        <xdr:cNvPr id="1087106" name="Rectangle 8069">
          <a:extLst>
            <a:ext uri="{FF2B5EF4-FFF2-40B4-BE49-F238E27FC236}">
              <a16:creationId xmlns:a16="http://schemas.microsoft.com/office/drawing/2014/main" xmlns="" id="{00000000-0008-0000-0B00-000082961000}"/>
            </a:ext>
          </a:extLst>
        </xdr:cNvPr>
        <xdr:cNvSpPr>
          <a:spLocks noChangeArrowheads="1"/>
        </xdr:cNvSpPr>
      </xdr:nvSpPr>
      <xdr:spPr bwMode="auto">
        <a:xfrm>
          <a:off x="0" y="49520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589</xdr:row>
      <xdr:rowOff>0</xdr:rowOff>
    </xdr:from>
    <xdr:to>
      <xdr:col>9</xdr:col>
      <xdr:colOff>752475</xdr:colOff>
      <xdr:row>589</xdr:row>
      <xdr:rowOff>0</xdr:rowOff>
    </xdr:to>
    <xdr:sp macro="" textlink="">
      <xdr:nvSpPr>
        <xdr:cNvPr id="1087107" name="Rectangle 8070">
          <a:extLst>
            <a:ext uri="{FF2B5EF4-FFF2-40B4-BE49-F238E27FC236}">
              <a16:creationId xmlns:a16="http://schemas.microsoft.com/office/drawing/2014/main" xmlns="" id="{00000000-0008-0000-0B00-000083961000}"/>
            </a:ext>
          </a:extLst>
        </xdr:cNvPr>
        <xdr:cNvSpPr>
          <a:spLocks noChangeArrowheads="1"/>
        </xdr:cNvSpPr>
      </xdr:nvSpPr>
      <xdr:spPr bwMode="auto">
        <a:xfrm>
          <a:off x="0" y="1127188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672</xdr:row>
      <xdr:rowOff>0</xdr:rowOff>
    </xdr:from>
    <xdr:to>
      <xdr:col>0</xdr:col>
      <xdr:colOff>0</xdr:colOff>
      <xdr:row>672</xdr:row>
      <xdr:rowOff>0</xdr:rowOff>
    </xdr:to>
    <xdr:sp macro="" textlink="">
      <xdr:nvSpPr>
        <xdr:cNvPr id="1087108" name="Rectangle 8071">
          <a:extLst>
            <a:ext uri="{FF2B5EF4-FFF2-40B4-BE49-F238E27FC236}">
              <a16:creationId xmlns:a16="http://schemas.microsoft.com/office/drawing/2014/main" xmlns="" id="{00000000-0008-0000-0B00-000084961000}"/>
            </a:ext>
          </a:extLst>
        </xdr:cNvPr>
        <xdr:cNvSpPr>
          <a:spLocks noChangeArrowheads="1"/>
        </xdr:cNvSpPr>
      </xdr:nvSpPr>
      <xdr:spPr bwMode="auto">
        <a:xfrm>
          <a:off x="0" y="1249203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672</xdr:row>
      <xdr:rowOff>0</xdr:rowOff>
    </xdr:from>
    <xdr:to>
      <xdr:col>0</xdr:col>
      <xdr:colOff>0</xdr:colOff>
      <xdr:row>672</xdr:row>
      <xdr:rowOff>0</xdr:rowOff>
    </xdr:to>
    <xdr:sp macro="" textlink="">
      <xdr:nvSpPr>
        <xdr:cNvPr id="1087109" name="Rectangle 8072">
          <a:extLst>
            <a:ext uri="{FF2B5EF4-FFF2-40B4-BE49-F238E27FC236}">
              <a16:creationId xmlns:a16="http://schemas.microsoft.com/office/drawing/2014/main" xmlns="" id="{00000000-0008-0000-0B00-000085961000}"/>
            </a:ext>
          </a:extLst>
        </xdr:cNvPr>
        <xdr:cNvSpPr>
          <a:spLocks noChangeArrowheads="1"/>
        </xdr:cNvSpPr>
      </xdr:nvSpPr>
      <xdr:spPr bwMode="auto">
        <a:xfrm>
          <a:off x="0" y="1249203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672</xdr:row>
      <xdr:rowOff>0</xdr:rowOff>
    </xdr:from>
    <xdr:to>
      <xdr:col>0</xdr:col>
      <xdr:colOff>0</xdr:colOff>
      <xdr:row>672</xdr:row>
      <xdr:rowOff>0</xdr:rowOff>
    </xdr:to>
    <xdr:sp macro="" textlink="">
      <xdr:nvSpPr>
        <xdr:cNvPr id="1087110" name="Rectangle 8073">
          <a:extLst>
            <a:ext uri="{FF2B5EF4-FFF2-40B4-BE49-F238E27FC236}">
              <a16:creationId xmlns:a16="http://schemas.microsoft.com/office/drawing/2014/main" xmlns="" id="{00000000-0008-0000-0B00-000086961000}"/>
            </a:ext>
          </a:extLst>
        </xdr:cNvPr>
        <xdr:cNvSpPr>
          <a:spLocks noChangeArrowheads="1"/>
        </xdr:cNvSpPr>
      </xdr:nvSpPr>
      <xdr:spPr bwMode="auto">
        <a:xfrm>
          <a:off x="0" y="1249203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589</xdr:row>
      <xdr:rowOff>0</xdr:rowOff>
    </xdr:from>
    <xdr:to>
      <xdr:col>9</xdr:col>
      <xdr:colOff>752475</xdr:colOff>
      <xdr:row>589</xdr:row>
      <xdr:rowOff>0</xdr:rowOff>
    </xdr:to>
    <xdr:sp macro="" textlink="">
      <xdr:nvSpPr>
        <xdr:cNvPr id="1087111" name="Rectangle 8074">
          <a:extLst>
            <a:ext uri="{FF2B5EF4-FFF2-40B4-BE49-F238E27FC236}">
              <a16:creationId xmlns:a16="http://schemas.microsoft.com/office/drawing/2014/main" xmlns="" id="{00000000-0008-0000-0B00-000087961000}"/>
            </a:ext>
          </a:extLst>
        </xdr:cNvPr>
        <xdr:cNvSpPr>
          <a:spLocks noChangeArrowheads="1"/>
        </xdr:cNvSpPr>
      </xdr:nvSpPr>
      <xdr:spPr bwMode="auto">
        <a:xfrm>
          <a:off x="0" y="1127188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589</xdr:row>
      <xdr:rowOff>0</xdr:rowOff>
    </xdr:from>
    <xdr:to>
      <xdr:col>9</xdr:col>
      <xdr:colOff>752475</xdr:colOff>
      <xdr:row>589</xdr:row>
      <xdr:rowOff>0</xdr:rowOff>
    </xdr:to>
    <xdr:sp macro="" textlink="">
      <xdr:nvSpPr>
        <xdr:cNvPr id="1087112" name="Rectangle 8075">
          <a:extLst>
            <a:ext uri="{FF2B5EF4-FFF2-40B4-BE49-F238E27FC236}">
              <a16:creationId xmlns:a16="http://schemas.microsoft.com/office/drawing/2014/main" xmlns="" id="{00000000-0008-0000-0B00-000088961000}"/>
            </a:ext>
          </a:extLst>
        </xdr:cNvPr>
        <xdr:cNvSpPr>
          <a:spLocks noChangeArrowheads="1"/>
        </xdr:cNvSpPr>
      </xdr:nvSpPr>
      <xdr:spPr bwMode="auto">
        <a:xfrm>
          <a:off x="0" y="1127188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672</xdr:row>
      <xdr:rowOff>0</xdr:rowOff>
    </xdr:from>
    <xdr:to>
      <xdr:col>0</xdr:col>
      <xdr:colOff>0</xdr:colOff>
      <xdr:row>672</xdr:row>
      <xdr:rowOff>0</xdr:rowOff>
    </xdr:to>
    <xdr:sp macro="" textlink="">
      <xdr:nvSpPr>
        <xdr:cNvPr id="1087113" name="Rectangle 8076">
          <a:extLst>
            <a:ext uri="{FF2B5EF4-FFF2-40B4-BE49-F238E27FC236}">
              <a16:creationId xmlns:a16="http://schemas.microsoft.com/office/drawing/2014/main" xmlns="" id="{00000000-0008-0000-0B00-000089961000}"/>
            </a:ext>
          </a:extLst>
        </xdr:cNvPr>
        <xdr:cNvSpPr>
          <a:spLocks noChangeArrowheads="1"/>
        </xdr:cNvSpPr>
      </xdr:nvSpPr>
      <xdr:spPr bwMode="auto">
        <a:xfrm>
          <a:off x="0" y="1249203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672</xdr:row>
      <xdr:rowOff>0</xdr:rowOff>
    </xdr:from>
    <xdr:to>
      <xdr:col>0</xdr:col>
      <xdr:colOff>0</xdr:colOff>
      <xdr:row>672</xdr:row>
      <xdr:rowOff>0</xdr:rowOff>
    </xdr:to>
    <xdr:sp macro="" textlink="">
      <xdr:nvSpPr>
        <xdr:cNvPr id="1087114" name="Rectangle 8077">
          <a:extLst>
            <a:ext uri="{FF2B5EF4-FFF2-40B4-BE49-F238E27FC236}">
              <a16:creationId xmlns:a16="http://schemas.microsoft.com/office/drawing/2014/main" xmlns="" id="{00000000-0008-0000-0B00-00008A961000}"/>
            </a:ext>
          </a:extLst>
        </xdr:cNvPr>
        <xdr:cNvSpPr>
          <a:spLocks noChangeArrowheads="1"/>
        </xdr:cNvSpPr>
      </xdr:nvSpPr>
      <xdr:spPr bwMode="auto">
        <a:xfrm>
          <a:off x="0" y="1249203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589</xdr:row>
      <xdr:rowOff>0</xdr:rowOff>
    </xdr:from>
    <xdr:to>
      <xdr:col>9</xdr:col>
      <xdr:colOff>752475</xdr:colOff>
      <xdr:row>589</xdr:row>
      <xdr:rowOff>0</xdr:rowOff>
    </xdr:to>
    <xdr:sp macro="" textlink="">
      <xdr:nvSpPr>
        <xdr:cNvPr id="1087115" name="Rectangle 8078">
          <a:extLst>
            <a:ext uri="{FF2B5EF4-FFF2-40B4-BE49-F238E27FC236}">
              <a16:creationId xmlns:a16="http://schemas.microsoft.com/office/drawing/2014/main" xmlns="" id="{00000000-0008-0000-0B00-00008B961000}"/>
            </a:ext>
          </a:extLst>
        </xdr:cNvPr>
        <xdr:cNvSpPr>
          <a:spLocks noChangeArrowheads="1"/>
        </xdr:cNvSpPr>
      </xdr:nvSpPr>
      <xdr:spPr bwMode="auto">
        <a:xfrm>
          <a:off x="0" y="1127188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589</xdr:row>
      <xdr:rowOff>0</xdr:rowOff>
    </xdr:from>
    <xdr:to>
      <xdr:col>9</xdr:col>
      <xdr:colOff>752475</xdr:colOff>
      <xdr:row>589</xdr:row>
      <xdr:rowOff>0</xdr:rowOff>
    </xdr:to>
    <xdr:sp macro="" textlink="">
      <xdr:nvSpPr>
        <xdr:cNvPr id="1087116" name="Rectangle 8079">
          <a:extLst>
            <a:ext uri="{FF2B5EF4-FFF2-40B4-BE49-F238E27FC236}">
              <a16:creationId xmlns:a16="http://schemas.microsoft.com/office/drawing/2014/main" xmlns="" id="{00000000-0008-0000-0B00-00008C961000}"/>
            </a:ext>
          </a:extLst>
        </xdr:cNvPr>
        <xdr:cNvSpPr>
          <a:spLocks noChangeArrowheads="1"/>
        </xdr:cNvSpPr>
      </xdr:nvSpPr>
      <xdr:spPr bwMode="auto">
        <a:xfrm>
          <a:off x="0" y="1127188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672</xdr:row>
      <xdr:rowOff>0</xdr:rowOff>
    </xdr:from>
    <xdr:to>
      <xdr:col>0</xdr:col>
      <xdr:colOff>0</xdr:colOff>
      <xdr:row>672</xdr:row>
      <xdr:rowOff>0</xdr:rowOff>
    </xdr:to>
    <xdr:sp macro="" textlink="">
      <xdr:nvSpPr>
        <xdr:cNvPr id="1087117" name="Rectangle 8080">
          <a:extLst>
            <a:ext uri="{FF2B5EF4-FFF2-40B4-BE49-F238E27FC236}">
              <a16:creationId xmlns:a16="http://schemas.microsoft.com/office/drawing/2014/main" xmlns="" id="{00000000-0008-0000-0B00-00008D961000}"/>
            </a:ext>
          </a:extLst>
        </xdr:cNvPr>
        <xdr:cNvSpPr>
          <a:spLocks noChangeArrowheads="1"/>
        </xdr:cNvSpPr>
      </xdr:nvSpPr>
      <xdr:spPr bwMode="auto">
        <a:xfrm>
          <a:off x="0" y="1249203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672</xdr:row>
      <xdr:rowOff>0</xdr:rowOff>
    </xdr:from>
    <xdr:to>
      <xdr:col>0</xdr:col>
      <xdr:colOff>0</xdr:colOff>
      <xdr:row>672</xdr:row>
      <xdr:rowOff>0</xdr:rowOff>
    </xdr:to>
    <xdr:sp macro="" textlink="">
      <xdr:nvSpPr>
        <xdr:cNvPr id="1087118" name="Rectangle 8081">
          <a:extLst>
            <a:ext uri="{FF2B5EF4-FFF2-40B4-BE49-F238E27FC236}">
              <a16:creationId xmlns:a16="http://schemas.microsoft.com/office/drawing/2014/main" xmlns="" id="{00000000-0008-0000-0B00-00008E961000}"/>
            </a:ext>
          </a:extLst>
        </xdr:cNvPr>
        <xdr:cNvSpPr>
          <a:spLocks noChangeArrowheads="1"/>
        </xdr:cNvSpPr>
      </xdr:nvSpPr>
      <xdr:spPr bwMode="auto">
        <a:xfrm>
          <a:off x="0" y="1249203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589</xdr:row>
      <xdr:rowOff>0</xdr:rowOff>
    </xdr:from>
    <xdr:to>
      <xdr:col>9</xdr:col>
      <xdr:colOff>752475</xdr:colOff>
      <xdr:row>589</xdr:row>
      <xdr:rowOff>0</xdr:rowOff>
    </xdr:to>
    <xdr:sp macro="" textlink="">
      <xdr:nvSpPr>
        <xdr:cNvPr id="1087119" name="Rectangle 8082">
          <a:extLst>
            <a:ext uri="{FF2B5EF4-FFF2-40B4-BE49-F238E27FC236}">
              <a16:creationId xmlns:a16="http://schemas.microsoft.com/office/drawing/2014/main" xmlns="" id="{00000000-0008-0000-0B00-00008F961000}"/>
            </a:ext>
          </a:extLst>
        </xdr:cNvPr>
        <xdr:cNvSpPr>
          <a:spLocks noChangeArrowheads="1"/>
        </xdr:cNvSpPr>
      </xdr:nvSpPr>
      <xdr:spPr bwMode="auto">
        <a:xfrm>
          <a:off x="0" y="1127188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672</xdr:row>
      <xdr:rowOff>0</xdr:rowOff>
    </xdr:from>
    <xdr:to>
      <xdr:col>0</xdr:col>
      <xdr:colOff>0</xdr:colOff>
      <xdr:row>672</xdr:row>
      <xdr:rowOff>0</xdr:rowOff>
    </xdr:to>
    <xdr:sp macro="" textlink="">
      <xdr:nvSpPr>
        <xdr:cNvPr id="1087120" name="Rectangle 8083">
          <a:extLst>
            <a:ext uri="{FF2B5EF4-FFF2-40B4-BE49-F238E27FC236}">
              <a16:creationId xmlns:a16="http://schemas.microsoft.com/office/drawing/2014/main" xmlns="" id="{00000000-0008-0000-0B00-000090961000}"/>
            </a:ext>
          </a:extLst>
        </xdr:cNvPr>
        <xdr:cNvSpPr>
          <a:spLocks noChangeArrowheads="1"/>
        </xdr:cNvSpPr>
      </xdr:nvSpPr>
      <xdr:spPr bwMode="auto">
        <a:xfrm>
          <a:off x="0" y="1249203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672</xdr:row>
      <xdr:rowOff>0</xdr:rowOff>
    </xdr:from>
    <xdr:to>
      <xdr:col>0</xdr:col>
      <xdr:colOff>0</xdr:colOff>
      <xdr:row>672</xdr:row>
      <xdr:rowOff>0</xdr:rowOff>
    </xdr:to>
    <xdr:sp macro="" textlink="">
      <xdr:nvSpPr>
        <xdr:cNvPr id="1087121" name="Rectangle 8084">
          <a:extLst>
            <a:ext uri="{FF2B5EF4-FFF2-40B4-BE49-F238E27FC236}">
              <a16:creationId xmlns:a16="http://schemas.microsoft.com/office/drawing/2014/main" xmlns="" id="{00000000-0008-0000-0B00-000091961000}"/>
            </a:ext>
          </a:extLst>
        </xdr:cNvPr>
        <xdr:cNvSpPr>
          <a:spLocks noChangeArrowheads="1"/>
        </xdr:cNvSpPr>
      </xdr:nvSpPr>
      <xdr:spPr bwMode="auto">
        <a:xfrm>
          <a:off x="0" y="1249203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672</xdr:row>
      <xdr:rowOff>0</xdr:rowOff>
    </xdr:from>
    <xdr:to>
      <xdr:col>0</xdr:col>
      <xdr:colOff>0</xdr:colOff>
      <xdr:row>672</xdr:row>
      <xdr:rowOff>0</xdr:rowOff>
    </xdr:to>
    <xdr:sp macro="" textlink="">
      <xdr:nvSpPr>
        <xdr:cNvPr id="1087122" name="Rectangle 8085">
          <a:extLst>
            <a:ext uri="{FF2B5EF4-FFF2-40B4-BE49-F238E27FC236}">
              <a16:creationId xmlns:a16="http://schemas.microsoft.com/office/drawing/2014/main" xmlns="" id="{00000000-0008-0000-0B00-000092961000}"/>
            </a:ext>
          </a:extLst>
        </xdr:cNvPr>
        <xdr:cNvSpPr>
          <a:spLocks noChangeArrowheads="1"/>
        </xdr:cNvSpPr>
      </xdr:nvSpPr>
      <xdr:spPr bwMode="auto">
        <a:xfrm>
          <a:off x="0" y="1249203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589</xdr:row>
      <xdr:rowOff>0</xdr:rowOff>
    </xdr:from>
    <xdr:to>
      <xdr:col>9</xdr:col>
      <xdr:colOff>752475</xdr:colOff>
      <xdr:row>589</xdr:row>
      <xdr:rowOff>0</xdr:rowOff>
    </xdr:to>
    <xdr:sp macro="" textlink="">
      <xdr:nvSpPr>
        <xdr:cNvPr id="1087123" name="Rectangle 8086">
          <a:extLst>
            <a:ext uri="{FF2B5EF4-FFF2-40B4-BE49-F238E27FC236}">
              <a16:creationId xmlns:a16="http://schemas.microsoft.com/office/drawing/2014/main" xmlns="" id="{00000000-0008-0000-0B00-000093961000}"/>
            </a:ext>
          </a:extLst>
        </xdr:cNvPr>
        <xdr:cNvSpPr>
          <a:spLocks noChangeArrowheads="1"/>
        </xdr:cNvSpPr>
      </xdr:nvSpPr>
      <xdr:spPr bwMode="auto">
        <a:xfrm>
          <a:off x="0" y="1127188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589</xdr:row>
      <xdr:rowOff>0</xdr:rowOff>
    </xdr:from>
    <xdr:to>
      <xdr:col>9</xdr:col>
      <xdr:colOff>752475</xdr:colOff>
      <xdr:row>589</xdr:row>
      <xdr:rowOff>0</xdr:rowOff>
    </xdr:to>
    <xdr:sp macro="" textlink="">
      <xdr:nvSpPr>
        <xdr:cNvPr id="1087124" name="Rectangle 8087">
          <a:extLst>
            <a:ext uri="{FF2B5EF4-FFF2-40B4-BE49-F238E27FC236}">
              <a16:creationId xmlns:a16="http://schemas.microsoft.com/office/drawing/2014/main" xmlns="" id="{00000000-0008-0000-0B00-000094961000}"/>
            </a:ext>
          </a:extLst>
        </xdr:cNvPr>
        <xdr:cNvSpPr>
          <a:spLocks noChangeArrowheads="1"/>
        </xdr:cNvSpPr>
      </xdr:nvSpPr>
      <xdr:spPr bwMode="auto">
        <a:xfrm>
          <a:off x="0" y="1127188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672</xdr:row>
      <xdr:rowOff>0</xdr:rowOff>
    </xdr:from>
    <xdr:to>
      <xdr:col>0</xdr:col>
      <xdr:colOff>0</xdr:colOff>
      <xdr:row>672</xdr:row>
      <xdr:rowOff>0</xdr:rowOff>
    </xdr:to>
    <xdr:sp macro="" textlink="">
      <xdr:nvSpPr>
        <xdr:cNvPr id="1087125" name="Rectangle 8088">
          <a:extLst>
            <a:ext uri="{FF2B5EF4-FFF2-40B4-BE49-F238E27FC236}">
              <a16:creationId xmlns:a16="http://schemas.microsoft.com/office/drawing/2014/main" xmlns="" id="{00000000-0008-0000-0B00-000095961000}"/>
            </a:ext>
          </a:extLst>
        </xdr:cNvPr>
        <xdr:cNvSpPr>
          <a:spLocks noChangeArrowheads="1"/>
        </xdr:cNvSpPr>
      </xdr:nvSpPr>
      <xdr:spPr bwMode="auto">
        <a:xfrm>
          <a:off x="0" y="1249203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672</xdr:row>
      <xdr:rowOff>0</xdr:rowOff>
    </xdr:from>
    <xdr:to>
      <xdr:col>0</xdr:col>
      <xdr:colOff>0</xdr:colOff>
      <xdr:row>672</xdr:row>
      <xdr:rowOff>0</xdr:rowOff>
    </xdr:to>
    <xdr:sp macro="" textlink="">
      <xdr:nvSpPr>
        <xdr:cNvPr id="1087126" name="Rectangle 8089">
          <a:extLst>
            <a:ext uri="{FF2B5EF4-FFF2-40B4-BE49-F238E27FC236}">
              <a16:creationId xmlns:a16="http://schemas.microsoft.com/office/drawing/2014/main" xmlns="" id="{00000000-0008-0000-0B00-000096961000}"/>
            </a:ext>
          </a:extLst>
        </xdr:cNvPr>
        <xdr:cNvSpPr>
          <a:spLocks noChangeArrowheads="1"/>
        </xdr:cNvSpPr>
      </xdr:nvSpPr>
      <xdr:spPr bwMode="auto">
        <a:xfrm>
          <a:off x="0" y="1249203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589</xdr:row>
      <xdr:rowOff>0</xdr:rowOff>
    </xdr:from>
    <xdr:to>
      <xdr:col>9</xdr:col>
      <xdr:colOff>752475</xdr:colOff>
      <xdr:row>589</xdr:row>
      <xdr:rowOff>0</xdr:rowOff>
    </xdr:to>
    <xdr:sp macro="" textlink="">
      <xdr:nvSpPr>
        <xdr:cNvPr id="1087127" name="Rectangle 8090">
          <a:extLst>
            <a:ext uri="{FF2B5EF4-FFF2-40B4-BE49-F238E27FC236}">
              <a16:creationId xmlns:a16="http://schemas.microsoft.com/office/drawing/2014/main" xmlns="" id="{00000000-0008-0000-0B00-000097961000}"/>
            </a:ext>
          </a:extLst>
        </xdr:cNvPr>
        <xdr:cNvSpPr>
          <a:spLocks noChangeArrowheads="1"/>
        </xdr:cNvSpPr>
      </xdr:nvSpPr>
      <xdr:spPr bwMode="auto">
        <a:xfrm>
          <a:off x="0" y="1127188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589</xdr:row>
      <xdr:rowOff>0</xdr:rowOff>
    </xdr:from>
    <xdr:to>
      <xdr:col>9</xdr:col>
      <xdr:colOff>752475</xdr:colOff>
      <xdr:row>589</xdr:row>
      <xdr:rowOff>0</xdr:rowOff>
    </xdr:to>
    <xdr:sp macro="" textlink="">
      <xdr:nvSpPr>
        <xdr:cNvPr id="1087128" name="Rectangle 8091">
          <a:extLst>
            <a:ext uri="{FF2B5EF4-FFF2-40B4-BE49-F238E27FC236}">
              <a16:creationId xmlns:a16="http://schemas.microsoft.com/office/drawing/2014/main" xmlns="" id="{00000000-0008-0000-0B00-000098961000}"/>
            </a:ext>
          </a:extLst>
        </xdr:cNvPr>
        <xdr:cNvSpPr>
          <a:spLocks noChangeArrowheads="1"/>
        </xdr:cNvSpPr>
      </xdr:nvSpPr>
      <xdr:spPr bwMode="auto">
        <a:xfrm>
          <a:off x="0" y="1127188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672</xdr:row>
      <xdr:rowOff>0</xdr:rowOff>
    </xdr:from>
    <xdr:to>
      <xdr:col>0</xdr:col>
      <xdr:colOff>0</xdr:colOff>
      <xdr:row>672</xdr:row>
      <xdr:rowOff>0</xdr:rowOff>
    </xdr:to>
    <xdr:sp macro="" textlink="">
      <xdr:nvSpPr>
        <xdr:cNvPr id="1087129" name="Rectangle 8092">
          <a:extLst>
            <a:ext uri="{FF2B5EF4-FFF2-40B4-BE49-F238E27FC236}">
              <a16:creationId xmlns:a16="http://schemas.microsoft.com/office/drawing/2014/main" xmlns="" id="{00000000-0008-0000-0B00-000099961000}"/>
            </a:ext>
          </a:extLst>
        </xdr:cNvPr>
        <xdr:cNvSpPr>
          <a:spLocks noChangeArrowheads="1"/>
        </xdr:cNvSpPr>
      </xdr:nvSpPr>
      <xdr:spPr bwMode="auto">
        <a:xfrm>
          <a:off x="0" y="1249203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672</xdr:row>
      <xdr:rowOff>0</xdr:rowOff>
    </xdr:from>
    <xdr:to>
      <xdr:col>0</xdr:col>
      <xdr:colOff>0</xdr:colOff>
      <xdr:row>672</xdr:row>
      <xdr:rowOff>0</xdr:rowOff>
    </xdr:to>
    <xdr:sp macro="" textlink="">
      <xdr:nvSpPr>
        <xdr:cNvPr id="1087130" name="Rectangle 8093">
          <a:extLst>
            <a:ext uri="{FF2B5EF4-FFF2-40B4-BE49-F238E27FC236}">
              <a16:creationId xmlns:a16="http://schemas.microsoft.com/office/drawing/2014/main" xmlns="" id="{00000000-0008-0000-0B00-00009A961000}"/>
            </a:ext>
          </a:extLst>
        </xdr:cNvPr>
        <xdr:cNvSpPr>
          <a:spLocks noChangeArrowheads="1"/>
        </xdr:cNvSpPr>
      </xdr:nvSpPr>
      <xdr:spPr bwMode="auto">
        <a:xfrm>
          <a:off x="0" y="1249203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687</xdr:row>
      <xdr:rowOff>0</xdr:rowOff>
    </xdr:from>
    <xdr:to>
      <xdr:col>9</xdr:col>
      <xdr:colOff>752475</xdr:colOff>
      <xdr:row>687</xdr:row>
      <xdr:rowOff>0</xdr:rowOff>
    </xdr:to>
    <xdr:sp macro="" textlink="">
      <xdr:nvSpPr>
        <xdr:cNvPr id="1087131" name="Rectangle 8094">
          <a:extLst>
            <a:ext uri="{FF2B5EF4-FFF2-40B4-BE49-F238E27FC236}">
              <a16:creationId xmlns:a16="http://schemas.microsoft.com/office/drawing/2014/main" xmlns="" id="{00000000-0008-0000-0B00-00009B961000}"/>
            </a:ext>
          </a:extLst>
        </xdr:cNvPr>
        <xdr:cNvSpPr>
          <a:spLocks noChangeArrowheads="1"/>
        </xdr:cNvSpPr>
      </xdr:nvSpPr>
      <xdr:spPr bwMode="auto">
        <a:xfrm>
          <a:off x="0" y="12932092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687</xdr:row>
      <xdr:rowOff>0</xdr:rowOff>
    </xdr:from>
    <xdr:to>
      <xdr:col>9</xdr:col>
      <xdr:colOff>752475</xdr:colOff>
      <xdr:row>687</xdr:row>
      <xdr:rowOff>0</xdr:rowOff>
    </xdr:to>
    <xdr:sp macro="" textlink="">
      <xdr:nvSpPr>
        <xdr:cNvPr id="1087132" name="Rectangle 8095">
          <a:extLst>
            <a:ext uri="{FF2B5EF4-FFF2-40B4-BE49-F238E27FC236}">
              <a16:creationId xmlns:a16="http://schemas.microsoft.com/office/drawing/2014/main" xmlns="" id="{00000000-0008-0000-0B00-00009C961000}"/>
            </a:ext>
          </a:extLst>
        </xdr:cNvPr>
        <xdr:cNvSpPr>
          <a:spLocks noChangeArrowheads="1"/>
        </xdr:cNvSpPr>
      </xdr:nvSpPr>
      <xdr:spPr bwMode="auto">
        <a:xfrm>
          <a:off x="0" y="12932092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87133" name="Rectangle 8096">
          <a:extLst>
            <a:ext uri="{FF2B5EF4-FFF2-40B4-BE49-F238E27FC236}">
              <a16:creationId xmlns:a16="http://schemas.microsoft.com/office/drawing/2014/main" xmlns="" id="{00000000-0008-0000-0B00-00009D961000}"/>
            </a:ext>
          </a:extLst>
        </xdr:cNvPr>
        <xdr:cNvSpPr>
          <a:spLocks noChangeArrowheads="1"/>
        </xdr:cNvSpPr>
      </xdr:nvSpPr>
      <xdr:spPr bwMode="auto">
        <a:xfrm>
          <a:off x="0" y="3887724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87134" name="Rectangle 8097">
          <a:extLst>
            <a:ext uri="{FF2B5EF4-FFF2-40B4-BE49-F238E27FC236}">
              <a16:creationId xmlns:a16="http://schemas.microsoft.com/office/drawing/2014/main" xmlns="" id="{00000000-0008-0000-0B00-00009E961000}"/>
            </a:ext>
          </a:extLst>
        </xdr:cNvPr>
        <xdr:cNvSpPr>
          <a:spLocks noChangeArrowheads="1"/>
        </xdr:cNvSpPr>
      </xdr:nvSpPr>
      <xdr:spPr bwMode="auto">
        <a:xfrm>
          <a:off x="0" y="3887724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687</xdr:row>
      <xdr:rowOff>0</xdr:rowOff>
    </xdr:from>
    <xdr:to>
      <xdr:col>9</xdr:col>
      <xdr:colOff>752475</xdr:colOff>
      <xdr:row>687</xdr:row>
      <xdr:rowOff>0</xdr:rowOff>
    </xdr:to>
    <xdr:sp macro="" textlink="">
      <xdr:nvSpPr>
        <xdr:cNvPr id="1087135" name="Rectangle 8098">
          <a:extLst>
            <a:ext uri="{FF2B5EF4-FFF2-40B4-BE49-F238E27FC236}">
              <a16:creationId xmlns:a16="http://schemas.microsoft.com/office/drawing/2014/main" xmlns="" id="{00000000-0008-0000-0B00-00009F961000}"/>
            </a:ext>
          </a:extLst>
        </xdr:cNvPr>
        <xdr:cNvSpPr>
          <a:spLocks noChangeArrowheads="1"/>
        </xdr:cNvSpPr>
      </xdr:nvSpPr>
      <xdr:spPr bwMode="auto">
        <a:xfrm>
          <a:off x="0" y="12932092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687</xdr:row>
      <xdr:rowOff>0</xdr:rowOff>
    </xdr:from>
    <xdr:to>
      <xdr:col>9</xdr:col>
      <xdr:colOff>752475</xdr:colOff>
      <xdr:row>687</xdr:row>
      <xdr:rowOff>0</xdr:rowOff>
    </xdr:to>
    <xdr:sp macro="" textlink="">
      <xdr:nvSpPr>
        <xdr:cNvPr id="1087136" name="Rectangle 8099">
          <a:extLst>
            <a:ext uri="{FF2B5EF4-FFF2-40B4-BE49-F238E27FC236}">
              <a16:creationId xmlns:a16="http://schemas.microsoft.com/office/drawing/2014/main" xmlns="" id="{00000000-0008-0000-0B00-0000A0961000}"/>
            </a:ext>
          </a:extLst>
        </xdr:cNvPr>
        <xdr:cNvSpPr>
          <a:spLocks noChangeArrowheads="1"/>
        </xdr:cNvSpPr>
      </xdr:nvSpPr>
      <xdr:spPr bwMode="auto">
        <a:xfrm>
          <a:off x="0" y="12932092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87137" name="Rectangle 8100">
          <a:extLst>
            <a:ext uri="{FF2B5EF4-FFF2-40B4-BE49-F238E27FC236}">
              <a16:creationId xmlns:a16="http://schemas.microsoft.com/office/drawing/2014/main" xmlns="" id="{00000000-0008-0000-0B00-0000A1961000}"/>
            </a:ext>
          </a:extLst>
        </xdr:cNvPr>
        <xdr:cNvSpPr>
          <a:spLocks noChangeArrowheads="1"/>
        </xdr:cNvSpPr>
      </xdr:nvSpPr>
      <xdr:spPr bwMode="auto">
        <a:xfrm>
          <a:off x="0" y="3887724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87138" name="Rectangle 8101">
          <a:extLst>
            <a:ext uri="{FF2B5EF4-FFF2-40B4-BE49-F238E27FC236}">
              <a16:creationId xmlns:a16="http://schemas.microsoft.com/office/drawing/2014/main" xmlns="" id="{00000000-0008-0000-0B00-0000A2961000}"/>
            </a:ext>
          </a:extLst>
        </xdr:cNvPr>
        <xdr:cNvSpPr>
          <a:spLocks noChangeArrowheads="1"/>
        </xdr:cNvSpPr>
      </xdr:nvSpPr>
      <xdr:spPr bwMode="auto">
        <a:xfrm>
          <a:off x="0" y="3887724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687</xdr:row>
      <xdr:rowOff>0</xdr:rowOff>
    </xdr:from>
    <xdr:to>
      <xdr:col>9</xdr:col>
      <xdr:colOff>752475</xdr:colOff>
      <xdr:row>687</xdr:row>
      <xdr:rowOff>0</xdr:rowOff>
    </xdr:to>
    <xdr:sp macro="" textlink="">
      <xdr:nvSpPr>
        <xdr:cNvPr id="1087139" name="Rectangle 8102">
          <a:extLst>
            <a:ext uri="{FF2B5EF4-FFF2-40B4-BE49-F238E27FC236}">
              <a16:creationId xmlns:a16="http://schemas.microsoft.com/office/drawing/2014/main" xmlns="" id="{00000000-0008-0000-0B00-0000A3961000}"/>
            </a:ext>
          </a:extLst>
        </xdr:cNvPr>
        <xdr:cNvSpPr>
          <a:spLocks noChangeArrowheads="1"/>
        </xdr:cNvSpPr>
      </xdr:nvSpPr>
      <xdr:spPr bwMode="auto">
        <a:xfrm>
          <a:off x="0" y="12932092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687</xdr:row>
      <xdr:rowOff>0</xdr:rowOff>
    </xdr:from>
    <xdr:to>
      <xdr:col>9</xdr:col>
      <xdr:colOff>752475</xdr:colOff>
      <xdr:row>687</xdr:row>
      <xdr:rowOff>0</xdr:rowOff>
    </xdr:to>
    <xdr:sp macro="" textlink="">
      <xdr:nvSpPr>
        <xdr:cNvPr id="1087140" name="Rectangle 8103">
          <a:extLst>
            <a:ext uri="{FF2B5EF4-FFF2-40B4-BE49-F238E27FC236}">
              <a16:creationId xmlns:a16="http://schemas.microsoft.com/office/drawing/2014/main" xmlns="" id="{00000000-0008-0000-0B00-0000A4961000}"/>
            </a:ext>
          </a:extLst>
        </xdr:cNvPr>
        <xdr:cNvSpPr>
          <a:spLocks noChangeArrowheads="1"/>
        </xdr:cNvSpPr>
      </xdr:nvSpPr>
      <xdr:spPr bwMode="auto">
        <a:xfrm>
          <a:off x="0" y="12932092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87141" name="Rectangle 8104">
          <a:extLst>
            <a:ext uri="{FF2B5EF4-FFF2-40B4-BE49-F238E27FC236}">
              <a16:creationId xmlns:a16="http://schemas.microsoft.com/office/drawing/2014/main" xmlns="" id="{00000000-0008-0000-0B00-0000A5961000}"/>
            </a:ext>
          </a:extLst>
        </xdr:cNvPr>
        <xdr:cNvSpPr>
          <a:spLocks noChangeArrowheads="1"/>
        </xdr:cNvSpPr>
      </xdr:nvSpPr>
      <xdr:spPr bwMode="auto">
        <a:xfrm>
          <a:off x="0" y="3887724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87142" name="Rectangle 8105">
          <a:extLst>
            <a:ext uri="{FF2B5EF4-FFF2-40B4-BE49-F238E27FC236}">
              <a16:creationId xmlns:a16="http://schemas.microsoft.com/office/drawing/2014/main" xmlns="" id="{00000000-0008-0000-0B00-0000A6961000}"/>
            </a:ext>
          </a:extLst>
        </xdr:cNvPr>
        <xdr:cNvSpPr>
          <a:spLocks noChangeArrowheads="1"/>
        </xdr:cNvSpPr>
      </xdr:nvSpPr>
      <xdr:spPr bwMode="auto">
        <a:xfrm>
          <a:off x="0" y="3887724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687</xdr:row>
      <xdr:rowOff>0</xdr:rowOff>
    </xdr:from>
    <xdr:to>
      <xdr:col>9</xdr:col>
      <xdr:colOff>752475</xdr:colOff>
      <xdr:row>687</xdr:row>
      <xdr:rowOff>0</xdr:rowOff>
    </xdr:to>
    <xdr:sp macro="" textlink="">
      <xdr:nvSpPr>
        <xdr:cNvPr id="1087143" name="Rectangle 8106">
          <a:extLst>
            <a:ext uri="{FF2B5EF4-FFF2-40B4-BE49-F238E27FC236}">
              <a16:creationId xmlns:a16="http://schemas.microsoft.com/office/drawing/2014/main" xmlns="" id="{00000000-0008-0000-0B00-0000A7961000}"/>
            </a:ext>
          </a:extLst>
        </xdr:cNvPr>
        <xdr:cNvSpPr>
          <a:spLocks noChangeArrowheads="1"/>
        </xdr:cNvSpPr>
      </xdr:nvSpPr>
      <xdr:spPr bwMode="auto">
        <a:xfrm>
          <a:off x="0" y="12932092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687</xdr:row>
      <xdr:rowOff>0</xdr:rowOff>
    </xdr:from>
    <xdr:to>
      <xdr:col>9</xdr:col>
      <xdr:colOff>752475</xdr:colOff>
      <xdr:row>687</xdr:row>
      <xdr:rowOff>0</xdr:rowOff>
    </xdr:to>
    <xdr:sp macro="" textlink="">
      <xdr:nvSpPr>
        <xdr:cNvPr id="1087144" name="Rectangle 8107">
          <a:extLst>
            <a:ext uri="{FF2B5EF4-FFF2-40B4-BE49-F238E27FC236}">
              <a16:creationId xmlns:a16="http://schemas.microsoft.com/office/drawing/2014/main" xmlns="" id="{00000000-0008-0000-0B00-0000A8961000}"/>
            </a:ext>
          </a:extLst>
        </xdr:cNvPr>
        <xdr:cNvSpPr>
          <a:spLocks noChangeArrowheads="1"/>
        </xdr:cNvSpPr>
      </xdr:nvSpPr>
      <xdr:spPr bwMode="auto">
        <a:xfrm>
          <a:off x="0" y="12932092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87145" name="Rectangle 8108">
          <a:extLst>
            <a:ext uri="{FF2B5EF4-FFF2-40B4-BE49-F238E27FC236}">
              <a16:creationId xmlns:a16="http://schemas.microsoft.com/office/drawing/2014/main" xmlns="" id="{00000000-0008-0000-0B00-0000A9961000}"/>
            </a:ext>
          </a:extLst>
        </xdr:cNvPr>
        <xdr:cNvSpPr>
          <a:spLocks noChangeArrowheads="1"/>
        </xdr:cNvSpPr>
      </xdr:nvSpPr>
      <xdr:spPr bwMode="auto">
        <a:xfrm>
          <a:off x="0" y="3887724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87146" name="Rectangle 8109">
          <a:extLst>
            <a:ext uri="{FF2B5EF4-FFF2-40B4-BE49-F238E27FC236}">
              <a16:creationId xmlns:a16="http://schemas.microsoft.com/office/drawing/2014/main" xmlns="" id="{00000000-0008-0000-0B00-0000AA961000}"/>
            </a:ext>
          </a:extLst>
        </xdr:cNvPr>
        <xdr:cNvSpPr>
          <a:spLocks noChangeArrowheads="1"/>
        </xdr:cNvSpPr>
      </xdr:nvSpPr>
      <xdr:spPr bwMode="auto">
        <a:xfrm>
          <a:off x="0" y="3887724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87149" name="Rectangle 8112">
          <a:extLst>
            <a:ext uri="{FF2B5EF4-FFF2-40B4-BE49-F238E27FC236}">
              <a16:creationId xmlns:a16="http://schemas.microsoft.com/office/drawing/2014/main" xmlns="" id="{00000000-0008-0000-0B00-0000AD96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87150" name="Rectangle 8113">
          <a:extLst>
            <a:ext uri="{FF2B5EF4-FFF2-40B4-BE49-F238E27FC236}">
              <a16:creationId xmlns:a16="http://schemas.microsoft.com/office/drawing/2014/main" xmlns="" id="{00000000-0008-0000-0B00-0000AE96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87153" name="Rectangle 8116">
          <a:extLst>
            <a:ext uri="{FF2B5EF4-FFF2-40B4-BE49-F238E27FC236}">
              <a16:creationId xmlns:a16="http://schemas.microsoft.com/office/drawing/2014/main" xmlns="" id="{00000000-0008-0000-0B00-0000B196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87154" name="Rectangle 8117">
          <a:extLst>
            <a:ext uri="{FF2B5EF4-FFF2-40B4-BE49-F238E27FC236}">
              <a16:creationId xmlns:a16="http://schemas.microsoft.com/office/drawing/2014/main" xmlns="" id="{00000000-0008-0000-0B00-0000B296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87157" name="Rectangle 8120">
          <a:extLst>
            <a:ext uri="{FF2B5EF4-FFF2-40B4-BE49-F238E27FC236}">
              <a16:creationId xmlns:a16="http://schemas.microsoft.com/office/drawing/2014/main" xmlns="" id="{00000000-0008-0000-0B00-0000B596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87158" name="Rectangle 8121">
          <a:extLst>
            <a:ext uri="{FF2B5EF4-FFF2-40B4-BE49-F238E27FC236}">
              <a16:creationId xmlns:a16="http://schemas.microsoft.com/office/drawing/2014/main" xmlns="" id="{00000000-0008-0000-0B00-0000B696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87161" name="Rectangle 8124">
          <a:extLst>
            <a:ext uri="{FF2B5EF4-FFF2-40B4-BE49-F238E27FC236}">
              <a16:creationId xmlns:a16="http://schemas.microsoft.com/office/drawing/2014/main" xmlns="" id="{00000000-0008-0000-0B00-0000B996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87162" name="Rectangle 8125">
          <a:extLst>
            <a:ext uri="{FF2B5EF4-FFF2-40B4-BE49-F238E27FC236}">
              <a16:creationId xmlns:a16="http://schemas.microsoft.com/office/drawing/2014/main" xmlns="" id="{00000000-0008-0000-0B00-0000BA96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1358</xdr:row>
      <xdr:rowOff>0</xdr:rowOff>
    </xdr:from>
    <xdr:to>
      <xdr:col>0</xdr:col>
      <xdr:colOff>0</xdr:colOff>
      <xdr:row>1358</xdr:row>
      <xdr:rowOff>0</xdr:rowOff>
    </xdr:to>
    <xdr:sp macro="" textlink="">
      <xdr:nvSpPr>
        <xdr:cNvPr id="1087165" name="Rectangle 8128">
          <a:extLst>
            <a:ext uri="{FF2B5EF4-FFF2-40B4-BE49-F238E27FC236}">
              <a16:creationId xmlns:a16="http://schemas.microsoft.com/office/drawing/2014/main" xmlns="" id="{00000000-0008-0000-0B00-0000BD961000}"/>
            </a:ext>
          </a:extLst>
        </xdr:cNvPr>
        <xdr:cNvSpPr>
          <a:spLocks noChangeArrowheads="1"/>
        </xdr:cNvSpPr>
      </xdr:nvSpPr>
      <xdr:spPr bwMode="auto">
        <a:xfrm>
          <a:off x="0" y="4579715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1358</xdr:row>
      <xdr:rowOff>0</xdr:rowOff>
    </xdr:from>
    <xdr:to>
      <xdr:col>0</xdr:col>
      <xdr:colOff>0</xdr:colOff>
      <xdr:row>1358</xdr:row>
      <xdr:rowOff>0</xdr:rowOff>
    </xdr:to>
    <xdr:sp macro="" textlink="">
      <xdr:nvSpPr>
        <xdr:cNvPr id="1087166" name="Rectangle 8129">
          <a:extLst>
            <a:ext uri="{FF2B5EF4-FFF2-40B4-BE49-F238E27FC236}">
              <a16:creationId xmlns:a16="http://schemas.microsoft.com/office/drawing/2014/main" xmlns="" id="{00000000-0008-0000-0B00-0000BE961000}"/>
            </a:ext>
          </a:extLst>
        </xdr:cNvPr>
        <xdr:cNvSpPr>
          <a:spLocks noChangeArrowheads="1"/>
        </xdr:cNvSpPr>
      </xdr:nvSpPr>
      <xdr:spPr bwMode="auto">
        <a:xfrm>
          <a:off x="0" y="4579715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1358</xdr:row>
      <xdr:rowOff>0</xdr:rowOff>
    </xdr:from>
    <xdr:to>
      <xdr:col>0</xdr:col>
      <xdr:colOff>0</xdr:colOff>
      <xdr:row>1358</xdr:row>
      <xdr:rowOff>0</xdr:rowOff>
    </xdr:to>
    <xdr:sp macro="" textlink="">
      <xdr:nvSpPr>
        <xdr:cNvPr id="1087169" name="Rectangle 8132">
          <a:extLst>
            <a:ext uri="{FF2B5EF4-FFF2-40B4-BE49-F238E27FC236}">
              <a16:creationId xmlns:a16="http://schemas.microsoft.com/office/drawing/2014/main" xmlns="" id="{00000000-0008-0000-0B00-0000C1961000}"/>
            </a:ext>
          </a:extLst>
        </xdr:cNvPr>
        <xdr:cNvSpPr>
          <a:spLocks noChangeArrowheads="1"/>
        </xdr:cNvSpPr>
      </xdr:nvSpPr>
      <xdr:spPr bwMode="auto">
        <a:xfrm>
          <a:off x="0" y="4579715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1358</xdr:row>
      <xdr:rowOff>0</xdr:rowOff>
    </xdr:from>
    <xdr:to>
      <xdr:col>0</xdr:col>
      <xdr:colOff>0</xdr:colOff>
      <xdr:row>1358</xdr:row>
      <xdr:rowOff>0</xdr:rowOff>
    </xdr:to>
    <xdr:sp macro="" textlink="">
      <xdr:nvSpPr>
        <xdr:cNvPr id="1087170" name="Rectangle 8133">
          <a:extLst>
            <a:ext uri="{FF2B5EF4-FFF2-40B4-BE49-F238E27FC236}">
              <a16:creationId xmlns:a16="http://schemas.microsoft.com/office/drawing/2014/main" xmlns="" id="{00000000-0008-0000-0B00-0000C2961000}"/>
            </a:ext>
          </a:extLst>
        </xdr:cNvPr>
        <xdr:cNvSpPr>
          <a:spLocks noChangeArrowheads="1"/>
        </xdr:cNvSpPr>
      </xdr:nvSpPr>
      <xdr:spPr bwMode="auto">
        <a:xfrm>
          <a:off x="0" y="4579715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1358</xdr:row>
      <xdr:rowOff>0</xdr:rowOff>
    </xdr:from>
    <xdr:to>
      <xdr:col>0</xdr:col>
      <xdr:colOff>0</xdr:colOff>
      <xdr:row>1358</xdr:row>
      <xdr:rowOff>0</xdr:rowOff>
    </xdr:to>
    <xdr:sp macro="" textlink="">
      <xdr:nvSpPr>
        <xdr:cNvPr id="1087173" name="Rectangle 8136">
          <a:extLst>
            <a:ext uri="{FF2B5EF4-FFF2-40B4-BE49-F238E27FC236}">
              <a16:creationId xmlns:a16="http://schemas.microsoft.com/office/drawing/2014/main" xmlns="" id="{00000000-0008-0000-0B00-0000C5961000}"/>
            </a:ext>
          </a:extLst>
        </xdr:cNvPr>
        <xdr:cNvSpPr>
          <a:spLocks noChangeArrowheads="1"/>
        </xdr:cNvSpPr>
      </xdr:nvSpPr>
      <xdr:spPr bwMode="auto">
        <a:xfrm>
          <a:off x="0" y="4579715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1358</xdr:row>
      <xdr:rowOff>0</xdr:rowOff>
    </xdr:from>
    <xdr:to>
      <xdr:col>0</xdr:col>
      <xdr:colOff>0</xdr:colOff>
      <xdr:row>1358</xdr:row>
      <xdr:rowOff>0</xdr:rowOff>
    </xdr:to>
    <xdr:sp macro="" textlink="">
      <xdr:nvSpPr>
        <xdr:cNvPr id="1087174" name="Rectangle 8137">
          <a:extLst>
            <a:ext uri="{FF2B5EF4-FFF2-40B4-BE49-F238E27FC236}">
              <a16:creationId xmlns:a16="http://schemas.microsoft.com/office/drawing/2014/main" xmlns="" id="{00000000-0008-0000-0B00-0000C6961000}"/>
            </a:ext>
          </a:extLst>
        </xdr:cNvPr>
        <xdr:cNvSpPr>
          <a:spLocks noChangeArrowheads="1"/>
        </xdr:cNvSpPr>
      </xdr:nvSpPr>
      <xdr:spPr bwMode="auto">
        <a:xfrm>
          <a:off x="0" y="4579715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1358</xdr:row>
      <xdr:rowOff>0</xdr:rowOff>
    </xdr:from>
    <xdr:to>
      <xdr:col>0</xdr:col>
      <xdr:colOff>0</xdr:colOff>
      <xdr:row>1358</xdr:row>
      <xdr:rowOff>0</xdr:rowOff>
    </xdr:to>
    <xdr:sp macro="" textlink="">
      <xdr:nvSpPr>
        <xdr:cNvPr id="1087177" name="Rectangle 8140">
          <a:extLst>
            <a:ext uri="{FF2B5EF4-FFF2-40B4-BE49-F238E27FC236}">
              <a16:creationId xmlns:a16="http://schemas.microsoft.com/office/drawing/2014/main" xmlns="" id="{00000000-0008-0000-0B00-0000C9961000}"/>
            </a:ext>
          </a:extLst>
        </xdr:cNvPr>
        <xdr:cNvSpPr>
          <a:spLocks noChangeArrowheads="1"/>
        </xdr:cNvSpPr>
      </xdr:nvSpPr>
      <xdr:spPr bwMode="auto">
        <a:xfrm>
          <a:off x="0" y="4579715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1358</xdr:row>
      <xdr:rowOff>0</xdr:rowOff>
    </xdr:from>
    <xdr:to>
      <xdr:col>0</xdr:col>
      <xdr:colOff>0</xdr:colOff>
      <xdr:row>1358</xdr:row>
      <xdr:rowOff>0</xdr:rowOff>
    </xdr:to>
    <xdr:sp macro="" textlink="">
      <xdr:nvSpPr>
        <xdr:cNvPr id="1087178" name="Rectangle 8141">
          <a:extLst>
            <a:ext uri="{FF2B5EF4-FFF2-40B4-BE49-F238E27FC236}">
              <a16:creationId xmlns:a16="http://schemas.microsoft.com/office/drawing/2014/main" xmlns="" id="{00000000-0008-0000-0B00-0000CA961000}"/>
            </a:ext>
          </a:extLst>
        </xdr:cNvPr>
        <xdr:cNvSpPr>
          <a:spLocks noChangeArrowheads="1"/>
        </xdr:cNvSpPr>
      </xdr:nvSpPr>
      <xdr:spPr bwMode="auto">
        <a:xfrm>
          <a:off x="0" y="4579715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1358</xdr:row>
      <xdr:rowOff>0</xdr:rowOff>
    </xdr:from>
    <xdr:to>
      <xdr:col>0</xdr:col>
      <xdr:colOff>0</xdr:colOff>
      <xdr:row>1358</xdr:row>
      <xdr:rowOff>0</xdr:rowOff>
    </xdr:to>
    <xdr:sp macro="" textlink="">
      <xdr:nvSpPr>
        <xdr:cNvPr id="1087181" name="Rectangle 8144">
          <a:extLst>
            <a:ext uri="{FF2B5EF4-FFF2-40B4-BE49-F238E27FC236}">
              <a16:creationId xmlns:a16="http://schemas.microsoft.com/office/drawing/2014/main" xmlns="" id="{00000000-0008-0000-0B00-0000CD961000}"/>
            </a:ext>
          </a:extLst>
        </xdr:cNvPr>
        <xdr:cNvSpPr>
          <a:spLocks noChangeArrowheads="1"/>
        </xdr:cNvSpPr>
      </xdr:nvSpPr>
      <xdr:spPr bwMode="auto">
        <a:xfrm>
          <a:off x="0" y="4579715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1358</xdr:row>
      <xdr:rowOff>0</xdr:rowOff>
    </xdr:from>
    <xdr:to>
      <xdr:col>0</xdr:col>
      <xdr:colOff>0</xdr:colOff>
      <xdr:row>1358</xdr:row>
      <xdr:rowOff>0</xdr:rowOff>
    </xdr:to>
    <xdr:sp macro="" textlink="">
      <xdr:nvSpPr>
        <xdr:cNvPr id="1087182" name="Rectangle 8145">
          <a:extLst>
            <a:ext uri="{FF2B5EF4-FFF2-40B4-BE49-F238E27FC236}">
              <a16:creationId xmlns:a16="http://schemas.microsoft.com/office/drawing/2014/main" xmlns="" id="{00000000-0008-0000-0B00-0000CE961000}"/>
            </a:ext>
          </a:extLst>
        </xdr:cNvPr>
        <xdr:cNvSpPr>
          <a:spLocks noChangeArrowheads="1"/>
        </xdr:cNvSpPr>
      </xdr:nvSpPr>
      <xdr:spPr bwMode="auto">
        <a:xfrm>
          <a:off x="0" y="4579715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1358</xdr:row>
      <xdr:rowOff>0</xdr:rowOff>
    </xdr:from>
    <xdr:to>
      <xdr:col>0</xdr:col>
      <xdr:colOff>0</xdr:colOff>
      <xdr:row>1358</xdr:row>
      <xdr:rowOff>0</xdr:rowOff>
    </xdr:to>
    <xdr:sp macro="" textlink="">
      <xdr:nvSpPr>
        <xdr:cNvPr id="1087185" name="Rectangle 8148">
          <a:extLst>
            <a:ext uri="{FF2B5EF4-FFF2-40B4-BE49-F238E27FC236}">
              <a16:creationId xmlns:a16="http://schemas.microsoft.com/office/drawing/2014/main" xmlns="" id="{00000000-0008-0000-0B00-0000D1961000}"/>
            </a:ext>
          </a:extLst>
        </xdr:cNvPr>
        <xdr:cNvSpPr>
          <a:spLocks noChangeArrowheads="1"/>
        </xdr:cNvSpPr>
      </xdr:nvSpPr>
      <xdr:spPr bwMode="auto">
        <a:xfrm>
          <a:off x="0" y="4579715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1358</xdr:row>
      <xdr:rowOff>0</xdr:rowOff>
    </xdr:from>
    <xdr:to>
      <xdr:col>0</xdr:col>
      <xdr:colOff>0</xdr:colOff>
      <xdr:row>1358</xdr:row>
      <xdr:rowOff>0</xdr:rowOff>
    </xdr:to>
    <xdr:sp macro="" textlink="">
      <xdr:nvSpPr>
        <xdr:cNvPr id="1087186" name="Rectangle 8149">
          <a:extLst>
            <a:ext uri="{FF2B5EF4-FFF2-40B4-BE49-F238E27FC236}">
              <a16:creationId xmlns:a16="http://schemas.microsoft.com/office/drawing/2014/main" xmlns="" id="{00000000-0008-0000-0B00-0000D2961000}"/>
            </a:ext>
          </a:extLst>
        </xdr:cNvPr>
        <xdr:cNvSpPr>
          <a:spLocks noChangeArrowheads="1"/>
        </xdr:cNvSpPr>
      </xdr:nvSpPr>
      <xdr:spPr bwMode="auto">
        <a:xfrm>
          <a:off x="0" y="4579715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1358</xdr:row>
      <xdr:rowOff>0</xdr:rowOff>
    </xdr:from>
    <xdr:to>
      <xdr:col>0</xdr:col>
      <xdr:colOff>0</xdr:colOff>
      <xdr:row>1358</xdr:row>
      <xdr:rowOff>0</xdr:rowOff>
    </xdr:to>
    <xdr:sp macro="" textlink="">
      <xdr:nvSpPr>
        <xdr:cNvPr id="1087189" name="Rectangle 8152">
          <a:extLst>
            <a:ext uri="{FF2B5EF4-FFF2-40B4-BE49-F238E27FC236}">
              <a16:creationId xmlns:a16="http://schemas.microsoft.com/office/drawing/2014/main" xmlns="" id="{00000000-0008-0000-0B00-0000D5961000}"/>
            </a:ext>
          </a:extLst>
        </xdr:cNvPr>
        <xdr:cNvSpPr>
          <a:spLocks noChangeArrowheads="1"/>
        </xdr:cNvSpPr>
      </xdr:nvSpPr>
      <xdr:spPr bwMode="auto">
        <a:xfrm>
          <a:off x="0" y="4579715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1358</xdr:row>
      <xdr:rowOff>0</xdr:rowOff>
    </xdr:from>
    <xdr:to>
      <xdr:col>0</xdr:col>
      <xdr:colOff>0</xdr:colOff>
      <xdr:row>1358</xdr:row>
      <xdr:rowOff>0</xdr:rowOff>
    </xdr:to>
    <xdr:sp macro="" textlink="">
      <xdr:nvSpPr>
        <xdr:cNvPr id="1087190" name="Rectangle 8153">
          <a:extLst>
            <a:ext uri="{FF2B5EF4-FFF2-40B4-BE49-F238E27FC236}">
              <a16:creationId xmlns:a16="http://schemas.microsoft.com/office/drawing/2014/main" xmlns="" id="{00000000-0008-0000-0B00-0000D6961000}"/>
            </a:ext>
          </a:extLst>
        </xdr:cNvPr>
        <xdr:cNvSpPr>
          <a:spLocks noChangeArrowheads="1"/>
        </xdr:cNvSpPr>
      </xdr:nvSpPr>
      <xdr:spPr bwMode="auto">
        <a:xfrm>
          <a:off x="0" y="4579715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1358</xdr:row>
      <xdr:rowOff>0</xdr:rowOff>
    </xdr:from>
    <xdr:to>
      <xdr:col>0</xdr:col>
      <xdr:colOff>0</xdr:colOff>
      <xdr:row>1358</xdr:row>
      <xdr:rowOff>0</xdr:rowOff>
    </xdr:to>
    <xdr:sp macro="" textlink="">
      <xdr:nvSpPr>
        <xdr:cNvPr id="1087193" name="Rectangle 8156">
          <a:extLst>
            <a:ext uri="{FF2B5EF4-FFF2-40B4-BE49-F238E27FC236}">
              <a16:creationId xmlns:a16="http://schemas.microsoft.com/office/drawing/2014/main" xmlns="" id="{00000000-0008-0000-0B00-0000D9961000}"/>
            </a:ext>
          </a:extLst>
        </xdr:cNvPr>
        <xdr:cNvSpPr>
          <a:spLocks noChangeArrowheads="1"/>
        </xdr:cNvSpPr>
      </xdr:nvSpPr>
      <xdr:spPr bwMode="auto">
        <a:xfrm>
          <a:off x="0" y="4579715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1358</xdr:row>
      <xdr:rowOff>0</xdr:rowOff>
    </xdr:from>
    <xdr:to>
      <xdr:col>0</xdr:col>
      <xdr:colOff>0</xdr:colOff>
      <xdr:row>1358</xdr:row>
      <xdr:rowOff>0</xdr:rowOff>
    </xdr:to>
    <xdr:sp macro="" textlink="">
      <xdr:nvSpPr>
        <xdr:cNvPr id="1087194" name="Rectangle 8157">
          <a:extLst>
            <a:ext uri="{FF2B5EF4-FFF2-40B4-BE49-F238E27FC236}">
              <a16:creationId xmlns:a16="http://schemas.microsoft.com/office/drawing/2014/main" xmlns="" id="{00000000-0008-0000-0B00-0000DA961000}"/>
            </a:ext>
          </a:extLst>
        </xdr:cNvPr>
        <xdr:cNvSpPr>
          <a:spLocks noChangeArrowheads="1"/>
        </xdr:cNvSpPr>
      </xdr:nvSpPr>
      <xdr:spPr bwMode="auto">
        <a:xfrm>
          <a:off x="0" y="4579715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1360</xdr:row>
      <xdr:rowOff>0</xdr:rowOff>
    </xdr:from>
    <xdr:to>
      <xdr:col>0</xdr:col>
      <xdr:colOff>0</xdr:colOff>
      <xdr:row>1360</xdr:row>
      <xdr:rowOff>0</xdr:rowOff>
    </xdr:to>
    <xdr:sp macro="" textlink="">
      <xdr:nvSpPr>
        <xdr:cNvPr id="1087197" name="Rectangle 8160">
          <a:extLst>
            <a:ext uri="{FF2B5EF4-FFF2-40B4-BE49-F238E27FC236}">
              <a16:creationId xmlns:a16="http://schemas.microsoft.com/office/drawing/2014/main" xmlns="" id="{00000000-0008-0000-0B00-0000DD961000}"/>
            </a:ext>
          </a:extLst>
        </xdr:cNvPr>
        <xdr:cNvSpPr>
          <a:spLocks noChangeArrowheads="1"/>
        </xdr:cNvSpPr>
      </xdr:nvSpPr>
      <xdr:spPr bwMode="auto">
        <a:xfrm>
          <a:off x="0" y="4583715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1360</xdr:row>
      <xdr:rowOff>0</xdr:rowOff>
    </xdr:from>
    <xdr:to>
      <xdr:col>0</xdr:col>
      <xdr:colOff>0</xdr:colOff>
      <xdr:row>1360</xdr:row>
      <xdr:rowOff>0</xdr:rowOff>
    </xdr:to>
    <xdr:sp macro="" textlink="">
      <xdr:nvSpPr>
        <xdr:cNvPr id="1087198" name="Rectangle 8161">
          <a:extLst>
            <a:ext uri="{FF2B5EF4-FFF2-40B4-BE49-F238E27FC236}">
              <a16:creationId xmlns:a16="http://schemas.microsoft.com/office/drawing/2014/main" xmlns="" id="{00000000-0008-0000-0B00-0000DE961000}"/>
            </a:ext>
          </a:extLst>
        </xdr:cNvPr>
        <xdr:cNvSpPr>
          <a:spLocks noChangeArrowheads="1"/>
        </xdr:cNvSpPr>
      </xdr:nvSpPr>
      <xdr:spPr bwMode="auto">
        <a:xfrm>
          <a:off x="0" y="4583715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1360</xdr:row>
      <xdr:rowOff>0</xdr:rowOff>
    </xdr:from>
    <xdr:to>
      <xdr:col>0</xdr:col>
      <xdr:colOff>0</xdr:colOff>
      <xdr:row>1360</xdr:row>
      <xdr:rowOff>0</xdr:rowOff>
    </xdr:to>
    <xdr:sp macro="" textlink="">
      <xdr:nvSpPr>
        <xdr:cNvPr id="1087201" name="Rectangle 8164">
          <a:extLst>
            <a:ext uri="{FF2B5EF4-FFF2-40B4-BE49-F238E27FC236}">
              <a16:creationId xmlns:a16="http://schemas.microsoft.com/office/drawing/2014/main" xmlns="" id="{00000000-0008-0000-0B00-0000E1961000}"/>
            </a:ext>
          </a:extLst>
        </xdr:cNvPr>
        <xdr:cNvSpPr>
          <a:spLocks noChangeArrowheads="1"/>
        </xdr:cNvSpPr>
      </xdr:nvSpPr>
      <xdr:spPr bwMode="auto">
        <a:xfrm>
          <a:off x="0" y="4583715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1360</xdr:row>
      <xdr:rowOff>0</xdr:rowOff>
    </xdr:from>
    <xdr:to>
      <xdr:col>0</xdr:col>
      <xdr:colOff>0</xdr:colOff>
      <xdr:row>1360</xdr:row>
      <xdr:rowOff>0</xdr:rowOff>
    </xdr:to>
    <xdr:sp macro="" textlink="">
      <xdr:nvSpPr>
        <xdr:cNvPr id="1087202" name="Rectangle 8165">
          <a:extLst>
            <a:ext uri="{FF2B5EF4-FFF2-40B4-BE49-F238E27FC236}">
              <a16:creationId xmlns:a16="http://schemas.microsoft.com/office/drawing/2014/main" xmlns="" id="{00000000-0008-0000-0B00-0000E2961000}"/>
            </a:ext>
          </a:extLst>
        </xdr:cNvPr>
        <xdr:cNvSpPr>
          <a:spLocks noChangeArrowheads="1"/>
        </xdr:cNvSpPr>
      </xdr:nvSpPr>
      <xdr:spPr bwMode="auto">
        <a:xfrm>
          <a:off x="0" y="4583715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1360</xdr:row>
      <xdr:rowOff>0</xdr:rowOff>
    </xdr:from>
    <xdr:to>
      <xdr:col>0</xdr:col>
      <xdr:colOff>0</xdr:colOff>
      <xdr:row>1360</xdr:row>
      <xdr:rowOff>0</xdr:rowOff>
    </xdr:to>
    <xdr:sp macro="" textlink="">
      <xdr:nvSpPr>
        <xdr:cNvPr id="1087205" name="Rectangle 8168">
          <a:extLst>
            <a:ext uri="{FF2B5EF4-FFF2-40B4-BE49-F238E27FC236}">
              <a16:creationId xmlns:a16="http://schemas.microsoft.com/office/drawing/2014/main" xmlns="" id="{00000000-0008-0000-0B00-0000E5961000}"/>
            </a:ext>
          </a:extLst>
        </xdr:cNvPr>
        <xdr:cNvSpPr>
          <a:spLocks noChangeArrowheads="1"/>
        </xdr:cNvSpPr>
      </xdr:nvSpPr>
      <xdr:spPr bwMode="auto">
        <a:xfrm>
          <a:off x="0" y="4583715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1360</xdr:row>
      <xdr:rowOff>0</xdr:rowOff>
    </xdr:from>
    <xdr:to>
      <xdr:col>0</xdr:col>
      <xdr:colOff>0</xdr:colOff>
      <xdr:row>1360</xdr:row>
      <xdr:rowOff>0</xdr:rowOff>
    </xdr:to>
    <xdr:sp macro="" textlink="">
      <xdr:nvSpPr>
        <xdr:cNvPr id="1087206" name="Rectangle 8169">
          <a:extLst>
            <a:ext uri="{FF2B5EF4-FFF2-40B4-BE49-F238E27FC236}">
              <a16:creationId xmlns:a16="http://schemas.microsoft.com/office/drawing/2014/main" xmlns="" id="{00000000-0008-0000-0B00-0000E6961000}"/>
            </a:ext>
          </a:extLst>
        </xdr:cNvPr>
        <xdr:cNvSpPr>
          <a:spLocks noChangeArrowheads="1"/>
        </xdr:cNvSpPr>
      </xdr:nvSpPr>
      <xdr:spPr bwMode="auto">
        <a:xfrm>
          <a:off x="0" y="4583715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1360</xdr:row>
      <xdr:rowOff>0</xdr:rowOff>
    </xdr:from>
    <xdr:to>
      <xdr:col>0</xdr:col>
      <xdr:colOff>0</xdr:colOff>
      <xdr:row>1360</xdr:row>
      <xdr:rowOff>0</xdr:rowOff>
    </xdr:to>
    <xdr:sp macro="" textlink="">
      <xdr:nvSpPr>
        <xdr:cNvPr id="1087209" name="Rectangle 8172">
          <a:extLst>
            <a:ext uri="{FF2B5EF4-FFF2-40B4-BE49-F238E27FC236}">
              <a16:creationId xmlns:a16="http://schemas.microsoft.com/office/drawing/2014/main" xmlns="" id="{00000000-0008-0000-0B00-0000E9961000}"/>
            </a:ext>
          </a:extLst>
        </xdr:cNvPr>
        <xdr:cNvSpPr>
          <a:spLocks noChangeArrowheads="1"/>
        </xdr:cNvSpPr>
      </xdr:nvSpPr>
      <xdr:spPr bwMode="auto">
        <a:xfrm>
          <a:off x="0" y="4583715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1360</xdr:row>
      <xdr:rowOff>0</xdr:rowOff>
    </xdr:from>
    <xdr:to>
      <xdr:col>0</xdr:col>
      <xdr:colOff>0</xdr:colOff>
      <xdr:row>1360</xdr:row>
      <xdr:rowOff>0</xdr:rowOff>
    </xdr:to>
    <xdr:sp macro="" textlink="">
      <xdr:nvSpPr>
        <xdr:cNvPr id="1087210" name="Rectangle 8173">
          <a:extLst>
            <a:ext uri="{FF2B5EF4-FFF2-40B4-BE49-F238E27FC236}">
              <a16:creationId xmlns:a16="http://schemas.microsoft.com/office/drawing/2014/main" xmlns="" id="{00000000-0008-0000-0B00-0000EA961000}"/>
            </a:ext>
          </a:extLst>
        </xdr:cNvPr>
        <xdr:cNvSpPr>
          <a:spLocks noChangeArrowheads="1"/>
        </xdr:cNvSpPr>
      </xdr:nvSpPr>
      <xdr:spPr bwMode="auto">
        <a:xfrm>
          <a:off x="0" y="4583715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1360</xdr:row>
      <xdr:rowOff>0</xdr:rowOff>
    </xdr:from>
    <xdr:to>
      <xdr:col>0</xdr:col>
      <xdr:colOff>0</xdr:colOff>
      <xdr:row>1360</xdr:row>
      <xdr:rowOff>0</xdr:rowOff>
    </xdr:to>
    <xdr:sp macro="" textlink="">
      <xdr:nvSpPr>
        <xdr:cNvPr id="1087213" name="Rectangle 8176">
          <a:extLst>
            <a:ext uri="{FF2B5EF4-FFF2-40B4-BE49-F238E27FC236}">
              <a16:creationId xmlns:a16="http://schemas.microsoft.com/office/drawing/2014/main" xmlns="" id="{00000000-0008-0000-0B00-0000ED961000}"/>
            </a:ext>
          </a:extLst>
        </xdr:cNvPr>
        <xdr:cNvSpPr>
          <a:spLocks noChangeArrowheads="1"/>
        </xdr:cNvSpPr>
      </xdr:nvSpPr>
      <xdr:spPr bwMode="auto">
        <a:xfrm>
          <a:off x="0" y="4583715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1360</xdr:row>
      <xdr:rowOff>0</xdr:rowOff>
    </xdr:from>
    <xdr:to>
      <xdr:col>0</xdr:col>
      <xdr:colOff>0</xdr:colOff>
      <xdr:row>1360</xdr:row>
      <xdr:rowOff>0</xdr:rowOff>
    </xdr:to>
    <xdr:sp macro="" textlink="">
      <xdr:nvSpPr>
        <xdr:cNvPr id="1087214" name="Rectangle 8177">
          <a:extLst>
            <a:ext uri="{FF2B5EF4-FFF2-40B4-BE49-F238E27FC236}">
              <a16:creationId xmlns:a16="http://schemas.microsoft.com/office/drawing/2014/main" xmlns="" id="{00000000-0008-0000-0B00-0000EE961000}"/>
            </a:ext>
          </a:extLst>
        </xdr:cNvPr>
        <xdr:cNvSpPr>
          <a:spLocks noChangeArrowheads="1"/>
        </xdr:cNvSpPr>
      </xdr:nvSpPr>
      <xdr:spPr bwMode="auto">
        <a:xfrm>
          <a:off x="0" y="4583715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1360</xdr:row>
      <xdr:rowOff>0</xdr:rowOff>
    </xdr:from>
    <xdr:to>
      <xdr:col>0</xdr:col>
      <xdr:colOff>0</xdr:colOff>
      <xdr:row>1360</xdr:row>
      <xdr:rowOff>0</xdr:rowOff>
    </xdr:to>
    <xdr:sp macro="" textlink="">
      <xdr:nvSpPr>
        <xdr:cNvPr id="1087217" name="Rectangle 8180">
          <a:extLst>
            <a:ext uri="{FF2B5EF4-FFF2-40B4-BE49-F238E27FC236}">
              <a16:creationId xmlns:a16="http://schemas.microsoft.com/office/drawing/2014/main" xmlns="" id="{00000000-0008-0000-0B00-0000F1961000}"/>
            </a:ext>
          </a:extLst>
        </xdr:cNvPr>
        <xdr:cNvSpPr>
          <a:spLocks noChangeArrowheads="1"/>
        </xdr:cNvSpPr>
      </xdr:nvSpPr>
      <xdr:spPr bwMode="auto">
        <a:xfrm>
          <a:off x="0" y="4583715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1360</xdr:row>
      <xdr:rowOff>0</xdr:rowOff>
    </xdr:from>
    <xdr:to>
      <xdr:col>0</xdr:col>
      <xdr:colOff>0</xdr:colOff>
      <xdr:row>1360</xdr:row>
      <xdr:rowOff>0</xdr:rowOff>
    </xdr:to>
    <xdr:sp macro="" textlink="">
      <xdr:nvSpPr>
        <xdr:cNvPr id="1087218" name="Rectangle 8181">
          <a:extLst>
            <a:ext uri="{FF2B5EF4-FFF2-40B4-BE49-F238E27FC236}">
              <a16:creationId xmlns:a16="http://schemas.microsoft.com/office/drawing/2014/main" xmlns="" id="{00000000-0008-0000-0B00-0000F2961000}"/>
            </a:ext>
          </a:extLst>
        </xdr:cNvPr>
        <xdr:cNvSpPr>
          <a:spLocks noChangeArrowheads="1"/>
        </xdr:cNvSpPr>
      </xdr:nvSpPr>
      <xdr:spPr bwMode="auto">
        <a:xfrm>
          <a:off x="0" y="4583715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1360</xdr:row>
      <xdr:rowOff>0</xdr:rowOff>
    </xdr:from>
    <xdr:to>
      <xdr:col>0</xdr:col>
      <xdr:colOff>0</xdr:colOff>
      <xdr:row>1360</xdr:row>
      <xdr:rowOff>0</xdr:rowOff>
    </xdr:to>
    <xdr:sp macro="" textlink="">
      <xdr:nvSpPr>
        <xdr:cNvPr id="1087221" name="Rectangle 8184">
          <a:extLst>
            <a:ext uri="{FF2B5EF4-FFF2-40B4-BE49-F238E27FC236}">
              <a16:creationId xmlns:a16="http://schemas.microsoft.com/office/drawing/2014/main" xmlns="" id="{00000000-0008-0000-0B00-0000F5961000}"/>
            </a:ext>
          </a:extLst>
        </xdr:cNvPr>
        <xdr:cNvSpPr>
          <a:spLocks noChangeArrowheads="1"/>
        </xdr:cNvSpPr>
      </xdr:nvSpPr>
      <xdr:spPr bwMode="auto">
        <a:xfrm>
          <a:off x="0" y="4583715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1360</xdr:row>
      <xdr:rowOff>0</xdr:rowOff>
    </xdr:from>
    <xdr:to>
      <xdr:col>0</xdr:col>
      <xdr:colOff>0</xdr:colOff>
      <xdr:row>1360</xdr:row>
      <xdr:rowOff>0</xdr:rowOff>
    </xdr:to>
    <xdr:sp macro="" textlink="">
      <xdr:nvSpPr>
        <xdr:cNvPr id="1087222" name="Rectangle 8185">
          <a:extLst>
            <a:ext uri="{FF2B5EF4-FFF2-40B4-BE49-F238E27FC236}">
              <a16:creationId xmlns:a16="http://schemas.microsoft.com/office/drawing/2014/main" xmlns="" id="{00000000-0008-0000-0B00-0000F6961000}"/>
            </a:ext>
          </a:extLst>
        </xdr:cNvPr>
        <xdr:cNvSpPr>
          <a:spLocks noChangeArrowheads="1"/>
        </xdr:cNvSpPr>
      </xdr:nvSpPr>
      <xdr:spPr bwMode="auto">
        <a:xfrm>
          <a:off x="0" y="4583715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1360</xdr:row>
      <xdr:rowOff>0</xdr:rowOff>
    </xdr:from>
    <xdr:to>
      <xdr:col>0</xdr:col>
      <xdr:colOff>0</xdr:colOff>
      <xdr:row>1360</xdr:row>
      <xdr:rowOff>0</xdr:rowOff>
    </xdr:to>
    <xdr:sp macro="" textlink="">
      <xdr:nvSpPr>
        <xdr:cNvPr id="1087225" name="Rectangle 8188">
          <a:extLst>
            <a:ext uri="{FF2B5EF4-FFF2-40B4-BE49-F238E27FC236}">
              <a16:creationId xmlns:a16="http://schemas.microsoft.com/office/drawing/2014/main" xmlns="" id="{00000000-0008-0000-0B00-0000F9961000}"/>
            </a:ext>
          </a:extLst>
        </xdr:cNvPr>
        <xdr:cNvSpPr>
          <a:spLocks noChangeArrowheads="1"/>
        </xdr:cNvSpPr>
      </xdr:nvSpPr>
      <xdr:spPr bwMode="auto">
        <a:xfrm>
          <a:off x="0" y="4583715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1360</xdr:row>
      <xdr:rowOff>0</xdr:rowOff>
    </xdr:from>
    <xdr:to>
      <xdr:col>0</xdr:col>
      <xdr:colOff>0</xdr:colOff>
      <xdr:row>1360</xdr:row>
      <xdr:rowOff>0</xdr:rowOff>
    </xdr:to>
    <xdr:sp macro="" textlink="">
      <xdr:nvSpPr>
        <xdr:cNvPr id="1087226" name="Rectangle 8189">
          <a:extLst>
            <a:ext uri="{FF2B5EF4-FFF2-40B4-BE49-F238E27FC236}">
              <a16:creationId xmlns:a16="http://schemas.microsoft.com/office/drawing/2014/main" xmlns="" id="{00000000-0008-0000-0B00-0000FA961000}"/>
            </a:ext>
          </a:extLst>
        </xdr:cNvPr>
        <xdr:cNvSpPr>
          <a:spLocks noChangeArrowheads="1"/>
        </xdr:cNvSpPr>
      </xdr:nvSpPr>
      <xdr:spPr bwMode="auto">
        <a:xfrm>
          <a:off x="0" y="4583715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1423</xdr:row>
      <xdr:rowOff>0</xdr:rowOff>
    </xdr:from>
    <xdr:to>
      <xdr:col>0</xdr:col>
      <xdr:colOff>0</xdr:colOff>
      <xdr:row>1423</xdr:row>
      <xdr:rowOff>0</xdr:rowOff>
    </xdr:to>
    <xdr:sp macro="" textlink="">
      <xdr:nvSpPr>
        <xdr:cNvPr id="1087227" name="Rectangle 8190">
          <a:extLst>
            <a:ext uri="{FF2B5EF4-FFF2-40B4-BE49-F238E27FC236}">
              <a16:creationId xmlns:a16="http://schemas.microsoft.com/office/drawing/2014/main" xmlns="" id="{00000000-0008-0000-0B00-0000FB961000}"/>
            </a:ext>
          </a:extLst>
        </xdr:cNvPr>
        <xdr:cNvSpPr>
          <a:spLocks noChangeArrowheads="1"/>
        </xdr:cNvSpPr>
      </xdr:nvSpPr>
      <xdr:spPr bwMode="auto">
        <a:xfrm>
          <a:off x="0" y="4839081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1423</xdr:row>
      <xdr:rowOff>0</xdr:rowOff>
    </xdr:from>
    <xdr:to>
      <xdr:col>0</xdr:col>
      <xdr:colOff>0</xdr:colOff>
      <xdr:row>1423</xdr:row>
      <xdr:rowOff>0</xdr:rowOff>
    </xdr:to>
    <xdr:sp macro="" textlink="">
      <xdr:nvSpPr>
        <xdr:cNvPr id="1087228" name="Rectangle 8191">
          <a:extLst>
            <a:ext uri="{FF2B5EF4-FFF2-40B4-BE49-F238E27FC236}">
              <a16:creationId xmlns:a16="http://schemas.microsoft.com/office/drawing/2014/main" xmlns="" id="{00000000-0008-0000-0B00-0000FC961000}"/>
            </a:ext>
          </a:extLst>
        </xdr:cNvPr>
        <xdr:cNvSpPr>
          <a:spLocks noChangeArrowheads="1"/>
        </xdr:cNvSpPr>
      </xdr:nvSpPr>
      <xdr:spPr bwMode="auto">
        <a:xfrm>
          <a:off x="0" y="4839081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1389</xdr:row>
      <xdr:rowOff>0</xdr:rowOff>
    </xdr:from>
    <xdr:to>
      <xdr:col>9</xdr:col>
      <xdr:colOff>752475</xdr:colOff>
      <xdr:row>1389</xdr:row>
      <xdr:rowOff>0</xdr:rowOff>
    </xdr:to>
    <xdr:sp macro="" textlink="">
      <xdr:nvSpPr>
        <xdr:cNvPr id="1087229" name="Rectangle 8192">
          <a:extLst>
            <a:ext uri="{FF2B5EF4-FFF2-40B4-BE49-F238E27FC236}">
              <a16:creationId xmlns:a16="http://schemas.microsoft.com/office/drawing/2014/main" xmlns="" id="{00000000-0008-0000-0B00-0000FD961000}"/>
            </a:ext>
          </a:extLst>
        </xdr:cNvPr>
        <xdr:cNvSpPr>
          <a:spLocks noChangeArrowheads="1"/>
        </xdr:cNvSpPr>
      </xdr:nvSpPr>
      <xdr:spPr bwMode="auto">
        <a:xfrm>
          <a:off x="0" y="46596300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1389</xdr:row>
      <xdr:rowOff>0</xdr:rowOff>
    </xdr:from>
    <xdr:to>
      <xdr:col>9</xdr:col>
      <xdr:colOff>752475</xdr:colOff>
      <xdr:row>1389</xdr:row>
      <xdr:rowOff>0</xdr:rowOff>
    </xdr:to>
    <xdr:sp macro="" textlink="">
      <xdr:nvSpPr>
        <xdr:cNvPr id="1087230" name="Rectangle 8193">
          <a:extLst>
            <a:ext uri="{FF2B5EF4-FFF2-40B4-BE49-F238E27FC236}">
              <a16:creationId xmlns:a16="http://schemas.microsoft.com/office/drawing/2014/main" xmlns="" id="{00000000-0008-0000-0B00-0000FE961000}"/>
            </a:ext>
          </a:extLst>
        </xdr:cNvPr>
        <xdr:cNvSpPr>
          <a:spLocks noChangeArrowheads="1"/>
        </xdr:cNvSpPr>
      </xdr:nvSpPr>
      <xdr:spPr bwMode="auto">
        <a:xfrm>
          <a:off x="0" y="46596300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1423</xdr:row>
      <xdr:rowOff>0</xdr:rowOff>
    </xdr:from>
    <xdr:to>
      <xdr:col>0</xdr:col>
      <xdr:colOff>0</xdr:colOff>
      <xdr:row>1423</xdr:row>
      <xdr:rowOff>0</xdr:rowOff>
    </xdr:to>
    <xdr:sp macro="" textlink="">
      <xdr:nvSpPr>
        <xdr:cNvPr id="1087231" name="Rectangle 8194">
          <a:extLst>
            <a:ext uri="{FF2B5EF4-FFF2-40B4-BE49-F238E27FC236}">
              <a16:creationId xmlns:a16="http://schemas.microsoft.com/office/drawing/2014/main" xmlns="" id="{00000000-0008-0000-0B00-0000FF961000}"/>
            </a:ext>
          </a:extLst>
        </xdr:cNvPr>
        <xdr:cNvSpPr>
          <a:spLocks noChangeArrowheads="1"/>
        </xdr:cNvSpPr>
      </xdr:nvSpPr>
      <xdr:spPr bwMode="auto">
        <a:xfrm>
          <a:off x="0" y="4839081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1423</xdr:row>
      <xdr:rowOff>0</xdr:rowOff>
    </xdr:from>
    <xdr:to>
      <xdr:col>0</xdr:col>
      <xdr:colOff>0</xdr:colOff>
      <xdr:row>1423</xdr:row>
      <xdr:rowOff>0</xdr:rowOff>
    </xdr:to>
    <xdr:sp macro="" textlink="">
      <xdr:nvSpPr>
        <xdr:cNvPr id="1087232" name="Rectangle 8195">
          <a:extLst>
            <a:ext uri="{FF2B5EF4-FFF2-40B4-BE49-F238E27FC236}">
              <a16:creationId xmlns:a16="http://schemas.microsoft.com/office/drawing/2014/main" xmlns="" id="{00000000-0008-0000-0B00-000000971000}"/>
            </a:ext>
          </a:extLst>
        </xdr:cNvPr>
        <xdr:cNvSpPr>
          <a:spLocks noChangeArrowheads="1"/>
        </xdr:cNvSpPr>
      </xdr:nvSpPr>
      <xdr:spPr bwMode="auto">
        <a:xfrm>
          <a:off x="0" y="4839081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1389</xdr:row>
      <xdr:rowOff>0</xdr:rowOff>
    </xdr:from>
    <xdr:to>
      <xdr:col>9</xdr:col>
      <xdr:colOff>752475</xdr:colOff>
      <xdr:row>1389</xdr:row>
      <xdr:rowOff>0</xdr:rowOff>
    </xdr:to>
    <xdr:sp macro="" textlink="">
      <xdr:nvSpPr>
        <xdr:cNvPr id="1087233" name="Rectangle 8196">
          <a:extLst>
            <a:ext uri="{FF2B5EF4-FFF2-40B4-BE49-F238E27FC236}">
              <a16:creationId xmlns:a16="http://schemas.microsoft.com/office/drawing/2014/main" xmlns="" id="{00000000-0008-0000-0B00-000001971000}"/>
            </a:ext>
          </a:extLst>
        </xdr:cNvPr>
        <xdr:cNvSpPr>
          <a:spLocks noChangeArrowheads="1"/>
        </xdr:cNvSpPr>
      </xdr:nvSpPr>
      <xdr:spPr bwMode="auto">
        <a:xfrm>
          <a:off x="0" y="46596300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1389</xdr:row>
      <xdr:rowOff>0</xdr:rowOff>
    </xdr:from>
    <xdr:to>
      <xdr:col>9</xdr:col>
      <xdr:colOff>752475</xdr:colOff>
      <xdr:row>1389</xdr:row>
      <xdr:rowOff>0</xdr:rowOff>
    </xdr:to>
    <xdr:sp macro="" textlink="">
      <xdr:nvSpPr>
        <xdr:cNvPr id="1087234" name="Rectangle 8197">
          <a:extLst>
            <a:ext uri="{FF2B5EF4-FFF2-40B4-BE49-F238E27FC236}">
              <a16:creationId xmlns:a16="http://schemas.microsoft.com/office/drawing/2014/main" xmlns="" id="{00000000-0008-0000-0B00-000002971000}"/>
            </a:ext>
          </a:extLst>
        </xdr:cNvPr>
        <xdr:cNvSpPr>
          <a:spLocks noChangeArrowheads="1"/>
        </xdr:cNvSpPr>
      </xdr:nvSpPr>
      <xdr:spPr bwMode="auto">
        <a:xfrm>
          <a:off x="0" y="46596300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1423</xdr:row>
      <xdr:rowOff>0</xdr:rowOff>
    </xdr:from>
    <xdr:to>
      <xdr:col>0</xdr:col>
      <xdr:colOff>0</xdr:colOff>
      <xdr:row>1423</xdr:row>
      <xdr:rowOff>0</xdr:rowOff>
    </xdr:to>
    <xdr:sp macro="" textlink="">
      <xdr:nvSpPr>
        <xdr:cNvPr id="1087235" name="Rectangle 8198">
          <a:extLst>
            <a:ext uri="{FF2B5EF4-FFF2-40B4-BE49-F238E27FC236}">
              <a16:creationId xmlns:a16="http://schemas.microsoft.com/office/drawing/2014/main" xmlns="" id="{00000000-0008-0000-0B00-000003971000}"/>
            </a:ext>
          </a:extLst>
        </xdr:cNvPr>
        <xdr:cNvSpPr>
          <a:spLocks noChangeArrowheads="1"/>
        </xdr:cNvSpPr>
      </xdr:nvSpPr>
      <xdr:spPr bwMode="auto">
        <a:xfrm>
          <a:off x="0" y="4839081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1423</xdr:row>
      <xdr:rowOff>0</xdr:rowOff>
    </xdr:from>
    <xdr:to>
      <xdr:col>0</xdr:col>
      <xdr:colOff>0</xdr:colOff>
      <xdr:row>1423</xdr:row>
      <xdr:rowOff>0</xdr:rowOff>
    </xdr:to>
    <xdr:sp macro="" textlink="">
      <xdr:nvSpPr>
        <xdr:cNvPr id="1087236" name="Rectangle 8199">
          <a:extLst>
            <a:ext uri="{FF2B5EF4-FFF2-40B4-BE49-F238E27FC236}">
              <a16:creationId xmlns:a16="http://schemas.microsoft.com/office/drawing/2014/main" xmlns="" id="{00000000-0008-0000-0B00-000004971000}"/>
            </a:ext>
          </a:extLst>
        </xdr:cNvPr>
        <xdr:cNvSpPr>
          <a:spLocks noChangeArrowheads="1"/>
        </xdr:cNvSpPr>
      </xdr:nvSpPr>
      <xdr:spPr bwMode="auto">
        <a:xfrm>
          <a:off x="0" y="4839081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1389</xdr:row>
      <xdr:rowOff>0</xdr:rowOff>
    </xdr:from>
    <xdr:to>
      <xdr:col>9</xdr:col>
      <xdr:colOff>752475</xdr:colOff>
      <xdr:row>1389</xdr:row>
      <xdr:rowOff>0</xdr:rowOff>
    </xdr:to>
    <xdr:sp macro="" textlink="">
      <xdr:nvSpPr>
        <xdr:cNvPr id="1087237" name="Rectangle 8200">
          <a:extLst>
            <a:ext uri="{FF2B5EF4-FFF2-40B4-BE49-F238E27FC236}">
              <a16:creationId xmlns:a16="http://schemas.microsoft.com/office/drawing/2014/main" xmlns="" id="{00000000-0008-0000-0B00-000005971000}"/>
            </a:ext>
          </a:extLst>
        </xdr:cNvPr>
        <xdr:cNvSpPr>
          <a:spLocks noChangeArrowheads="1"/>
        </xdr:cNvSpPr>
      </xdr:nvSpPr>
      <xdr:spPr bwMode="auto">
        <a:xfrm>
          <a:off x="0" y="46596300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1389</xdr:row>
      <xdr:rowOff>0</xdr:rowOff>
    </xdr:from>
    <xdr:to>
      <xdr:col>9</xdr:col>
      <xdr:colOff>752475</xdr:colOff>
      <xdr:row>1389</xdr:row>
      <xdr:rowOff>0</xdr:rowOff>
    </xdr:to>
    <xdr:sp macro="" textlink="">
      <xdr:nvSpPr>
        <xdr:cNvPr id="1087238" name="Rectangle 8201">
          <a:extLst>
            <a:ext uri="{FF2B5EF4-FFF2-40B4-BE49-F238E27FC236}">
              <a16:creationId xmlns:a16="http://schemas.microsoft.com/office/drawing/2014/main" xmlns="" id="{00000000-0008-0000-0B00-000006971000}"/>
            </a:ext>
          </a:extLst>
        </xdr:cNvPr>
        <xdr:cNvSpPr>
          <a:spLocks noChangeArrowheads="1"/>
        </xdr:cNvSpPr>
      </xdr:nvSpPr>
      <xdr:spPr bwMode="auto">
        <a:xfrm>
          <a:off x="0" y="46596300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1423</xdr:row>
      <xdr:rowOff>0</xdr:rowOff>
    </xdr:from>
    <xdr:to>
      <xdr:col>0</xdr:col>
      <xdr:colOff>0</xdr:colOff>
      <xdr:row>1423</xdr:row>
      <xdr:rowOff>0</xdr:rowOff>
    </xdr:to>
    <xdr:sp macro="" textlink="">
      <xdr:nvSpPr>
        <xdr:cNvPr id="1087239" name="Rectangle 8202">
          <a:extLst>
            <a:ext uri="{FF2B5EF4-FFF2-40B4-BE49-F238E27FC236}">
              <a16:creationId xmlns:a16="http://schemas.microsoft.com/office/drawing/2014/main" xmlns="" id="{00000000-0008-0000-0B00-000007971000}"/>
            </a:ext>
          </a:extLst>
        </xdr:cNvPr>
        <xdr:cNvSpPr>
          <a:spLocks noChangeArrowheads="1"/>
        </xdr:cNvSpPr>
      </xdr:nvSpPr>
      <xdr:spPr bwMode="auto">
        <a:xfrm>
          <a:off x="0" y="4839081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1423</xdr:row>
      <xdr:rowOff>0</xdr:rowOff>
    </xdr:from>
    <xdr:to>
      <xdr:col>0</xdr:col>
      <xdr:colOff>0</xdr:colOff>
      <xdr:row>1423</xdr:row>
      <xdr:rowOff>0</xdr:rowOff>
    </xdr:to>
    <xdr:sp macro="" textlink="">
      <xdr:nvSpPr>
        <xdr:cNvPr id="1087240" name="Rectangle 8203">
          <a:extLst>
            <a:ext uri="{FF2B5EF4-FFF2-40B4-BE49-F238E27FC236}">
              <a16:creationId xmlns:a16="http://schemas.microsoft.com/office/drawing/2014/main" xmlns="" id="{00000000-0008-0000-0B00-000008971000}"/>
            </a:ext>
          </a:extLst>
        </xdr:cNvPr>
        <xdr:cNvSpPr>
          <a:spLocks noChangeArrowheads="1"/>
        </xdr:cNvSpPr>
      </xdr:nvSpPr>
      <xdr:spPr bwMode="auto">
        <a:xfrm>
          <a:off x="0" y="4839081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1389</xdr:row>
      <xdr:rowOff>0</xdr:rowOff>
    </xdr:from>
    <xdr:to>
      <xdr:col>9</xdr:col>
      <xdr:colOff>752475</xdr:colOff>
      <xdr:row>1389</xdr:row>
      <xdr:rowOff>0</xdr:rowOff>
    </xdr:to>
    <xdr:sp macro="" textlink="">
      <xdr:nvSpPr>
        <xdr:cNvPr id="1087241" name="Rectangle 8204">
          <a:extLst>
            <a:ext uri="{FF2B5EF4-FFF2-40B4-BE49-F238E27FC236}">
              <a16:creationId xmlns:a16="http://schemas.microsoft.com/office/drawing/2014/main" xmlns="" id="{00000000-0008-0000-0B00-000009971000}"/>
            </a:ext>
          </a:extLst>
        </xdr:cNvPr>
        <xdr:cNvSpPr>
          <a:spLocks noChangeArrowheads="1"/>
        </xdr:cNvSpPr>
      </xdr:nvSpPr>
      <xdr:spPr bwMode="auto">
        <a:xfrm>
          <a:off x="0" y="46596300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1389</xdr:row>
      <xdr:rowOff>0</xdr:rowOff>
    </xdr:from>
    <xdr:to>
      <xdr:col>9</xdr:col>
      <xdr:colOff>752475</xdr:colOff>
      <xdr:row>1389</xdr:row>
      <xdr:rowOff>0</xdr:rowOff>
    </xdr:to>
    <xdr:sp macro="" textlink="">
      <xdr:nvSpPr>
        <xdr:cNvPr id="1087242" name="Rectangle 8205">
          <a:extLst>
            <a:ext uri="{FF2B5EF4-FFF2-40B4-BE49-F238E27FC236}">
              <a16:creationId xmlns:a16="http://schemas.microsoft.com/office/drawing/2014/main" xmlns="" id="{00000000-0008-0000-0B00-00000A971000}"/>
            </a:ext>
          </a:extLst>
        </xdr:cNvPr>
        <xdr:cNvSpPr>
          <a:spLocks noChangeArrowheads="1"/>
        </xdr:cNvSpPr>
      </xdr:nvSpPr>
      <xdr:spPr bwMode="auto">
        <a:xfrm>
          <a:off x="0" y="46596300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1423</xdr:row>
      <xdr:rowOff>0</xdr:rowOff>
    </xdr:from>
    <xdr:to>
      <xdr:col>0</xdr:col>
      <xdr:colOff>0</xdr:colOff>
      <xdr:row>1423</xdr:row>
      <xdr:rowOff>0</xdr:rowOff>
    </xdr:to>
    <xdr:sp macro="" textlink="">
      <xdr:nvSpPr>
        <xdr:cNvPr id="1087243" name="Rectangle 8206">
          <a:extLst>
            <a:ext uri="{FF2B5EF4-FFF2-40B4-BE49-F238E27FC236}">
              <a16:creationId xmlns:a16="http://schemas.microsoft.com/office/drawing/2014/main" xmlns="" id="{00000000-0008-0000-0B00-00000B971000}"/>
            </a:ext>
          </a:extLst>
        </xdr:cNvPr>
        <xdr:cNvSpPr>
          <a:spLocks noChangeArrowheads="1"/>
        </xdr:cNvSpPr>
      </xdr:nvSpPr>
      <xdr:spPr bwMode="auto">
        <a:xfrm>
          <a:off x="0" y="4839081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1423</xdr:row>
      <xdr:rowOff>0</xdr:rowOff>
    </xdr:from>
    <xdr:to>
      <xdr:col>0</xdr:col>
      <xdr:colOff>0</xdr:colOff>
      <xdr:row>1423</xdr:row>
      <xdr:rowOff>0</xdr:rowOff>
    </xdr:to>
    <xdr:sp macro="" textlink="">
      <xdr:nvSpPr>
        <xdr:cNvPr id="1087244" name="Rectangle 8207">
          <a:extLst>
            <a:ext uri="{FF2B5EF4-FFF2-40B4-BE49-F238E27FC236}">
              <a16:creationId xmlns:a16="http://schemas.microsoft.com/office/drawing/2014/main" xmlns="" id="{00000000-0008-0000-0B00-00000C971000}"/>
            </a:ext>
          </a:extLst>
        </xdr:cNvPr>
        <xdr:cNvSpPr>
          <a:spLocks noChangeArrowheads="1"/>
        </xdr:cNvSpPr>
      </xdr:nvSpPr>
      <xdr:spPr bwMode="auto">
        <a:xfrm>
          <a:off x="0" y="4839081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1389</xdr:row>
      <xdr:rowOff>0</xdr:rowOff>
    </xdr:from>
    <xdr:to>
      <xdr:col>9</xdr:col>
      <xdr:colOff>752475</xdr:colOff>
      <xdr:row>1389</xdr:row>
      <xdr:rowOff>0</xdr:rowOff>
    </xdr:to>
    <xdr:sp macro="" textlink="">
      <xdr:nvSpPr>
        <xdr:cNvPr id="1087245" name="Rectangle 8208">
          <a:extLst>
            <a:ext uri="{FF2B5EF4-FFF2-40B4-BE49-F238E27FC236}">
              <a16:creationId xmlns:a16="http://schemas.microsoft.com/office/drawing/2014/main" xmlns="" id="{00000000-0008-0000-0B00-00000D971000}"/>
            </a:ext>
          </a:extLst>
        </xdr:cNvPr>
        <xdr:cNvSpPr>
          <a:spLocks noChangeArrowheads="1"/>
        </xdr:cNvSpPr>
      </xdr:nvSpPr>
      <xdr:spPr bwMode="auto">
        <a:xfrm>
          <a:off x="0" y="46596300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1389</xdr:row>
      <xdr:rowOff>0</xdr:rowOff>
    </xdr:from>
    <xdr:to>
      <xdr:col>9</xdr:col>
      <xdr:colOff>752475</xdr:colOff>
      <xdr:row>1389</xdr:row>
      <xdr:rowOff>0</xdr:rowOff>
    </xdr:to>
    <xdr:sp macro="" textlink="">
      <xdr:nvSpPr>
        <xdr:cNvPr id="1087246" name="Rectangle 8209">
          <a:extLst>
            <a:ext uri="{FF2B5EF4-FFF2-40B4-BE49-F238E27FC236}">
              <a16:creationId xmlns:a16="http://schemas.microsoft.com/office/drawing/2014/main" xmlns="" id="{00000000-0008-0000-0B00-00000E971000}"/>
            </a:ext>
          </a:extLst>
        </xdr:cNvPr>
        <xdr:cNvSpPr>
          <a:spLocks noChangeArrowheads="1"/>
        </xdr:cNvSpPr>
      </xdr:nvSpPr>
      <xdr:spPr bwMode="auto">
        <a:xfrm>
          <a:off x="0" y="46596300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1423</xdr:row>
      <xdr:rowOff>0</xdr:rowOff>
    </xdr:from>
    <xdr:to>
      <xdr:col>0</xdr:col>
      <xdr:colOff>0</xdr:colOff>
      <xdr:row>1423</xdr:row>
      <xdr:rowOff>0</xdr:rowOff>
    </xdr:to>
    <xdr:sp macro="" textlink="">
      <xdr:nvSpPr>
        <xdr:cNvPr id="1087247" name="Rectangle 8210">
          <a:extLst>
            <a:ext uri="{FF2B5EF4-FFF2-40B4-BE49-F238E27FC236}">
              <a16:creationId xmlns:a16="http://schemas.microsoft.com/office/drawing/2014/main" xmlns="" id="{00000000-0008-0000-0B00-00000F971000}"/>
            </a:ext>
          </a:extLst>
        </xdr:cNvPr>
        <xdr:cNvSpPr>
          <a:spLocks noChangeArrowheads="1"/>
        </xdr:cNvSpPr>
      </xdr:nvSpPr>
      <xdr:spPr bwMode="auto">
        <a:xfrm>
          <a:off x="0" y="4839081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1423</xdr:row>
      <xdr:rowOff>0</xdr:rowOff>
    </xdr:from>
    <xdr:to>
      <xdr:col>0</xdr:col>
      <xdr:colOff>0</xdr:colOff>
      <xdr:row>1423</xdr:row>
      <xdr:rowOff>0</xdr:rowOff>
    </xdr:to>
    <xdr:sp macro="" textlink="">
      <xdr:nvSpPr>
        <xdr:cNvPr id="1087248" name="Rectangle 8211">
          <a:extLst>
            <a:ext uri="{FF2B5EF4-FFF2-40B4-BE49-F238E27FC236}">
              <a16:creationId xmlns:a16="http://schemas.microsoft.com/office/drawing/2014/main" xmlns="" id="{00000000-0008-0000-0B00-000010971000}"/>
            </a:ext>
          </a:extLst>
        </xdr:cNvPr>
        <xdr:cNvSpPr>
          <a:spLocks noChangeArrowheads="1"/>
        </xdr:cNvSpPr>
      </xdr:nvSpPr>
      <xdr:spPr bwMode="auto">
        <a:xfrm>
          <a:off x="0" y="4839081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1389</xdr:row>
      <xdr:rowOff>0</xdr:rowOff>
    </xdr:from>
    <xdr:to>
      <xdr:col>9</xdr:col>
      <xdr:colOff>752475</xdr:colOff>
      <xdr:row>1389</xdr:row>
      <xdr:rowOff>0</xdr:rowOff>
    </xdr:to>
    <xdr:sp macro="" textlink="">
      <xdr:nvSpPr>
        <xdr:cNvPr id="1087249" name="Rectangle 8212">
          <a:extLst>
            <a:ext uri="{FF2B5EF4-FFF2-40B4-BE49-F238E27FC236}">
              <a16:creationId xmlns:a16="http://schemas.microsoft.com/office/drawing/2014/main" xmlns="" id="{00000000-0008-0000-0B00-000011971000}"/>
            </a:ext>
          </a:extLst>
        </xdr:cNvPr>
        <xdr:cNvSpPr>
          <a:spLocks noChangeArrowheads="1"/>
        </xdr:cNvSpPr>
      </xdr:nvSpPr>
      <xdr:spPr bwMode="auto">
        <a:xfrm>
          <a:off x="0" y="46596300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1389</xdr:row>
      <xdr:rowOff>0</xdr:rowOff>
    </xdr:from>
    <xdr:to>
      <xdr:col>9</xdr:col>
      <xdr:colOff>752475</xdr:colOff>
      <xdr:row>1389</xdr:row>
      <xdr:rowOff>0</xdr:rowOff>
    </xdr:to>
    <xdr:sp macro="" textlink="">
      <xdr:nvSpPr>
        <xdr:cNvPr id="1087250" name="Rectangle 8213">
          <a:extLst>
            <a:ext uri="{FF2B5EF4-FFF2-40B4-BE49-F238E27FC236}">
              <a16:creationId xmlns:a16="http://schemas.microsoft.com/office/drawing/2014/main" xmlns="" id="{00000000-0008-0000-0B00-000012971000}"/>
            </a:ext>
          </a:extLst>
        </xdr:cNvPr>
        <xdr:cNvSpPr>
          <a:spLocks noChangeArrowheads="1"/>
        </xdr:cNvSpPr>
      </xdr:nvSpPr>
      <xdr:spPr bwMode="auto">
        <a:xfrm>
          <a:off x="0" y="46596300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1423</xdr:row>
      <xdr:rowOff>0</xdr:rowOff>
    </xdr:from>
    <xdr:to>
      <xdr:col>0</xdr:col>
      <xdr:colOff>0</xdr:colOff>
      <xdr:row>1423</xdr:row>
      <xdr:rowOff>0</xdr:rowOff>
    </xdr:to>
    <xdr:sp macro="" textlink="">
      <xdr:nvSpPr>
        <xdr:cNvPr id="1087251" name="Rectangle 8214">
          <a:extLst>
            <a:ext uri="{FF2B5EF4-FFF2-40B4-BE49-F238E27FC236}">
              <a16:creationId xmlns:a16="http://schemas.microsoft.com/office/drawing/2014/main" xmlns="" id="{00000000-0008-0000-0B00-000013971000}"/>
            </a:ext>
          </a:extLst>
        </xdr:cNvPr>
        <xdr:cNvSpPr>
          <a:spLocks noChangeArrowheads="1"/>
        </xdr:cNvSpPr>
      </xdr:nvSpPr>
      <xdr:spPr bwMode="auto">
        <a:xfrm>
          <a:off x="0" y="4839081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1423</xdr:row>
      <xdr:rowOff>0</xdr:rowOff>
    </xdr:from>
    <xdr:to>
      <xdr:col>0</xdr:col>
      <xdr:colOff>0</xdr:colOff>
      <xdr:row>1423</xdr:row>
      <xdr:rowOff>0</xdr:rowOff>
    </xdr:to>
    <xdr:sp macro="" textlink="">
      <xdr:nvSpPr>
        <xdr:cNvPr id="1087252" name="Rectangle 8215">
          <a:extLst>
            <a:ext uri="{FF2B5EF4-FFF2-40B4-BE49-F238E27FC236}">
              <a16:creationId xmlns:a16="http://schemas.microsoft.com/office/drawing/2014/main" xmlns="" id="{00000000-0008-0000-0B00-000014971000}"/>
            </a:ext>
          </a:extLst>
        </xdr:cNvPr>
        <xdr:cNvSpPr>
          <a:spLocks noChangeArrowheads="1"/>
        </xdr:cNvSpPr>
      </xdr:nvSpPr>
      <xdr:spPr bwMode="auto">
        <a:xfrm>
          <a:off x="0" y="4839081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1874</xdr:row>
      <xdr:rowOff>0</xdr:rowOff>
    </xdr:from>
    <xdr:to>
      <xdr:col>9</xdr:col>
      <xdr:colOff>752475</xdr:colOff>
      <xdr:row>1874</xdr:row>
      <xdr:rowOff>0</xdr:rowOff>
    </xdr:to>
    <xdr:sp macro="" textlink="">
      <xdr:nvSpPr>
        <xdr:cNvPr id="1087253" name="Rectangle 8216">
          <a:extLst>
            <a:ext uri="{FF2B5EF4-FFF2-40B4-BE49-F238E27FC236}">
              <a16:creationId xmlns:a16="http://schemas.microsoft.com/office/drawing/2014/main" xmlns="" id="{00000000-0008-0000-0B00-000015971000}"/>
            </a:ext>
          </a:extLst>
        </xdr:cNvPr>
        <xdr:cNvSpPr>
          <a:spLocks noChangeArrowheads="1"/>
        </xdr:cNvSpPr>
      </xdr:nvSpPr>
      <xdr:spPr bwMode="auto">
        <a:xfrm>
          <a:off x="0" y="7812309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1874</xdr:row>
      <xdr:rowOff>0</xdr:rowOff>
    </xdr:from>
    <xdr:to>
      <xdr:col>9</xdr:col>
      <xdr:colOff>752475</xdr:colOff>
      <xdr:row>1874</xdr:row>
      <xdr:rowOff>0</xdr:rowOff>
    </xdr:to>
    <xdr:sp macro="" textlink="">
      <xdr:nvSpPr>
        <xdr:cNvPr id="1087254" name="Rectangle 8217">
          <a:extLst>
            <a:ext uri="{FF2B5EF4-FFF2-40B4-BE49-F238E27FC236}">
              <a16:creationId xmlns:a16="http://schemas.microsoft.com/office/drawing/2014/main" xmlns="" id="{00000000-0008-0000-0B00-000016971000}"/>
            </a:ext>
          </a:extLst>
        </xdr:cNvPr>
        <xdr:cNvSpPr>
          <a:spLocks noChangeArrowheads="1"/>
        </xdr:cNvSpPr>
      </xdr:nvSpPr>
      <xdr:spPr bwMode="auto">
        <a:xfrm>
          <a:off x="0" y="7812309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1932</xdr:row>
      <xdr:rowOff>0</xdr:rowOff>
    </xdr:from>
    <xdr:to>
      <xdr:col>0</xdr:col>
      <xdr:colOff>0</xdr:colOff>
      <xdr:row>1932</xdr:row>
      <xdr:rowOff>0</xdr:rowOff>
    </xdr:to>
    <xdr:sp macro="" textlink="">
      <xdr:nvSpPr>
        <xdr:cNvPr id="1087255" name="Rectangle 8218">
          <a:extLst>
            <a:ext uri="{FF2B5EF4-FFF2-40B4-BE49-F238E27FC236}">
              <a16:creationId xmlns:a16="http://schemas.microsoft.com/office/drawing/2014/main" xmlns="" id="{00000000-0008-0000-0B00-000017971000}"/>
            </a:ext>
          </a:extLst>
        </xdr:cNvPr>
        <xdr:cNvSpPr>
          <a:spLocks noChangeArrowheads="1"/>
        </xdr:cNvSpPr>
      </xdr:nvSpPr>
      <xdr:spPr bwMode="auto">
        <a:xfrm>
          <a:off x="0" y="7944135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1932</xdr:row>
      <xdr:rowOff>0</xdr:rowOff>
    </xdr:from>
    <xdr:to>
      <xdr:col>0</xdr:col>
      <xdr:colOff>0</xdr:colOff>
      <xdr:row>1932</xdr:row>
      <xdr:rowOff>0</xdr:rowOff>
    </xdr:to>
    <xdr:sp macro="" textlink="">
      <xdr:nvSpPr>
        <xdr:cNvPr id="1087256" name="Rectangle 8219">
          <a:extLst>
            <a:ext uri="{FF2B5EF4-FFF2-40B4-BE49-F238E27FC236}">
              <a16:creationId xmlns:a16="http://schemas.microsoft.com/office/drawing/2014/main" xmlns="" id="{00000000-0008-0000-0B00-000018971000}"/>
            </a:ext>
          </a:extLst>
        </xdr:cNvPr>
        <xdr:cNvSpPr>
          <a:spLocks noChangeArrowheads="1"/>
        </xdr:cNvSpPr>
      </xdr:nvSpPr>
      <xdr:spPr bwMode="auto">
        <a:xfrm>
          <a:off x="0" y="7944135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1874</xdr:row>
      <xdr:rowOff>0</xdr:rowOff>
    </xdr:from>
    <xdr:to>
      <xdr:col>9</xdr:col>
      <xdr:colOff>752475</xdr:colOff>
      <xdr:row>1874</xdr:row>
      <xdr:rowOff>0</xdr:rowOff>
    </xdr:to>
    <xdr:sp macro="" textlink="">
      <xdr:nvSpPr>
        <xdr:cNvPr id="1087257" name="Rectangle 8220">
          <a:extLst>
            <a:ext uri="{FF2B5EF4-FFF2-40B4-BE49-F238E27FC236}">
              <a16:creationId xmlns:a16="http://schemas.microsoft.com/office/drawing/2014/main" xmlns="" id="{00000000-0008-0000-0B00-000019971000}"/>
            </a:ext>
          </a:extLst>
        </xdr:cNvPr>
        <xdr:cNvSpPr>
          <a:spLocks noChangeArrowheads="1"/>
        </xdr:cNvSpPr>
      </xdr:nvSpPr>
      <xdr:spPr bwMode="auto">
        <a:xfrm>
          <a:off x="0" y="7812309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1874</xdr:row>
      <xdr:rowOff>0</xdr:rowOff>
    </xdr:from>
    <xdr:to>
      <xdr:col>9</xdr:col>
      <xdr:colOff>752475</xdr:colOff>
      <xdr:row>1874</xdr:row>
      <xdr:rowOff>0</xdr:rowOff>
    </xdr:to>
    <xdr:sp macro="" textlink="">
      <xdr:nvSpPr>
        <xdr:cNvPr id="1087258" name="Rectangle 8221">
          <a:extLst>
            <a:ext uri="{FF2B5EF4-FFF2-40B4-BE49-F238E27FC236}">
              <a16:creationId xmlns:a16="http://schemas.microsoft.com/office/drawing/2014/main" xmlns="" id="{00000000-0008-0000-0B00-00001A971000}"/>
            </a:ext>
          </a:extLst>
        </xdr:cNvPr>
        <xdr:cNvSpPr>
          <a:spLocks noChangeArrowheads="1"/>
        </xdr:cNvSpPr>
      </xdr:nvSpPr>
      <xdr:spPr bwMode="auto">
        <a:xfrm>
          <a:off x="0" y="7812309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1932</xdr:row>
      <xdr:rowOff>0</xdr:rowOff>
    </xdr:from>
    <xdr:to>
      <xdr:col>0</xdr:col>
      <xdr:colOff>0</xdr:colOff>
      <xdr:row>1932</xdr:row>
      <xdr:rowOff>0</xdr:rowOff>
    </xdr:to>
    <xdr:sp macro="" textlink="">
      <xdr:nvSpPr>
        <xdr:cNvPr id="1087259" name="Rectangle 8222">
          <a:extLst>
            <a:ext uri="{FF2B5EF4-FFF2-40B4-BE49-F238E27FC236}">
              <a16:creationId xmlns:a16="http://schemas.microsoft.com/office/drawing/2014/main" xmlns="" id="{00000000-0008-0000-0B00-00001B971000}"/>
            </a:ext>
          </a:extLst>
        </xdr:cNvPr>
        <xdr:cNvSpPr>
          <a:spLocks noChangeArrowheads="1"/>
        </xdr:cNvSpPr>
      </xdr:nvSpPr>
      <xdr:spPr bwMode="auto">
        <a:xfrm>
          <a:off x="0" y="7944135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1932</xdr:row>
      <xdr:rowOff>0</xdr:rowOff>
    </xdr:from>
    <xdr:to>
      <xdr:col>0</xdr:col>
      <xdr:colOff>0</xdr:colOff>
      <xdr:row>1932</xdr:row>
      <xdr:rowOff>0</xdr:rowOff>
    </xdr:to>
    <xdr:sp macro="" textlink="">
      <xdr:nvSpPr>
        <xdr:cNvPr id="1087260" name="Rectangle 8223">
          <a:extLst>
            <a:ext uri="{FF2B5EF4-FFF2-40B4-BE49-F238E27FC236}">
              <a16:creationId xmlns:a16="http://schemas.microsoft.com/office/drawing/2014/main" xmlns="" id="{00000000-0008-0000-0B00-00001C971000}"/>
            </a:ext>
          </a:extLst>
        </xdr:cNvPr>
        <xdr:cNvSpPr>
          <a:spLocks noChangeArrowheads="1"/>
        </xdr:cNvSpPr>
      </xdr:nvSpPr>
      <xdr:spPr bwMode="auto">
        <a:xfrm>
          <a:off x="0" y="7944135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1874</xdr:row>
      <xdr:rowOff>0</xdr:rowOff>
    </xdr:from>
    <xdr:to>
      <xdr:col>9</xdr:col>
      <xdr:colOff>752475</xdr:colOff>
      <xdr:row>1874</xdr:row>
      <xdr:rowOff>0</xdr:rowOff>
    </xdr:to>
    <xdr:sp macro="" textlink="">
      <xdr:nvSpPr>
        <xdr:cNvPr id="1087261" name="Rectangle 8224">
          <a:extLst>
            <a:ext uri="{FF2B5EF4-FFF2-40B4-BE49-F238E27FC236}">
              <a16:creationId xmlns:a16="http://schemas.microsoft.com/office/drawing/2014/main" xmlns="" id="{00000000-0008-0000-0B00-00001D971000}"/>
            </a:ext>
          </a:extLst>
        </xdr:cNvPr>
        <xdr:cNvSpPr>
          <a:spLocks noChangeArrowheads="1"/>
        </xdr:cNvSpPr>
      </xdr:nvSpPr>
      <xdr:spPr bwMode="auto">
        <a:xfrm>
          <a:off x="0" y="7812309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1874</xdr:row>
      <xdr:rowOff>0</xdr:rowOff>
    </xdr:from>
    <xdr:to>
      <xdr:col>9</xdr:col>
      <xdr:colOff>752475</xdr:colOff>
      <xdr:row>1874</xdr:row>
      <xdr:rowOff>0</xdr:rowOff>
    </xdr:to>
    <xdr:sp macro="" textlink="">
      <xdr:nvSpPr>
        <xdr:cNvPr id="1087262" name="Rectangle 8225">
          <a:extLst>
            <a:ext uri="{FF2B5EF4-FFF2-40B4-BE49-F238E27FC236}">
              <a16:creationId xmlns:a16="http://schemas.microsoft.com/office/drawing/2014/main" xmlns="" id="{00000000-0008-0000-0B00-00001E971000}"/>
            </a:ext>
          </a:extLst>
        </xdr:cNvPr>
        <xdr:cNvSpPr>
          <a:spLocks noChangeArrowheads="1"/>
        </xdr:cNvSpPr>
      </xdr:nvSpPr>
      <xdr:spPr bwMode="auto">
        <a:xfrm>
          <a:off x="0" y="7812309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1932</xdr:row>
      <xdr:rowOff>0</xdr:rowOff>
    </xdr:from>
    <xdr:to>
      <xdr:col>0</xdr:col>
      <xdr:colOff>0</xdr:colOff>
      <xdr:row>1932</xdr:row>
      <xdr:rowOff>0</xdr:rowOff>
    </xdr:to>
    <xdr:sp macro="" textlink="">
      <xdr:nvSpPr>
        <xdr:cNvPr id="1087263" name="Rectangle 8226">
          <a:extLst>
            <a:ext uri="{FF2B5EF4-FFF2-40B4-BE49-F238E27FC236}">
              <a16:creationId xmlns:a16="http://schemas.microsoft.com/office/drawing/2014/main" xmlns="" id="{00000000-0008-0000-0B00-00001F971000}"/>
            </a:ext>
          </a:extLst>
        </xdr:cNvPr>
        <xdr:cNvSpPr>
          <a:spLocks noChangeArrowheads="1"/>
        </xdr:cNvSpPr>
      </xdr:nvSpPr>
      <xdr:spPr bwMode="auto">
        <a:xfrm>
          <a:off x="0" y="7944135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1932</xdr:row>
      <xdr:rowOff>0</xdr:rowOff>
    </xdr:from>
    <xdr:to>
      <xdr:col>0</xdr:col>
      <xdr:colOff>0</xdr:colOff>
      <xdr:row>1932</xdr:row>
      <xdr:rowOff>0</xdr:rowOff>
    </xdr:to>
    <xdr:sp macro="" textlink="">
      <xdr:nvSpPr>
        <xdr:cNvPr id="1087264" name="Rectangle 8227">
          <a:extLst>
            <a:ext uri="{FF2B5EF4-FFF2-40B4-BE49-F238E27FC236}">
              <a16:creationId xmlns:a16="http://schemas.microsoft.com/office/drawing/2014/main" xmlns="" id="{00000000-0008-0000-0B00-000020971000}"/>
            </a:ext>
          </a:extLst>
        </xdr:cNvPr>
        <xdr:cNvSpPr>
          <a:spLocks noChangeArrowheads="1"/>
        </xdr:cNvSpPr>
      </xdr:nvSpPr>
      <xdr:spPr bwMode="auto">
        <a:xfrm>
          <a:off x="0" y="7944135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1874</xdr:row>
      <xdr:rowOff>0</xdr:rowOff>
    </xdr:from>
    <xdr:to>
      <xdr:col>9</xdr:col>
      <xdr:colOff>752475</xdr:colOff>
      <xdr:row>1874</xdr:row>
      <xdr:rowOff>0</xdr:rowOff>
    </xdr:to>
    <xdr:sp macro="" textlink="">
      <xdr:nvSpPr>
        <xdr:cNvPr id="1087265" name="Rectangle 8228">
          <a:extLst>
            <a:ext uri="{FF2B5EF4-FFF2-40B4-BE49-F238E27FC236}">
              <a16:creationId xmlns:a16="http://schemas.microsoft.com/office/drawing/2014/main" xmlns="" id="{00000000-0008-0000-0B00-000021971000}"/>
            </a:ext>
          </a:extLst>
        </xdr:cNvPr>
        <xdr:cNvSpPr>
          <a:spLocks noChangeArrowheads="1"/>
        </xdr:cNvSpPr>
      </xdr:nvSpPr>
      <xdr:spPr bwMode="auto">
        <a:xfrm>
          <a:off x="0" y="7812309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1874</xdr:row>
      <xdr:rowOff>0</xdr:rowOff>
    </xdr:from>
    <xdr:to>
      <xdr:col>9</xdr:col>
      <xdr:colOff>752475</xdr:colOff>
      <xdr:row>1874</xdr:row>
      <xdr:rowOff>0</xdr:rowOff>
    </xdr:to>
    <xdr:sp macro="" textlink="">
      <xdr:nvSpPr>
        <xdr:cNvPr id="1087266" name="Rectangle 8229">
          <a:extLst>
            <a:ext uri="{FF2B5EF4-FFF2-40B4-BE49-F238E27FC236}">
              <a16:creationId xmlns:a16="http://schemas.microsoft.com/office/drawing/2014/main" xmlns="" id="{00000000-0008-0000-0B00-000022971000}"/>
            </a:ext>
          </a:extLst>
        </xdr:cNvPr>
        <xdr:cNvSpPr>
          <a:spLocks noChangeArrowheads="1"/>
        </xdr:cNvSpPr>
      </xdr:nvSpPr>
      <xdr:spPr bwMode="auto">
        <a:xfrm>
          <a:off x="0" y="7812309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1932</xdr:row>
      <xdr:rowOff>0</xdr:rowOff>
    </xdr:from>
    <xdr:to>
      <xdr:col>0</xdr:col>
      <xdr:colOff>0</xdr:colOff>
      <xdr:row>1932</xdr:row>
      <xdr:rowOff>0</xdr:rowOff>
    </xdr:to>
    <xdr:sp macro="" textlink="">
      <xdr:nvSpPr>
        <xdr:cNvPr id="1087267" name="Rectangle 8230">
          <a:extLst>
            <a:ext uri="{FF2B5EF4-FFF2-40B4-BE49-F238E27FC236}">
              <a16:creationId xmlns:a16="http://schemas.microsoft.com/office/drawing/2014/main" xmlns="" id="{00000000-0008-0000-0B00-000023971000}"/>
            </a:ext>
          </a:extLst>
        </xdr:cNvPr>
        <xdr:cNvSpPr>
          <a:spLocks noChangeArrowheads="1"/>
        </xdr:cNvSpPr>
      </xdr:nvSpPr>
      <xdr:spPr bwMode="auto">
        <a:xfrm>
          <a:off x="0" y="7944135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1932</xdr:row>
      <xdr:rowOff>0</xdr:rowOff>
    </xdr:from>
    <xdr:to>
      <xdr:col>0</xdr:col>
      <xdr:colOff>0</xdr:colOff>
      <xdr:row>1932</xdr:row>
      <xdr:rowOff>0</xdr:rowOff>
    </xdr:to>
    <xdr:sp macro="" textlink="">
      <xdr:nvSpPr>
        <xdr:cNvPr id="1087268" name="Rectangle 8231">
          <a:extLst>
            <a:ext uri="{FF2B5EF4-FFF2-40B4-BE49-F238E27FC236}">
              <a16:creationId xmlns:a16="http://schemas.microsoft.com/office/drawing/2014/main" xmlns="" id="{00000000-0008-0000-0B00-000024971000}"/>
            </a:ext>
          </a:extLst>
        </xdr:cNvPr>
        <xdr:cNvSpPr>
          <a:spLocks noChangeArrowheads="1"/>
        </xdr:cNvSpPr>
      </xdr:nvSpPr>
      <xdr:spPr bwMode="auto">
        <a:xfrm>
          <a:off x="0" y="7944135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1922</xdr:row>
      <xdr:rowOff>0</xdr:rowOff>
    </xdr:from>
    <xdr:to>
      <xdr:col>9</xdr:col>
      <xdr:colOff>752475</xdr:colOff>
      <xdr:row>1922</xdr:row>
      <xdr:rowOff>0</xdr:rowOff>
    </xdr:to>
    <xdr:sp macro="" textlink="">
      <xdr:nvSpPr>
        <xdr:cNvPr id="1087269" name="Rectangle 8232">
          <a:extLst>
            <a:ext uri="{FF2B5EF4-FFF2-40B4-BE49-F238E27FC236}">
              <a16:creationId xmlns:a16="http://schemas.microsoft.com/office/drawing/2014/main" xmlns="" id="{00000000-0008-0000-0B00-000025971000}"/>
            </a:ext>
          </a:extLst>
        </xdr:cNvPr>
        <xdr:cNvSpPr>
          <a:spLocks noChangeArrowheads="1"/>
        </xdr:cNvSpPr>
      </xdr:nvSpPr>
      <xdr:spPr bwMode="auto">
        <a:xfrm>
          <a:off x="0" y="7918132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1922</xdr:row>
      <xdr:rowOff>0</xdr:rowOff>
    </xdr:from>
    <xdr:to>
      <xdr:col>9</xdr:col>
      <xdr:colOff>752475</xdr:colOff>
      <xdr:row>1922</xdr:row>
      <xdr:rowOff>0</xdr:rowOff>
    </xdr:to>
    <xdr:sp macro="" textlink="">
      <xdr:nvSpPr>
        <xdr:cNvPr id="1087270" name="Rectangle 8233">
          <a:extLst>
            <a:ext uri="{FF2B5EF4-FFF2-40B4-BE49-F238E27FC236}">
              <a16:creationId xmlns:a16="http://schemas.microsoft.com/office/drawing/2014/main" xmlns="" id="{00000000-0008-0000-0B00-000026971000}"/>
            </a:ext>
          </a:extLst>
        </xdr:cNvPr>
        <xdr:cNvSpPr>
          <a:spLocks noChangeArrowheads="1"/>
        </xdr:cNvSpPr>
      </xdr:nvSpPr>
      <xdr:spPr bwMode="auto">
        <a:xfrm>
          <a:off x="0" y="7918132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1981</xdr:row>
      <xdr:rowOff>0</xdr:rowOff>
    </xdr:from>
    <xdr:to>
      <xdr:col>0</xdr:col>
      <xdr:colOff>0</xdr:colOff>
      <xdr:row>1981</xdr:row>
      <xdr:rowOff>0</xdr:rowOff>
    </xdr:to>
    <xdr:sp macro="" textlink="">
      <xdr:nvSpPr>
        <xdr:cNvPr id="1087271" name="Rectangle 8234">
          <a:extLst>
            <a:ext uri="{FF2B5EF4-FFF2-40B4-BE49-F238E27FC236}">
              <a16:creationId xmlns:a16="http://schemas.microsoft.com/office/drawing/2014/main" xmlns="" id="{00000000-0008-0000-0B00-000027971000}"/>
            </a:ext>
          </a:extLst>
        </xdr:cNvPr>
        <xdr:cNvSpPr>
          <a:spLocks noChangeArrowheads="1"/>
        </xdr:cNvSpPr>
      </xdr:nvSpPr>
      <xdr:spPr bwMode="auto">
        <a:xfrm>
          <a:off x="0" y="8052339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1981</xdr:row>
      <xdr:rowOff>0</xdr:rowOff>
    </xdr:from>
    <xdr:to>
      <xdr:col>0</xdr:col>
      <xdr:colOff>0</xdr:colOff>
      <xdr:row>1981</xdr:row>
      <xdr:rowOff>0</xdr:rowOff>
    </xdr:to>
    <xdr:sp macro="" textlink="">
      <xdr:nvSpPr>
        <xdr:cNvPr id="1087272" name="Rectangle 8235">
          <a:extLst>
            <a:ext uri="{FF2B5EF4-FFF2-40B4-BE49-F238E27FC236}">
              <a16:creationId xmlns:a16="http://schemas.microsoft.com/office/drawing/2014/main" xmlns="" id="{00000000-0008-0000-0B00-000028971000}"/>
            </a:ext>
          </a:extLst>
        </xdr:cNvPr>
        <xdr:cNvSpPr>
          <a:spLocks noChangeArrowheads="1"/>
        </xdr:cNvSpPr>
      </xdr:nvSpPr>
      <xdr:spPr bwMode="auto">
        <a:xfrm>
          <a:off x="0" y="8052339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1922</xdr:row>
      <xdr:rowOff>0</xdr:rowOff>
    </xdr:from>
    <xdr:to>
      <xdr:col>9</xdr:col>
      <xdr:colOff>752475</xdr:colOff>
      <xdr:row>1922</xdr:row>
      <xdr:rowOff>0</xdr:rowOff>
    </xdr:to>
    <xdr:sp macro="" textlink="">
      <xdr:nvSpPr>
        <xdr:cNvPr id="1087273" name="Rectangle 8236">
          <a:extLst>
            <a:ext uri="{FF2B5EF4-FFF2-40B4-BE49-F238E27FC236}">
              <a16:creationId xmlns:a16="http://schemas.microsoft.com/office/drawing/2014/main" xmlns="" id="{00000000-0008-0000-0B00-000029971000}"/>
            </a:ext>
          </a:extLst>
        </xdr:cNvPr>
        <xdr:cNvSpPr>
          <a:spLocks noChangeArrowheads="1"/>
        </xdr:cNvSpPr>
      </xdr:nvSpPr>
      <xdr:spPr bwMode="auto">
        <a:xfrm>
          <a:off x="0" y="7918132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1922</xdr:row>
      <xdr:rowOff>0</xdr:rowOff>
    </xdr:from>
    <xdr:to>
      <xdr:col>9</xdr:col>
      <xdr:colOff>752475</xdr:colOff>
      <xdr:row>1922</xdr:row>
      <xdr:rowOff>0</xdr:rowOff>
    </xdr:to>
    <xdr:sp macro="" textlink="">
      <xdr:nvSpPr>
        <xdr:cNvPr id="1087274" name="Rectangle 8237">
          <a:extLst>
            <a:ext uri="{FF2B5EF4-FFF2-40B4-BE49-F238E27FC236}">
              <a16:creationId xmlns:a16="http://schemas.microsoft.com/office/drawing/2014/main" xmlns="" id="{00000000-0008-0000-0B00-00002A971000}"/>
            </a:ext>
          </a:extLst>
        </xdr:cNvPr>
        <xdr:cNvSpPr>
          <a:spLocks noChangeArrowheads="1"/>
        </xdr:cNvSpPr>
      </xdr:nvSpPr>
      <xdr:spPr bwMode="auto">
        <a:xfrm>
          <a:off x="0" y="7918132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1981</xdr:row>
      <xdr:rowOff>0</xdr:rowOff>
    </xdr:from>
    <xdr:to>
      <xdr:col>0</xdr:col>
      <xdr:colOff>0</xdr:colOff>
      <xdr:row>1981</xdr:row>
      <xdr:rowOff>0</xdr:rowOff>
    </xdr:to>
    <xdr:sp macro="" textlink="">
      <xdr:nvSpPr>
        <xdr:cNvPr id="1087275" name="Rectangle 8238">
          <a:extLst>
            <a:ext uri="{FF2B5EF4-FFF2-40B4-BE49-F238E27FC236}">
              <a16:creationId xmlns:a16="http://schemas.microsoft.com/office/drawing/2014/main" xmlns="" id="{00000000-0008-0000-0B00-00002B971000}"/>
            </a:ext>
          </a:extLst>
        </xdr:cNvPr>
        <xdr:cNvSpPr>
          <a:spLocks noChangeArrowheads="1"/>
        </xdr:cNvSpPr>
      </xdr:nvSpPr>
      <xdr:spPr bwMode="auto">
        <a:xfrm>
          <a:off x="0" y="8052339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1981</xdr:row>
      <xdr:rowOff>0</xdr:rowOff>
    </xdr:from>
    <xdr:to>
      <xdr:col>0</xdr:col>
      <xdr:colOff>0</xdr:colOff>
      <xdr:row>1981</xdr:row>
      <xdr:rowOff>0</xdr:rowOff>
    </xdr:to>
    <xdr:sp macro="" textlink="">
      <xdr:nvSpPr>
        <xdr:cNvPr id="1087276" name="Rectangle 8239">
          <a:extLst>
            <a:ext uri="{FF2B5EF4-FFF2-40B4-BE49-F238E27FC236}">
              <a16:creationId xmlns:a16="http://schemas.microsoft.com/office/drawing/2014/main" xmlns="" id="{00000000-0008-0000-0B00-00002C971000}"/>
            </a:ext>
          </a:extLst>
        </xdr:cNvPr>
        <xdr:cNvSpPr>
          <a:spLocks noChangeArrowheads="1"/>
        </xdr:cNvSpPr>
      </xdr:nvSpPr>
      <xdr:spPr bwMode="auto">
        <a:xfrm>
          <a:off x="0" y="8052339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1922</xdr:row>
      <xdr:rowOff>0</xdr:rowOff>
    </xdr:from>
    <xdr:to>
      <xdr:col>9</xdr:col>
      <xdr:colOff>752475</xdr:colOff>
      <xdr:row>1922</xdr:row>
      <xdr:rowOff>0</xdr:rowOff>
    </xdr:to>
    <xdr:sp macro="" textlink="">
      <xdr:nvSpPr>
        <xdr:cNvPr id="1087277" name="Rectangle 8240">
          <a:extLst>
            <a:ext uri="{FF2B5EF4-FFF2-40B4-BE49-F238E27FC236}">
              <a16:creationId xmlns:a16="http://schemas.microsoft.com/office/drawing/2014/main" xmlns="" id="{00000000-0008-0000-0B00-00002D971000}"/>
            </a:ext>
          </a:extLst>
        </xdr:cNvPr>
        <xdr:cNvSpPr>
          <a:spLocks noChangeArrowheads="1"/>
        </xdr:cNvSpPr>
      </xdr:nvSpPr>
      <xdr:spPr bwMode="auto">
        <a:xfrm>
          <a:off x="0" y="7918132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1922</xdr:row>
      <xdr:rowOff>0</xdr:rowOff>
    </xdr:from>
    <xdr:to>
      <xdr:col>9</xdr:col>
      <xdr:colOff>752475</xdr:colOff>
      <xdr:row>1922</xdr:row>
      <xdr:rowOff>0</xdr:rowOff>
    </xdr:to>
    <xdr:sp macro="" textlink="">
      <xdr:nvSpPr>
        <xdr:cNvPr id="1087278" name="Rectangle 8241">
          <a:extLst>
            <a:ext uri="{FF2B5EF4-FFF2-40B4-BE49-F238E27FC236}">
              <a16:creationId xmlns:a16="http://schemas.microsoft.com/office/drawing/2014/main" xmlns="" id="{00000000-0008-0000-0B00-00002E971000}"/>
            </a:ext>
          </a:extLst>
        </xdr:cNvPr>
        <xdr:cNvSpPr>
          <a:spLocks noChangeArrowheads="1"/>
        </xdr:cNvSpPr>
      </xdr:nvSpPr>
      <xdr:spPr bwMode="auto">
        <a:xfrm>
          <a:off x="0" y="7918132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1981</xdr:row>
      <xdr:rowOff>0</xdr:rowOff>
    </xdr:from>
    <xdr:to>
      <xdr:col>0</xdr:col>
      <xdr:colOff>0</xdr:colOff>
      <xdr:row>1981</xdr:row>
      <xdr:rowOff>0</xdr:rowOff>
    </xdr:to>
    <xdr:sp macro="" textlink="">
      <xdr:nvSpPr>
        <xdr:cNvPr id="1087279" name="Rectangle 8242">
          <a:extLst>
            <a:ext uri="{FF2B5EF4-FFF2-40B4-BE49-F238E27FC236}">
              <a16:creationId xmlns:a16="http://schemas.microsoft.com/office/drawing/2014/main" xmlns="" id="{00000000-0008-0000-0B00-00002F971000}"/>
            </a:ext>
          </a:extLst>
        </xdr:cNvPr>
        <xdr:cNvSpPr>
          <a:spLocks noChangeArrowheads="1"/>
        </xdr:cNvSpPr>
      </xdr:nvSpPr>
      <xdr:spPr bwMode="auto">
        <a:xfrm>
          <a:off x="0" y="8052339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1981</xdr:row>
      <xdr:rowOff>0</xdr:rowOff>
    </xdr:from>
    <xdr:to>
      <xdr:col>0</xdr:col>
      <xdr:colOff>0</xdr:colOff>
      <xdr:row>1981</xdr:row>
      <xdr:rowOff>0</xdr:rowOff>
    </xdr:to>
    <xdr:sp macro="" textlink="">
      <xdr:nvSpPr>
        <xdr:cNvPr id="1087280" name="Rectangle 8243">
          <a:extLst>
            <a:ext uri="{FF2B5EF4-FFF2-40B4-BE49-F238E27FC236}">
              <a16:creationId xmlns:a16="http://schemas.microsoft.com/office/drawing/2014/main" xmlns="" id="{00000000-0008-0000-0B00-000030971000}"/>
            </a:ext>
          </a:extLst>
        </xdr:cNvPr>
        <xdr:cNvSpPr>
          <a:spLocks noChangeArrowheads="1"/>
        </xdr:cNvSpPr>
      </xdr:nvSpPr>
      <xdr:spPr bwMode="auto">
        <a:xfrm>
          <a:off x="0" y="8052339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1922</xdr:row>
      <xdr:rowOff>0</xdr:rowOff>
    </xdr:from>
    <xdr:to>
      <xdr:col>9</xdr:col>
      <xdr:colOff>752475</xdr:colOff>
      <xdr:row>1922</xdr:row>
      <xdr:rowOff>0</xdr:rowOff>
    </xdr:to>
    <xdr:sp macro="" textlink="">
      <xdr:nvSpPr>
        <xdr:cNvPr id="1087281" name="Rectangle 8244">
          <a:extLst>
            <a:ext uri="{FF2B5EF4-FFF2-40B4-BE49-F238E27FC236}">
              <a16:creationId xmlns:a16="http://schemas.microsoft.com/office/drawing/2014/main" xmlns="" id="{00000000-0008-0000-0B00-000031971000}"/>
            </a:ext>
          </a:extLst>
        </xdr:cNvPr>
        <xdr:cNvSpPr>
          <a:spLocks noChangeArrowheads="1"/>
        </xdr:cNvSpPr>
      </xdr:nvSpPr>
      <xdr:spPr bwMode="auto">
        <a:xfrm>
          <a:off x="0" y="7918132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1922</xdr:row>
      <xdr:rowOff>0</xdr:rowOff>
    </xdr:from>
    <xdr:to>
      <xdr:col>9</xdr:col>
      <xdr:colOff>752475</xdr:colOff>
      <xdr:row>1922</xdr:row>
      <xdr:rowOff>0</xdr:rowOff>
    </xdr:to>
    <xdr:sp macro="" textlink="">
      <xdr:nvSpPr>
        <xdr:cNvPr id="1087282" name="Rectangle 8245">
          <a:extLst>
            <a:ext uri="{FF2B5EF4-FFF2-40B4-BE49-F238E27FC236}">
              <a16:creationId xmlns:a16="http://schemas.microsoft.com/office/drawing/2014/main" xmlns="" id="{00000000-0008-0000-0B00-000032971000}"/>
            </a:ext>
          </a:extLst>
        </xdr:cNvPr>
        <xdr:cNvSpPr>
          <a:spLocks noChangeArrowheads="1"/>
        </xdr:cNvSpPr>
      </xdr:nvSpPr>
      <xdr:spPr bwMode="auto">
        <a:xfrm>
          <a:off x="0" y="7918132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1981</xdr:row>
      <xdr:rowOff>0</xdr:rowOff>
    </xdr:from>
    <xdr:to>
      <xdr:col>0</xdr:col>
      <xdr:colOff>0</xdr:colOff>
      <xdr:row>1981</xdr:row>
      <xdr:rowOff>0</xdr:rowOff>
    </xdr:to>
    <xdr:sp macro="" textlink="">
      <xdr:nvSpPr>
        <xdr:cNvPr id="1087283" name="Rectangle 8246">
          <a:extLst>
            <a:ext uri="{FF2B5EF4-FFF2-40B4-BE49-F238E27FC236}">
              <a16:creationId xmlns:a16="http://schemas.microsoft.com/office/drawing/2014/main" xmlns="" id="{00000000-0008-0000-0B00-000033971000}"/>
            </a:ext>
          </a:extLst>
        </xdr:cNvPr>
        <xdr:cNvSpPr>
          <a:spLocks noChangeArrowheads="1"/>
        </xdr:cNvSpPr>
      </xdr:nvSpPr>
      <xdr:spPr bwMode="auto">
        <a:xfrm>
          <a:off x="0" y="8052339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1981</xdr:row>
      <xdr:rowOff>0</xdr:rowOff>
    </xdr:from>
    <xdr:to>
      <xdr:col>0</xdr:col>
      <xdr:colOff>0</xdr:colOff>
      <xdr:row>1981</xdr:row>
      <xdr:rowOff>0</xdr:rowOff>
    </xdr:to>
    <xdr:sp macro="" textlink="">
      <xdr:nvSpPr>
        <xdr:cNvPr id="1087284" name="Rectangle 8247">
          <a:extLst>
            <a:ext uri="{FF2B5EF4-FFF2-40B4-BE49-F238E27FC236}">
              <a16:creationId xmlns:a16="http://schemas.microsoft.com/office/drawing/2014/main" xmlns="" id="{00000000-0008-0000-0B00-000034971000}"/>
            </a:ext>
          </a:extLst>
        </xdr:cNvPr>
        <xdr:cNvSpPr>
          <a:spLocks noChangeArrowheads="1"/>
        </xdr:cNvSpPr>
      </xdr:nvSpPr>
      <xdr:spPr bwMode="auto">
        <a:xfrm>
          <a:off x="0" y="8052339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0</xdr:col>
      <xdr:colOff>0</xdr:colOff>
      <xdr:row>2016</xdr:row>
      <xdr:rowOff>0</xdr:rowOff>
    </xdr:to>
    <xdr:sp macro="" textlink="">
      <xdr:nvSpPr>
        <xdr:cNvPr id="1087287" name="Rectangle 8250">
          <a:extLst>
            <a:ext uri="{FF2B5EF4-FFF2-40B4-BE49-F238E27FC236}">
              <a16:creationId xmlns:a16="http://schemas.microsoft.com/office/drawing/2014/main" xmlns="" id="{00000000-0008-0000-0B00-00003797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0</xdr:col>
      <xdr:colOff>0</xdr:colOff>
      <xdr:row>2016</xdr:row>
      <xdr:rowOff>0</xdr:rowOff>
    </xdr:to>
    <xdr:sp macro="" textlink="">
      <xdr:nvSpPr>
        <xdr:cNvPr id="1087288" name="Rectangle 8251">
          <a:extLst>
            <a:ext uri="{FF2B5EF4-FFF2-40B4-BE49-F238E27FC236}">
              <a16:creationId xmlns:a16="http://schemas.microsoft.com/office/drawing/2014/main" xmlns="" id="{00000000-0008-0000-0B00-00003897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0</xdr:col>
      <xdr:colOff>0</xdr:colOff>
      <xdr:row>2016</xdr:row>
      <xdr:rowOff>0</xdr:rowOff>
    </xdr:to>
    <xdr:sp macro="" textlink="">
      <xdr:nvSpPr>
        <xdr:cNvPr id="1087291" name="Rectangle 8254">
          <a:extLst>
            <a:ext uri="{FF2B5EF4-FFF2-40B4-BE49-F238E27FC236}">
              <a16:creationId xmlns:a16="http://schemas.microsoft.com/office/drawing/2014/main" xmlns="" id="{00000000-0008-0000-0B00-00003B97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0</xdr:col>
      <xdr:colOff>0</xdr:colOff>
      <xdr:row>2016</xdr:row>
      <xdr:rowOff>0</xdr:rowOff>
    </xdr:to>
    <xdr:sp macro="" textlink="">
      <xdr:nvSpPr>
        <xdr:cNvPr id="1087292" name="Rectangle 8255">
          <a:extLst>
            <a:ext uri="{FF2B5EF4-FFF2-40B4-BE49-F238E27FC236}">
              <a16:creationId xmlns:a16="http://schemas.microsoft.com/office/drawing/2014/main" xmlns="" id="{00000000-0008-0000-0B00-00003C97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0</xdr:col>
      <xdr:colOff>0</xdr:colOff>
      <xdr:row>2016</xdr:row>
      <xdr:rowOff>0</xdr:rowOff>
    </xdr:to>
    <xdr:sp macro="" textlink="">
      <xdr:nvSpPr>
        <xdr:cNvPr id="1087295" name="Rectangle 8258">
          <a:extLst>
            <a:ext uri="{FF2B5EF4-FFF2-40B4-BE49-F238E27FC236}">
              <a16:creationId xmlns:a16="http://schemas.microsoft.com/office/drawing/2014/main" xmlns="" id="{00000000-0008-0000-0B00-00003F97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0</xdr:col>
      <xdr:colOff>0</xdr:colOff>
      <xdr:row>2016</xdr:row>
      <xdr:rowOff>0</xdr:rowOff>
    </xdr:to>
    <xdr:sp macro="" textlink="">
      <xdr:nvSpPr>
        <xdr:cNvPr id="1087296" name="Rectangle 8259">
          <a:extLst>
            <a:ext uri="{FF2B5EF4-FFF2-40B4-BE49-F238E27FC236}">
              <a16:creationId xmlns:a16="http://schemas.microsoft.com/office/drawing/2014/main" xmlns="" id="{00000000-0008-0000-0B00-00004097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0</xdr:col>
      <xdr:colOff>0</xdr:colOff>
      <xdr:row>2016</xdr:row>
      <xdr:rowOff>0</xdr:rowOff>
    </xdr:to>
    <xdr:sp macro="" textlink="">
      <xdr:nvSpPr>
        <xdr:cNvPr id="1087299" name="Rectangle 8262">
          <a:extLst>
            <a:ext uri="{FF2B5EF4-FFF2-40B4-BE49-F238E27FC236}">
              <a16:creationId xmlns:a16="http://schemas.microsoft.com/office/drawing/2014/main" xmlns="" id="{00000000-0008-0000-0B00-00004397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0</xdr:col>
      <xdr:colOff>0</xdr:colOff>
      <xdr:row>2016</xdr:row>
      <xdr:rowOff>0</xdr:rowOff>
    </xdr:to>
    <xdr:sp macro="" textlink="">
      <xdr:nvSpPr>
        <xdr:cNvPr id="1087300" name="Rectangle 8263">
          <a:extLst>
            <a:ext uri="{FF2B5EF4-FFF2-40B4-BE49-F238E27FC236}">
              <a16:creationId xmlns:a16="http://schemas.microsoft.com/office/drawing/2014/main" xmlns="" id="{00000000-0008-0000-0B00-00004497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9</xdr:col>
      <xdr:colOff>752475</xdr:colOff>
      <xdr:row>2016</xdr:row>
      <xdr:rowOff>0</xdr:rowOff>
    </xdr:to>
    <xdr:sp macro="" textlink="">
      <xdr:nvSpPr>
        <xdr:cNvPr id="1087301" name="Rectangle 8264">
          <a:extLst>
            <a:ext uri="{FF2B5EF4-FFF2-40B4-BE49-F238E27FC236}">
              <a16:creationId xmlns:a16="http://schemas.microsoft.com/office/drawing/2014/main" xmlns="" id="{00000000-0008-0000-0B00-00004597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9</xdr:col>
      <xdr:colOff>752475</xdr:colOff>
      <xdr:row>2016</xdr:row>
      <xdr:rowOff>0</xdr:rowOff>
    </xdr:to>
    <xdr:sp macro="" textlink="">
      <xdr:nvSpPr>
        <xdr:cNvPr id="1087302" name="Rectangle 8265">
          <a:extLst>
            <a:ext uri="{FF2B5EF4-FFF2-40B4-BE49-F238E27FC236}">
              <a16:creationId xmlns:a16="http://schemas.microsoft.com/office/drawing/2014/main" xmlns="" id="{00000000-0008-0000-0B00-00004697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0</xdr:col>
      <xdr:colOff>0</xdr:colOff>
      <xdr:row>2016</xdr:row>
      <xdr:rowOff>0</xdr:rowOff>
    </xdr:to>
    <xdr:sp macro="" textlink="">
      <xdr:nvSpPr>
        <xdr:cNvPr id="1087303" name="Rectangle 8266">
          <a:extLst>
            <a:ext uri="{FF2B5EF4-FFF2-40B4-BE49-F238E27FC236}">
              <a16:creationId xmlns:a16="http://schemas.microsoft.com/office/drawing/2014/main" xmlns="" id="{00000000-0008-0000-0B00-00004797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0</xdr:col>
      <xdr:colOff>0</xdr:colOff>
      <xdr:row>2016</xdr:row>
      <xdr:rowOff>0</xdr:rowOff>
    </xdr:to>
    <xdr:sp macro="" textlink="">
      <xdr:nvSpPr>
        <xdr:cNvPr id="1087304" name="Rectangle 8267">
          <a:extLst>
            <a:ext uri="{FF2B5EF4-FFF2-40B4-BE49-F238E27FC236}">
              <a16:creationId xmlns:a16="http://schemas.microsoft.com/office/drawing/2014/main" xmlns="" id="{00000000-0008-0000-0B00-00004897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9</xdr:col>
      <xdr:colOff>752475</xdr:colOff>
      <xdr:row>2016</xdr:row>
      <xdr:rowOff>0</xdr:rowOff>
    </xdr:to>
    <xdr:sp macro="" textlink="">
      <xdr:nvSpPr>
        <xdr:cNvPr id="1087305" name="Rectangle 8268">
          <a:extLst>
            <a:ext uri="{FF2B5EF4-FFF2-40B4-BE49-F238E27FC236}">
              <a16:creationId xmlns:a16="http://schemas.microsoft.com/office/drawing/2014/main" xmlns="" id="{00000000-0008-0000-0B00-00004997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9</xdr:col>
      <xdr:colOff>752475</xdr:colOff>
      <xdr:row>2016</xdr:row>
      <xdr:rowOff>0</xdr:rowOff>
    </xdr:to>
    <xdr:sp macro="" textlink="">
      <xdr:nvSpPr>
        <xdr:cNvPr id="1087306" name="Rectangle 8269">
          <a:extLst>
            <a:ext uri="{FF2B5EF4-FFF2-40B4-BE49-F238E27FC236}">
              <a16:creationId xmlns:a16="http://schemas.microsoft.com/office/drawing/2014/main" xmlns="" id="{00000000-0008-0000-0B00-00004A97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0</xdr:col>
      <xdr:colOff>0</xdr:colOff>
      <xdr:row>2016</xdr:row>
      <xdr:rowOff>0</xdr:rowOff>
    </xdr:to>
    <xdr:sp macro="" textlink="">
      <xdr:nvSpPr>
        <xdr:cNvPr id="1087307" name="Rectangle 8270">
          <a:extLst>
            <a:ext uri="{FF2B5EF4-FFF2-40B4-BE49-F238E27FC236}">
              <a16:creationId xmlns:a16="http://schemas.microsoft.com/office/drawing/2014/main" xmlns="" id="{00000000-0008-0000-0B00-00004B97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0</xdr:col>
      <xdr:colOff>0</xdr:colOff>
      <xdr:row>2016</xdr:row>
      <xdr:rowOff>0</xdr:rowOff>
    </xdr:to>
    <xdr:sp macro="" textlink="">
      <xdr:nvSpPr>
        <xdr:cNvPr id="1087308" name="Rectangle 8271">
          <a:extLst>
            <a:ext uri="{FF2B5EF4-FFF2-40B4-BE49-F238E27FC236}">
              <a16:creationId xmlns:a16="http://schemas.microsoft.com/office/drawing/2014/main" xmlns="" id="{00000000-0008-0000-0B00-00004C97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9</xdr:col>
      <xdr:colOff>752475</xdr:colOff>
      <xdr:row>2016</xdr:row>
      <xdr:rowOff>0</xdr:rowOff>
    </xdr:to>
    <xdr:sp macro="" textlink="">
      <xdr:nvSpPr>
        <xdr:cNvPr id="1087309" name="Rectangle 8272">
          <a:extLst>
            <a:ext uri="{FF2B5EF4-FFF2-40B4-BE49-F238E27FC236}">
              <a16:creationId xmlns:a16="http://schemas.microsoft.com/office/drawing/2014/main" xmlns="" id="{00000000-0008-0000-0B00-00004D97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9</xdr:col>
      <xdr:colOff>752475</xdr:colOff>
      <xdr:row>2016</xdr:row>
      <xdr:rowOff>0</xdr:rowOff>
    </xdr:to>
    <xdr:sp macro="" textlink="">
      <xdr:nvSpPr>
        <xdr:cNvPr id="1087310" name="Rectangle 8273">
          <a:extLst>
            <a:ext uri="{FF2B5EF4-FFF2-40B4-BE49-F238E27FC236}">
              <a16:creationId xmlns:a16="http://schemas.microsoft.com/office/drawing/2014/main" xmlns="" id="{00000000-0008-0000-0B00-00004E97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0</xdr:col>
      <xdr:colOff>0</xdr:colOff>
      <xdr:row>2016</xdr:row>
      <xdr:rowOff>0</xdr:rowOff>
    </xdr:to>
    <xdr:sp macro="" textlink="">
      <xdr:nvSpPr>
        <xdr:cNvPr id="1087311" name="Rectangle 8274">
          <a:extLst>
            <a:ext uri="{FF2B5EF4-FFF2-40B4-BE49-F238E27FC236}">
              <a16:creationId xmlns:a16="http://schemas.microsoft.com/office/drawing/2014/main" xmlns="" id="{00000000-0008-0000-0B00-00004F97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0</xdr:col>
      <xdr:colOff>0</xdr:colOff>
      <xdr:row>2016</xdr:row>
      <xdr:rowOff>0</xdr:rowOff>
    </xdr:to>
    <xdr:sp macro="" textlink="">
      <xdr:nvSpPr>
        <xdr:cNvPr id="1087312" name="Rectangle 8275">
          <a:extLst>
            <a:ext uri="{FF2B5EF4-FFF2-40B4-BE49-F238E27FC236}">
              <a16:creationId xmlns:a16="http://schemas.microsoft.com/office/drawing/2014/main" xmlns="" id="{00000000-0008-0000-0B00-00005097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9</xdr:col>
      <xdr:colOff>752475</xdr:colOff>
      <xdr:row>2016</xdr:row>
      <xdr:rowOff>0</xdr:rowOff>
    </xdr:to>
    <xdr:sp macro="" textlink="">
      <xdr:nvSpPr>
        <xdr:cNvPr id="1087313" name="Rectangle 8276">
          <a:extLst>
            <a:ext uri="{FF2B5EF4-FFF2-40B4-BE49-F238E27FC236}">
              <a16:creationId xmlns:a16="http://schemas.microsoft.com/office/drawing/2014/main" xmlns="" id="{00000000-0008-0000-0B00-00005197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9</xdr:col>
      <xdr:colOff>752475</xdr:colOff>
      <xdr:row>2016</xdr:row>
      <xdr:rowOff>0</xdr:rowOff>
    </xdr:to>
    <xdr:sp macro="" textlink="">
      <xdr:nvSpPr>
        <xdr:cNvPr id="1087314" name="Rectangle 8277">
          <a:extLst>
            <a:ext uri="{FF2B5EF4-FFF2-40B4-BE49-F238E27FC236}">
              <a16:creationId xmlns:a16="http://schemas.microsoft.com/office/drawing/2014/main" xmlns="" id="{00000000-0008-0000-0B00-00005297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0</xdr:col>
      <xdr:colOff>0</xdr:colOff>
      <xdr:row>2016</xdr:row>
      <xdr:rowOff>0</xdr:rowOff>
    </xdr:to>
    <xdr:sp macro="" textlink="">
      <xdr:nvSpPr>
        <xdr:cNvPr id="1087315" name="Rectangle 8278">
          <a:extLst>
            <a:ext uri="{FF2B5EF4-FFF2-40B4-BE49-F238E27FC236}">
              <a16:creationId xmlns:a16="http://schemas.microsoft.com/office/drawing/2014/main" xmlns="" id="{00000000-0008-0000-0B00-00005397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0</xdr:col>
      <xdr:colOff>0</xdr:colOff>
      <xdr:row>2016</xdr:row>
      <xdr:rowOff>0</xdr:rowOff>
    </xdr:to>
    <xdr:sp macro="" textlink="">
      <xdr:nvSpPr>
        <xdr:cNvPr id="1087316" name="Rectangle 8279">
          <a:extLst>
            <a:ext uri="{FF2B5EF4-FFF2-40B4-BE49-F238E27FC236}">
              <a16:creationId xmlns:a16="http://schemas.microsoft.com/office/drawing/2014/main" xmlns="" id="{00000000-0008-0000-0B00-00005497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9</xdr:col>
      <xdr:colOff>752475</xdr:colOff>
      <xdr:row>2016</xdr:row>
      <xdr:rowOff>0</xdr:rowOff>
    </xdr:to>
    <xdr:sp macro="" textlink="">
      <xdr:nvSpPr>
        <xdr:cNvPr id="1087317" name="Rectangle 8280">
          <a:extLst>
            <a:ext uri="{FF2B5EF4-FFF2-40B4-BE49-F238E27FC236}">
              <a16:creationId xmlns:a16="http://schemas.microsoft.com/office/drawing/2014/main" xmlns="" id="{00000000-0008-0000-0B00-00005597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9</xdr:col>
      <xdr:colOff>752475</xdr:colOff>
      <xdr:row>2016</xdr:row>
      <xdr:rowOff>0</xdr:rowOff>
    </xdr:to>
    <xdr:sp macro="" textlink="">
      <xdr:nvSpPr>
        <xdr:cNvPr id="1087318" name="Rectangle 8281">
          <a:extLst>
            <a:ext uri="{FF2B5EF4-FFF2-40B4-BE49-F238E27FC236}">
              <a16:creationId xmlns:a16="http://schemas.microsoft.com/office/drawing/2014/main" xmlns="" id="{00000000-0008-0000-0B00-00005697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0</xdr:col>
      <xdr:colOff>0</xdr:colOff>
      <xdr:row>2016</xdr:row>
      <xdr:rowOff>0</xdr:rowOff>
    </xdr:to>
    <xdr:sp macro="" textlink="">
      <xdr:nvSpPr>
        <xdr:cNvPr id="1087319" name="Rectangle 8282">
          <a:extLst>
            <a:ext uri="{FF2B5EF4-FFF2-40B4-BE49-F238E27FC236}">
              <a16:creationId xmlns:a16="http://schemas.microsoft.com/office/drawing/2014/main" xmlns="" id="{00000000-0008-0000-0B00-00005797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0</xdr:col>
      <xdr:colOff>0</xdr:colOff>
      <xdr:row>2016</xdr:row>
      <xdr:rowOff>0</xdr:rowOff>
    </xdr:to>
    <xdr:sp macro="" textlink="">
      <xdr:nvSpPr>
        <xdr:cNvPr id="1087320" name="Rectangle 8283">
          <a:extLst>
            <a:ext uri="{FF2B5EF4-FFF2-40B4-BE49-F238E27FC236}">
              <a16:creationId xmlns:a16="http://schemas.microsoft.com/office/drawing/2014/main" xmlns="" id="{00000000-0008-0000-0B00-00005897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9</xdr:col>
      <xdr:colOff>752475</xdr:colOff>
      <xdr:row>2016</xdr:row>
      <xdr:rowOff>0</xdr:rowOff>
    </xdr:to>
    <xdr:sp macro="" textlink="">
      <xdr:nvSpPr>
        <xdr:cNvPr id="1087321" name="Rectangle 8284">
          <a:extLst>
            <a:ext uri="{FF2B5EF4-FFF2-40B4-BE49-F238E27FC236}">
              <a16:creationId xmlns:a16="http://schemas.microsoft.com/office/drawing/2014/main" xmlns="" id="{00000000-0008-0000-0B00-00005997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9</xdr:col>
      <xdr:colOff>752475</xdr:colOff>
      <xdr:row>2016</xdr:row>
      <xdr:rowOff>0</xdr:rowOff>
    </xdr:to>
    <xdr:sp macro="" textlink="">
      <xdr:nvSpPr>
        <xdr:cNvPr id="1087322" name="Rectangle 8285">
          <a:extLst>
            <a:ext uri="{FF2B5EF4-FFF2-40B4-BE49-F238E27FC236}">
              <a16:creationId xmlns:a16="http://schemas.microsoft.com/office/drawing/2014/main" xmlns="" id="{00000000-0008-0000-0B00-00005A97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0</xdr:col>
      <xdr:colOff>0</xdr:colOff>
      <xdr:row>2016</xdr:row>
      <xdr:rowOff>0</xdr:rowOff>
    </xdr:to>
    <xdr:sp macro="" textlink="">
      <xdr:nvSpPr>
        <xdr:cNvPr id="1087323" name="Rectangle 8286">
          <a:extLst>
            <a:ext uri="{FF2B5EF4-FFF2-40B4-BE49-F238E27FC236}">
              <a16:creationId xmlns:a16="http://schemas.microsoft.com/office/drawing/2014/main" xmlns="" id="{00000000-0008-0000-0B00-00005B97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0</xdr:col>
      <xdr:colOff>0</xdr:colOff>
      <xdr:row>2016</xdr:row>
      <xdr:rowOff>0</xdr:rowOff>
    </xdr:to>
    <xdr:sp macro="" textlink="">
      <xdr:nvSpPr>
        <xdr:cNvPr id="1087324" name="Rectangle 8287">
          <a:extLst>
            <a:ext uri="{FF2B5EF4-FFF2-40B4-BE49-F238E27FC236}">
              <a16:creationId xmlns:a16="http://schemas.microsoft.com/office/drawing/2014/main" xmlns="" id="{00000000-0008-0000-0B00-00005C97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9</xdr:col>
      <xdr:colOff>752475</xdr:colOff>
      <xdr:row>2016</xdr:row>
      <xdr:rowOff>0</xdr:rowOff>
    </xdr:to>
    <xdr:sp macro="" textlink="">
      <xdr:nvSpPr>
        <xdr:cNvPr id="1087325" name="Rectangle 8288">
          <a:extLst>
            <a:ext uri="{FF2B5EF4-FFF2-40B4-BE49-F238E27FC236}">
              <a16:creationId xmlns:a16="http://schemas.microsoft.com/office/drawing/2014/main" xmlns="" id="{00000000-0008-0000-0B00-00005D97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9</xdr:col>
      <xdr:colOff>752475</xdr:colOff>
      <xdr:row>2016</xdr:row>
      <xdr:rowOff>0</xdr:rowOff>
    </xdr:to>
    <xdr:sp macro="" textlink="">
      <xdr:nvSpPr>
        <xdr:cNvPr id="1087326" name="Rectangle 8289">
          <a:extLst>
            <a:ext uri="{FF2B5EF4-FFF2-40B4-BE49-F238E27FC236}">
              <a16:creationId xmlns:a16="http://schemas.microsoft.com/office/drawing/2014/main" xmlns="" id="{00000000-0008-0000-0B00-00005E97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0</xdr:col>
      <xdr:colOff>0</xdr:colOff>
      <xdr:row>2016</xdr:row>
      <xdr:rowOff>0</xdr:rowOff>
    </xdr:to>
    <xdr:sp macro="" textlink="">
      <xdr:nvSpPr>
        <xdr:cNvPr id="1087327" name="Rectangle 8290">
          <a:extLst>
            <a:ext uri="{FF2B5EF4-FFF2-40B4-BE49-F238E27FC236}">
              <a16:creationId xmlns:a16="http://schemas.microsoft.com/office/drawing/2014/main" xmlns="" id="{00000000-0008-0000-0B00-00005F97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0</xdr:col>
      <xdr:colOff>0</xdr:colOff>
      <xdr:row>2016</xdr:row>
      <xdr:rowOff>0</xdr:rowOff>
    </xdr:to>
    <xdr:sp macro="" textlink="">
      <xdr:nvSpPr>
        <xdr:cNvPr id="1087328" name="Rectangle 8291">
          <a:extLst>
            <a:ext uri="{FF2B5EF4-FFF2-40B4-BE49-F238E27FC236}">
              <a16:creationId xmlns:a16="http://schemas.microsoft.com/office/drawing/2014/main" xmlns="" id="{00000000-0008-0000-0B00-00006097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9</xdr:col>
      <xdr:colOff>752475</xdr:colOff>
      <xdr:row>2016</xdr:row>
      <xdr:rowOff>0</xdr:rowOff>
    </xdr:to>
    <xdr:sp macro="" textlink="">
      <xdr:nvSpPr>
        <xdr:cNvPr id="1087329" name="Rectangle 8292">
          <a:extLst>
            <a:ext uri="{FF2B5EF4-FFF2-40B4-BE49-F238E27FC236}">
              <a16:creationId xmlns:a16="http://schemas.microsoft.com/office/drawing/2014/main" xmlns="" id="{00000000-0008-0000-0B00-00006197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9</xdr:col>
      <xdr:colOff>752475</xdr:colOff>
      <xdr:row>2016</xdr:row>
      <xdr:rowOff>0</xdr:rowOff>
    </xdr:to>
    <xdr:sp macro="" textlink="">
      <xdr:nvSpPr>
        <xdr:cNvPr id="1087330" name="Rectangle 8293">
          <a:extLst>
            <a:ext uri="{FF2B5EF4-FFF2-40B4-BE49-F238E27FC236}">
              <a16:creationId xmlns:a16="http://schemas.microsoft.com/office/drawing/2014/main" xmlns="" id="{00000000-0008-0000-0B00-00006297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0</xdr:col>
      <xdr:colOff>0</xdr:colOff>
      <xdr:row>2016</xdr:row>
      <xdr:rowOff>0</xdr:rowOff>
    </xdr:to>
    <xdr:sp macro="" textlink="">
      <xdr:nvSpPr>
        <xdr:cNvPr id="1087331" name="Rectangle 8294">
          <a:extLst>
            <a:ext uri="{FF2B5EF4-FFF2-40B4-BE49-F238E27FC236}">
              <a16:creationId xmlns:a16="http://schemas.microsoft.com/office/drawing/2014/main" xmlns="" id="{00000000-0008-0000-0B00-00006397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0</xdr:col>
      <xdr:colOff>0</xdr:colOff>
      <xdr:row>2016</xdr:row>
      <xdr:rowOff>0</xdr:rowOff>
    </xdr:to>
    <xdr:sp macro="" textlink="">
      <xdr:nvSpPr>
        <xdr:cNvPr id="1087332" name="Rectangle 8295">
          <a:extLst>
            <a:ext uri="{FF2B5EF4-FFF2-40B4-BE49-F238E27FC236}">
              <a16:creationId xmlns:a16="http://schemas.microsoft.com/office/drawing/2014/main" xmlns="" id="{00000000-0008-0000-0B00-00006497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9</xdr:col>
      <xdr:colOff>752475</xdr:colOff>
      <xdr:row>2016</xdr:row>
      <xdr:rowOff>0</xdr:rowOff>
    </xdr:to>
    <xdr:sp macro="" textlink="">
      <xdr:nvSpPr>
        <xdr:cNvPr id="1087333" name="Rectangle 8296">
          <a:extLst>
            <a:ext uri="{FF2B5EF4-FFF2-40B4-BE49-F238E27FC236}">
              <a16:creationId xmlns:a16="http://schemas.microsoft.com/office/drawing/2014/main" xmlns="" id="{00000000-0008-0000-0B00-00006597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9</xdr:col>
      <xdr:colOff>752475</xdr:colOff>
      <xdr:row>2016</xdr:row>
      <xdr:rowOff>0</xdr:rowOff>
    </xdr:to>
    <xdr:sp macro="" textlink="">
      <xdr:nvSpPr>
        <xdr:cNvPr id="1087334" name="Rectangle 8297">
          <a:extLst>
            <a:ext uri="{FF2B5EF4-FFF2-40B4-BE49-F238E27FC236}">
              <a16:creationId xmlns:a16="http://schemas.microsoft.com/office/drawing/2014/main" xmlns="" id="{00000000-0008-0000-0B00-00006697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2160</xdr:row>
      <xdr:rowOff>0</xdr:rowOff>
    </xdr:from>
    <xdr:to>
      <xdr:col>0</xdr:col>
      <xdr:colOff>0</xdr:colOff>
      <xdr:row>2160</xdr:row>
      <xdr:rowOff>0</xdr:rowOff>
    </xdr:to>
    <xdr:sp macro="" textlink="">
      <xdr:nvSpPr>
        <xdr:cNvPr id="1087335" name="Rectangle 8298">
          <a:extLst>
            <a:ext uri="{FF2B5EF4-FFF2-40B4-BE49-F238E27FC236}">
              <a16:creationId xmlns:a16="http://schemas.microsoft.com/office/drawing/2014/main" xmlns="" id="{00000000-0008-0000-0B00-00006797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2160</xdr:row>
      <xdr:rowOff>0</xdr:rowOff>
    </xdr:from>
    <xdr:to>
      <xdr:col>0</xdr:col>
      <xdr:colOff>0</xdr:colOff>
      <xdr:row>2160</xdr:row>
      <xdr:rowOff>0</xdr:rowOff>
    </xdr:to>
    <xdr:sp macro="" textlink="">
      <xdr:nvSpPr>
        <xdr:cNvPr id="1087336" name="Rectangle 8299">
          <a:extLst>
            <a:ext uri="{FF2B5EF4-FFF2-40B4-BE49-F238E27FC236}">
              <a16:creationId xmlns:a16="http://schemas.microsoft.com/office/drawing/2014/main" xmlns="" id="{00000000-0008-0000-0B00-00006897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9</xdr:col>
      <xdr:colOff>752475</xdr:colOff>
      <xdr:row>2016</xdr:row>
      <xdr:rowOff>0</xdr:rowOff>
    </xdr:to>
    <xdr:sp macro="" textlink="">
      <xdr:nvSpPr>
        <xdr:cNvPr id="1087337" name="Rectangle 8300">
          <a:extLst>
            <a:ext uri="{FF2B5EF4-FFF2-40B4-BE49-F238E27FC236}">
              <a16:creationId xmlns:a16="http://schemas.microsoft.com/office/drawing/2014/main" xmlns="" id="{00000000-0008-0000-0B00-00006997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9</xdr:col>
      <xdr:colOff>752475</xdr:colOff>
      <xdr:row>2016</xdr:row>
      <xdr:rowOff>0</xdr:rowOff>
    </xdr:to>
    <xdr:sp macro="" textlink="">
      <xdr:nvSpPr>
        <xdr:cNvPr id="1087338" name="Rectangle 8301">
          <a:extLst>
            <a:ext uri="{FF2B5EF4-FFF2-40B4-BE49-F238E27FC236}">
              <a16:creationId xmlns:a16="http://schemas.microsoft.com/office/drawing/2014/main" xmlns="" id="{00000000-0008-0000-0B00-00006A97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2160</xdr:row>
      <xdr:rowOff>0</xdr:rowOff>
    </xdr:from>
    <xdr:to>
      <xdr:col>0</xdr:col>
      <xdr:colOff>0</xdr:colOff>
      <xdr:row>2160</xdr:row>
      <xdr:rowOff>0</xdr:rowOff>
    </xdr:to>
    <xdr:sp macro="" textlink="">
      <xdr:nvSpPr>
        <xdr:cNvPr id="1087339" name="Rectangle 8302">
          <a:extLst>
            <a:ext uri="{FF2B5EF4-FFF2-40B4-BE49-F238E27FC236}">
              <a16:creationId xmlns:a16="http://schemas.microsoft.com/office/drawing/2014/main" xmlns="" id="{00000000-0008-0000-0B00-00006B97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2160</xdr:row>
      <xdr:rowOff>0</xdr:rowOff>
    </xdr:from>
    <xdr:to>
      <xdr:col>0</xdr:col>
      <xdr:colOff>0</xdr:colOff>
      <xdr:row>2160</xdr:row>
      <xdr:rowOff>0</xdr:rowOff>
    </xdr:to>
    <xdr:sp macro="" textlink="">
      <xdr:nvSpPr>
        <xdr:cNvPr id="1087340" name="Rectangle 8303">
          <a:extLst>
            <a:ext uri="{FF2B5EF4-FFF2-40B4-BE49-F238E27FC236}">
              <a16:creationId xmlns:a16="http://schemas.microsoft.com/office/drawing/2014/main" xmlns="" id="{00000000-0008-0000-0B00-00006C97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9</xdr:col>
      <xdr:colOff>752475</xdr:colOff>
      <xdr:row>2016</xdr:row>
      <xdr:rowOff>0</xdr:rowOff>
    </xdr:to>
    <xdr:sp macro="" textlink="">
      <xdr:nvSpPr>
        <xdr:cNvPr id="1087341" name="Rectangle 8304">
          <a:extLst>
            <a:ext uri="{FF2B5EF4-FFF2-40B4-BE49-F238E27FC236}">
              <a16:creationId xmlns:a16="http://schemas.microsoft.com/office/drawing/2014/main" xmlns="" id="{00000000-0008-0000-0B00-00006D97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9</xdr:col>
      <xdr:colOff>752475</xdr:colOff>
      <xdr:row>2016</xdr:row>
      <xdr:rowOff>0</xdr:rowOff>
    </xdr:to>
    <xdr:sp macro="" textlink="">
      <xdr:nvSpPr>
        <xdr:cNvPr id="1087342" name="Rectangle 8305">
          <a:extLst>
            <a:ext uri="{FF2B5EF4-FFF2-40B4-BE49-F238E27FC236}">
              <a16:creationId xmlns:a16="http://schemas.microsoft.com/office/drawing/2014/main" xmlns="" id="{00000000-0008-0000-0B00-00006E97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2160</xdr:row>
      <xdr:rowOff>0</xdr:rowOff>
    </xdr:from>
    <xdr:to>
      <xdr:col>0</xdr:col>
      <xdr:colOff>0</xdr:colOff>
      <xdr:row>2160</xdr:row>
      <xdr:rowOff>0</xdr:rowOff>
    </xdr:to>
    <xdr:sp macro="" textlink="">
      <xdr:nvSpPr>
        <xdr:cNvPr id="1087343" name="Rectangle 8306">
          <a:extLst>
            <a:ext uri="{FF2B5EF4-FFF2-40B4-BE49-F238E27FC236}">
              <a16:creationId xmlns:a16="http://schemas.microsoft.com/office/drawing/2014/main" xmlns="" id="{00000000-0008-0000-0B00-00006F97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2160</xdr:row>
      <xdr:rowOff>0</xdr:rowOff>
    </xdr:from>
    <xdr:to>
      <xdr:col>0</xdr:col>
      <xdr:colOff>0</xdr:colOff>
      <xdr:row>2160</xdr:row>
      <xdr:rowOff>0</xdr:rowOff>
    </xdr:to>
    <xdr:sp macro="" textlink="">
      <xdr:nvSpPr>
        <xdr:cNvPr id="1087344" name="Rectangle 8307">
          <a:extLst>
            <a:ext uri="{FF2B5EF4-FFF2-40B4-BE49-F238E27FC236}">
              <a16:creationId xmlns:a16="http://schemas.microsoft.com/office/drawing/2014/main" xmlns="" id="{00000000-0008-0000-0B00-00007097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9</xdr:col>
      <xdr:colOff>752475</xdr:colOff>
      <xdr:row>2016</xdr:row>
      <xdr:rowOff>0</xdr:rowOff>
    </xdr:to>
    <xdr:sp macro="" textlink="">
      <xdr:nvSpPr>
        <xdr:cNvPr id="1087345" name="Rectangle 8308">
          <a:extLst>
            <a:ext uri="{FF2B5EF4-FFF2-40B4-BE49-F238E27FC236}">
              <a16:creationId xmlns:a16="http://schemas.microsoft.com/office/drawing/2014/main" xmlns="" id="{00000000-0008-0000-0B00-00007197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9</xdr:col>
      <xdr:colOff>752475</xdr:colOff>
      <xdr:row>2016</xdr:row>
      <xdr:rowOff>0</xdr:rowOff>
    </xdr:to>
    <xdr:sp macro="" textlink="">
      <xdr:nvSpPr>
        <xdr:cNvPr id="1087346" name="Rectangle 8309">
          <a:extLst>
            <a:ext uri="{FF2B5EF4-FFF2-40B4-BE49-F238E27FC236}">
              <a16:creationId xmlns:a16="http://schemas.microsoft.com/office/drawing/2014/main" xmlns="" id="{00000000-0008-0000-0B00-00007297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2160</xdr:row>
      <xdr:rowOff>0</xdr:rowOff>
    </xdr:from>
    <xdr:to>
      <xdr:col>0</xdr:col>
      <xdr:colOff>0</xdr:colOff>
      <xdr:row>2160</xdr:row>
      <xdr:rowOff>0</xdr:rowOff>
    </xdr:to>
    <xdr:sp macro="" textlink="">
      <xdr:nvSpPr>
        <xdr:cNvPr id="1087347" name="Rectangle 8310">
          <a:extLst>
            <a:ext uri="{FF2B5EF4-FFF2-40B4-BE49-F238E27FC236}">
              <a16:creationId xmlns:a16="http://schemas.microsoft.com/office/drawing/2014/main" xmlns="" id="{00000000-0008-0000-0B00-00007397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2160</xdr:row>
      <xdr:rowOff>0</xdr:rowOff>
    </xdr:from>
    <xdr:to>
      <xdr:col>0</xdr:col>
      <xdr:colOff>0</xdr:colOff>
      <xdr:row>2160</xdr:row>
      <xdr:rowOff>0</xdr:rowOff>
    </xdr:to>
    <xdr:sp macro="" textlink="">
      <xdr:nvSpPr>
        <xdr:cNvPr id="1087348" name="Rectangle 8311">
          <a:extLst>
            <a:ext uri="{FF2B5EF4-FFF2-40B4-BE49-F238E27FC236}">
              <a16:creationId xmlns:a16="http://schemas.microsoft.com/office/drawing/2014/main" xmlns="" id="{00000000-0008-0000-0B00-00007497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9</xdr:col>
      <xdr:colOff>752475</xdr:colOff>
      <xdr:row>2016</xdr:row>
      <xdr:rowOff>0</xdr:rowOff>
    </xdr:to>
    <xdr:sp macro="" textlink="">
      <xdr:nvSpPr>
        <xdr:cNvPr id="1087349" name="Rectangle 8312">
          <a:extLst>
            <a:ext uri="{FF2B5EF4-FFF2-40B4-BE49-F238E27FC236}">
              <a16:creationId xmlns:a16="http://schemas.microsoft.com/office/drawing/2014/main" xmlns="" id="{00000000-0008-0000-0B00-00007597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9</xdr:col>
      <xdr:colOff>752475</xdr:colOff>
      <xdr:row>2016</xdr:row>
      <xdr:rowOff>0</xdr:rowOff>
    </xdr:to>
    <xdr:sp macro="" textlink="">
      <xdr:nvSpPr>
        <xdr:cNvPr id="1087350" name="Rectangle 8313">
          <a:extLst>
            <a:ext uri="{FF2B5EF4-FFF2-40B4-BE49-F238E27FC236}">
              <a16:creationId xmlns:a16="http://schemas.microsoft.com/office/drawing/2014/main" xmlns="" id="{00000000-0008-0000-0B00-00007697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2160</xdr:row>
      <xdr:rowOff>0</xdr:rowOff>
    </xdr:from>
    <xdr:to>
      <xdr:col>0</xdr:col>
      <xdr:colOff>0</xdr:colOff>
      <xdr:row>2160</xdr:row>
      <xdr:rowOff>0</xdr:rowOff>
    </xdr:to>
    <xdr:sp macro="" textlink="">
      <xdr:nvSpPr>
        <xdr:cNvPr id="1087351" name="Rectangle 8314">
          <a:extLst>
            <a:ext uri="{FF2B5EF4-FFF2-40B4-BE49-F238E27FC236}">
              <a16:creationId xmlns:a16="http://schemas.microsoft.com/office/drawing/2014/main" xmlns="" id="{00000000-0008-0000-0B00-00007797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2160</xdr:row>
      <xdr:rowOff>0</xdr:rowOff>
    </xdr:from>
    <xdr:to>
      <xdr:col>0</xdr:col>
      <xdr:colOff>0</xdr:colOff>
      <xdr:row>2160</xdr:row>
      <xdr:rowOff>0</xdr:rowOff>
    </xdr:to>
    <xdr:sp macro="" textlink="">
      <xdr:nvSpPr>
        <xdr:cNvPr id="1087352" name="Rectangle 8315">
          <a:extLst>
            <a:ext uri="{FF2B5EF4-FFF2-40B4-BE49-F238E27FC236}">
              <a16:creationId xmlns:a16="http://schemas.microsoft.com/office/drawing/2014/main" xmlns="" id="{00000000-0008-0000-0B00-00007897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9</xdr:col>
      <xdr:colOff>752475</xdr:colOff>
      <xdr:row>2016</xdr:row>
      <xdr:rowOff>0</xdr:rowOff>
    </xdr:to>
    <xdr:sp macro="" textlink="">
      <xdr:nvSpPr>
        <xdr:cNvPr id="1087353" name="Rectangle 8316">
          <a:extLst>
            <a:ext uri="{FF2B5EF4-FFF2-40B4-BE49-F238E27FC236}">
              <a16:creationId xmlns:a16="http://schemas.microsoft.com/office/drawing/2014/main" xmlns="" id="{00000000-0008-0000-0B00-00007997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9</xdr:col>
      <xdr:colOff>752475</xdr:colOff>
      <xdr:row>2016</xdr:row>
      <xdr:rowOff>0</xdr:rowOff>
    </xdr:to>
    <xdr:sp macro="" textlink="">
      <xdr:nvSpPr>
        <xdr:cNvPr id="1087354" name="Rectangle 8317">
          <a:extLst>
            <a:ext uri="{FF2B5EF4-FFF2-40B4-BE49-F238E27FC236}">
              <a16:creationId xmlns:a16="http://schemas.microsoft.com/office/drawing/2014/main" xmlns="" id="{00000000-0008-0000-0B00-00007A97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2160</xdr:row>
      <xdr:rowOff>0</xdr:rowOff>
    </xdr:from>
    <xdr:to>
      <xdr:col>0</xdr:col>
      <xdr:colOff>0</xdr:colOff>
      <xdr:row>2160</xdr:row>
      <xdr:rowOff>0</xdr:rowOff>
    </xdr:to>
    <xdr:sp macro="" textlink="">
      <xdr:nvSpPr>
        <xdr:cNvPr id="1087355" name="Rectangle 8318">
          <a:extLst>
            <a:ext uri="{FF2B5EF4-FFF2-40B4-BE49-F238E27FC236}">
              <a16:creationId xmlns:a16="http://schemas.microsoft.com/office/drawing/2014/main" xmlns="" id="{00000000-0008-0000-0B00-00007B97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2160</xdr:row>
      <xdr:rowOff>0</xdr:rowOff>
    </xdr:from>
    <xdr:to>
      <xdr:col>0</xdr:col>
      <xdr:colOff>0</xdr:colOff>
      <xdr:row>2160</xdr:row>
      <xdr:rowOff>0</xdr:rowOff>
    </xdr:to>
    <xdr:sp macro="" textlink="">
      <xdr:nvSpPr>
        <xdr:cNvPr id="1087356" name="Rectangle 8319">
          <a:extLst>
            <a:ext uri="{FF2B5EF4-FFF2-40B4-BE49-F238E27FC236}">
              <a16:creationId xmlns:a16="http://schemas.microsoft.com/office/drawing/2014/main" xmlns="" id="{00000000-0008-0000-0B00-00007C97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9</xdr:col>
      <xdr:colOff>752475</xdr:colOff>
      <xdr:row>2016</xdr:row>
      <xdr:rowOff>0</xdr:rowOff>
    </xdr:to>
    <xdr:sp macro="" textlink="">
      <xdr:nvSpPr>
        <xdr:cNvPr id="1087357" name="Rectangle 8320">
          <a:extLst>
            <a:ext uri="{FF2B5EF4-FFF2-40B4-BE49-F238E27FC236}">
              <a16:creationId xmlns:a16="http://schemas.microsoft.com/office/drawing/2014/main" xmlns="" id="{00000000-0008-0000-0B00-00007D97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9</xdr:col>
      <xdr:colOff>752475</xdr:colOff>
      <xdr:row>2016</xdr:row>
      <xdr:rowOff>0</xdr:rowOff>
    </xdr:to>
    <xdr:sp macro="" textlink="">
      <xdr:nvSpPr>
        <xdr:cNvPr id="1087358" name="Rectangle 8321">
          <a:extLst>
            <a:ext uri="{FF2B5EF4-FFF2-40B4-BE49-F238E27FC236}">
              <a16:creationId xmlns:a16="http://schemas.microsoft.com/office/drawing/2014/main" xmlns="" id="{00000000-0008-0000-0B00-00007E97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2160</xdr:row>
      <xdr:rowOff>0</xdr:rowOff>
    </xdr:from>
    <xdr:to>
      <xdr:col>0</xdr:col>
      <xdr:colOff>0</xdr:colOff>
      <xdr:row>2160</xdr:row>
      <xdr:rowOff>0</xdr:rowOff>
    </xdr:to>
    <xdr:sp macro="" textlink="">
      <xdr:nvSpPr>
        <xdr:cNvPr id="1087359" name="Rectangle 8322">
          <a:extLst>
            <a:ext uri="{FF2B5EF4-FFF2-40B4-BE49-F238E27FC236}">
              <a16:creationId xmlns:a16="http://schemas.microsoft.com/office/drawing/2014/main" xmlns="" id="{00000000-0008-0000-0B00-00007F97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2160</xdr:row>
      <xdr:rowOff>0</xdr:rowOff>
    </xdr:from>
    <xdr:to>
      <xdr:col>0</xdr:col>
      <xdr:colOff>0</xdr:colOff>
      <xdr:row>2160</xdr:row>
      <xdr:rowOff>0</xdr:rowOff>
    </xdr:to>
    <xdr:sp macro="" textlink="">
      <xdr:nvSpPr>
        <xdr:cNvPr id="1087360" name="Rectangle 8323">
          <a:extLst>
            <a:ext uri="{FF2B5EF4-FFF2-40B4-BE49-F238E27FC236}">
              <a16:creationId xmlns:a16="http://schemas.microsoft.com/office/drawing/2014/main" xmlns="" id="{00000000-0008-0000-0B00-00008097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9</xdr:col>
      <xdr:colOff>752475</xdr:colOff>
      <xdr:row>2016</xdr:row>
      <xdr:rowOff>0</xdr:rowOff>
    </xdr:to>
    <xdr:sp macro="" textlink="">
      <xdr:nvSpPr>
        <xdr:cNvPr id="1087361" name="Rectangle 8324">
          <a:extLst>
            <a:ext uri="{FF2B5EF4-FFF2-40B4-BE49-F238E27FC236}">
              <a16:creationId xmlns:a16="http://schemas.microsoft.com/office/drawing/2014/main" xmlns="" id="{00000000-0008-0000-0B00-00008197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9</xdr:col>
      <xdr:colOff>752475</xdr:colOff>
      <xdr:row>2016</xdr:row>
      <xdr:rowOff>0</xdr:rowOff>
    </xdr:to>
    <xdr:sp macro="" textlink="">
      <xdr:nvSpPr>
        <xdr:cNvPr id="1087362" name="Rectangle 8325">
          <a:extLst>
            <a:ext uri="{FF2B5EF4-FFF2-40B4-BE49-F238E27FC236}">
              <a16:creationId xmlns:a16="http://schemas.microsoft.com/office/drawing/2014/main" xmlns="" id="{00000000-0008-0000-0B00-00008297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2160</xdr:row>
      <xdr:rowOff>0</xdr:rowOff>
    </xdr:from>
    <xdr:to>
      <xdr:col>0</xdr:col>
      <xdr:colOff>0</xdr:colOff>
      <xdr:row>2160</xdr:row>
      <xdr:rowOff>0</xdr:rowOff>
    </xdr:to>
    <xdr:sp macro="" textlink="">
      <xdr:nvSpPr>
        <xdr:cNvPr id="1087363" name="Rectangle 8326">
          <a:extLst>
            <a:ext uri="{FF2B5EF4-FFF2-40B4-BE49-F238E27FC236}">
              <a16:creationId xmlns:a16="http://schemas.microsoft.com/office/drawing/2014/main" xmlns="" id="{00000000-0008-0000-0B00-00008397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2160</xdr:row>
      <xdr:rowOff>0</xdr:rowOff>
    </xdr:from>
    <xdr:to>
      <xdr:col>0</xdr:col>
      <xdr:colOff>0</xdr:colOff>
      <xdr:row>2160</xdr:row>
      <xdr:rowOff>0</xdr:rowOff>
    </xdr:to>
    <xdr:sp macro="" textlink="">
      <xdr:nvSpPr>
        <xdr:cNvPr id="1087364" name="Rectangle 8327">
          <a:extLst>
            <a:ext uri="{FF2B5EF4-FFF2-40B4-BE49-F238E27FC236}">
              <a16:creationId xmlns:a16="http://schemas.microsoft.com/office/drawing/2014/main" xmlns="" id="{00000000-0008-0000-0B00-00008497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2160</xdr:row>
      <xdr:rowOff>0</xdr:rowOff>
    </xdr:from>
    <xdr:to>
      <xdr:col>0</xdr:col>
      <xdr:colOff>0</xdr:colOff>
      <xdr:row>2160</xdr:row>
      <xdr:rowOff>0</xdr:rowOff>
    </xdr:to>
    <xdr:sp macro="" textlink="">
      <xdr:nvSpPr>
        <xdr:cNvPr id="1087367" name="Rectangle 8330">
          <a:extLst>
            <a:ext uri="{FF2B5EF4-FFF2-40B4-BE49-F238E27FC236}">
              <a16:creationId xmlns:a16="http://schemas.microsoft.com/office/drawing/2014/main" xmlns="" id="{00000000-0008-0000-0B00-00008797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2160</xdr:row>
      <xdr:rowOff>0</xdr:rowOff>
    </xdr:from>
    <xdr:to>
      <xdr:col>0</xdr:col>
      <xdr:colOff>0</xdr:colOff>
      <xdr:row>2160</xdr:row>
      <xdr:rowOff>0</xdr:rowOff>
    </xdr:to>
    <xdr:sp macro="" textlink="">
      <xdr:nvSpPr>
        <xdr:cNvPr id="1087368" name="Rectangle 8331">
          <a:extLst>
            <a:ext uri="{FF2B5EF4-FFF2-40B4-BE49-F238E27FC236}">
              <a16:creationId xmlns:a16="http://schemas.microsoft.com/office/drawing/2014/main" xmlns="" id="{00000000-0008-0000-0B00-00008897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2160</xdr:row>
      <xdr:rowOff>0</xdr:rowOff>
    </xdr:from>
    <xdr:to>
      <xdr:col>0</xdr:col>
      <xdr:colOff>0</xdr:colOff>
      <xdr:row>2160</xdr:row>
      <xdr:rowOff>0</xdr:rowOff>
    </xdr:to>
    <xdr:sp macro="" textlink="">
      <xdr:nvSpPr>
        <xdr:cNvPr id="1087371" name="Rectangle 8334">
          <a:extLst>
            <a:ext uri="{FF2B5EF4-FFF2-40B4-BE49-F238E27FC236}">
              <a16:creationId xmlns:a16="http://schemas.microsoft.com/office/drawing/2014/main" xmlns="" id="{00000000-0008-0000-0B00-00008B97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2160</xdr:row>
      <xdr:rowOff>0</xdr:rowOff>
    </xdr:from>
    <xdr:to>
      <xdr:col>0</xdr:col>
      <xdr:colOff>0</xdr:colOff>
      <xdr:row>2160</xdr:row>
      <xdr:rowOff>0</xdr:rowOff>
    </xdr:to>
    <xdr:sp macro="" textlink="">
      <xdr:nvSpPr>
        <xdr:cNvPr id="1087372" name="Rectangle 8335">
          <a:extLst>
            <a:ext uri="{FF2B5EF4-FFF2-40B4-BE49-F238E27FC236}">
              <a16:creationId xmlns:a16="http://schemas.microsoft.com/office/drawing/2014/main" xmlns="" id="{00000000-0008-0000-0B00-00008C97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2160</xdr:row>
      <xdr:rowOff>0</xdr:rowOff>
    </xdr:from>
    <xdr:to>
      <xdr:col>0</xdr:col>
      <xdr:colOff>0</xdr:colOff>
      <xdr:row>2160</xdr:row>
      <xdr:rowOff>0</xdr:rowOff>
    </xdr:to>
    <xdr:sp macro="" textlink="">
      <xdr:nvSpPr>
        <xdr:cNvPr id="1087375" name="Rectangle 8338">
          <a:extLst>
            <a:ext uri="{FF2B5EF4-FFF2-40B4-BE49-F238E27FC236}">
              <a16:creationId xmlns:a16="http://schemas.microsoft.com/office/drawing/2014/main" xmlns="" id="{00000000-0008-0000-0B00-00008F97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2160</xdr:row>
      <xdr:rowOff>0</xdr:rowOff>
    </xdr:from>
    <xdr:to>
      <xdr:col>0</xdr:col>
      <xdr:colOff>0</xdr:colOff>
      <xdr:row>2160</xdr:row>
      <xdr:rowOff>0</xdr:rowOff>
    </xdr:to>
    <xdr:sp macro="" textlink="">
      <xdr:nvSpPr>
        <xdr:cNvPr id="1087376" name="Rectangle 8339">
          <a:extLst>
            <a:ext uri="{FF2B5EF4-FFF2-40B4-BE49-F238E27FC236}">
              <a16:creationId xmlns:a16="http://schemas.microsoft.com/office/drawing/2014/main" xmlns="" id="{00000000-0008-0000-0B00-00009097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2160</xdr:row>
      <xdr:rowOff>0</xdr:rowOff>
    </xdr:from>
    <xdr:to>
      <xdr:col>0</xdr:col>
      <xdr:colOff>0</xdr:colOff>
      <xdr:row>2160</xdr:row>
      <xdr:rowOff>0</xdr:rowOff>
    </xdr:to>
    <xdr:sp macro="" textlink="">
      <xdr:nvSpPr>
        <xdr:cNvPr id="1087379" name="Rectangle 8342">
          <a:extLst>
            <a:ext uri="{FF2B5EF4-FFF2-40B4-BE49-F238E27FC236}">
              <a16:creationId xmlns:a16="http://schemas.microsoft.com/office/drawing/2014/main" xmlns="" id="{00000000-0008-0000-0B00-00009397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2160</xdr:row>
      <xdr:rowOff>0</xdr:rowOff>
    </xdr:from>
    <xdr:to>
      <xdr:col>0</xdr:col>
      <xdr:colOff>0</xdr:colOff>
      <xdr:row>2160</xdr:row>
      <xdr:rowOff>0</xdr:rowOff>
    </xdr:to>
    <xdr:sp macro="" textlink="">
      <xdr:nvSpPr>
        <xdr:cNvPr id="1087380" name="Rectangle 8343">
          <a:extLst>
            <a:ext uri="{FF2B5EF4-FFF2-40B4-BE49-F238E27FC236}">
              <a16:creationId xmlns:a16="http://schemas.microsoft.com/office/drawing/2014/main" xmlns="" id="{00000000-0008-0000-0B00-00009497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2160</xdr:row>
      <xdr:rowOff>0</xdr:rowOff>
    </xdr:from>
    <xdr:to>
      <xdr:col>0</xdr:col>
      <xdr:colOff>0</xdr:colOff>
      <xdr:row>2160</xdr:row>
      <xdr:rowOff>0</xdr:rowOff>
    </xdr:to>
    <xdr:sp macro="" textlink="">
      <xdr:nvSpPr>
        <xdr:cNvPr id="1087383" name="Rectangle 8346">
          <a:extLst>
            <a:ext uri="{FF2B5EF4-FFF2-40B4-BE49-F238E27FC236}">
              <a16:creationId xmlns:a16="http://schemas.microsoft.com/office/drawing/2014/main" xmlns="" id="{00000000-0008-0000-0B00-00009797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2160</xdr:row>
      <xdr:rowOff>0</xdr:rowOff>
    </xdr:from>
    <xdr:to>
      <xdr:col>0</xdr:col>
      <xdr:colOff>0</xdr:colOff>
      <xdr:row>2160</xdr:row>
      <xdr:rowOff>0</xdr:rowOff>
    </xdr:to>
    <xdr:sp macro="" textlink="">
      <xdr:nvSpPr>
        <xdr:cNvPr id="1087384" name="Rectangle 8347">
          <a:extLst>
            <a:ext uri="{FF2B5EF4-FFF2-40B4-BE49-F238E27FC236}">
              <a16:creationId xmlns:a16="http://schemas.microsoft.com/office/drawing/2014/main" xmlns="" id="{00000000-0008-0000-0B00-00009897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2160</xdr:row>
      <xdr:rowOff>0</xdr:rowOff>
    </xdr:from>
    <xdr:to>
      <xdr:col>0</xdr:col>
      <xdr:colOff>0</xdr:colOff>
      <xdr:row>2160</xdr:row>
      <xdr:rowOff>0</xdr:rowOff>
    </xdr:to>
    <xdr:sp macro="" textlink="">
      <xdr:nvSpPr>
        <xdr:cNvPr id="1087387" name="Rectangle 8350">
          <a:extLst>
            <a:ext uri="{FF2B5EF4-FFF2-40B4-BE49-F238E27FC236}">
              <a16:creationId xmlns:a16="http://schemas.microsoft.com/office/drawing/2014/main" xmlns="" id="{00000000-0008-0000-0B00-00009B97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2160</xdr:row>
      <xdr:rowOff>0</xdr:rowOff>
    </xdr:from>
    <xdr:to>
      <xdr:col>0</xdr:col>
      <xdr:colOff>0</xdr:colOff>
      <xdr:row>2160</xdr:row>
      <xdr:rowOff>0</xdr:rowOff>
    </xdr:to>
    <xdr:sp macro="" textlink="">
      <xdr:nvSpPr>
        <xdr:cNvPr id="1087388" name="Rectangle 8351">
          <a:extLst>
            <a:ext uri="{FF2B5EF4-FFF2-40B4-BE49-F238E27FC236}">
              <a16:creationId xmlns:a16="http://schemas.microsoft.com/office/drawing/2014/main" xmlns="" id="{00000000-0008-0000-0B00-00009C97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2160</xdr:row>
      <xdr:rowOff>0</xdr:rowOff>
    </xdr:from>
    <xdr:to>
      <xdr:col>0</xdr:col>
      <xdr:colOff>0</xdr:colOff>
      <xdr:row>2160</xdr:row>
      <xdr:rowOff>0</xdr:rowOff>
    </xdr:to>
    <xdr:sp macro="" textlink="">
      <xdr:nvSpPr>
        <xdr:cNvPr id="1087391" name="Rectangle 8354">
          <a:extLst>
            <a:ext uri="{FF2B5EF4-FFF2-40B4-BE49-F238E27FC236}">
              <a16:creationId xmlns:a16="http://schemas.microsoft.com/office/drawing/2014/main" xmlns="" id="{00000000-0008-0000-0B00-00009F97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2160</xdr:row>
      <xdr:rowOff>0</xdr:rowOff>
    </xdr:from>
    <xdr:to>
      <xdr:col>0</xdr:col>
      <xdr:colOff>0</xdr:colOff>
      <xdr:row>2160</xdr:row>
      <xdr:rowOff>0</xdr:rowOff>
    </xdr:to>
    <xdr:sp macro="" textlink="">
      <xdr:nvSpPr>
        <xdr:cNvPr id="1087392" name="Rectangle 8355">
          <a:extLst>
            <a:ext uri="{FF2B5EF4-FFF2-40B4-BE49-F238E27FC236}">
              <a16:creationId xmlns:a16="http://schemas.microsoft.com/office/drawing/2014/main" xmlns="" id="{00000000-0008-0000-0B00-0000A097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2160</xdr:row>
      <xdr:rowOff>0</xdr:rowOff>
    </xdr:from>
    <xdr:to>
      <xdr:col>0</xdr:col>
      <xdr:colOff>0</xdr:colOff>
      <xdr:row>2160</xdr:row>
      <xdr:rowOff>0</xdr:rowOff>
    </xdr:to>
    <xdr:sp macro="" textlink="">
      <xdr:nvSpPr>
        <xdr:cNvPr id="1087395" name="Rectangle 8358">
          <a:extLst>
            <a:ext uri="{FF2B5EF4-FFF2-40B4-BE49-F238E27FC236}">
              <a16:creationId xmlns:a16="http://schemas.microsoft.com/office/drawing/2014/main" xmlns="" id="{00000000-0008-0000-0B00-0000A397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2160</xdr:row>
      <xdr:rowOff>0</xdr:rowOff>
    </xdr:from>
    <xdr:to>
      <xdr:col>0</xdr:col>
      <xdr:colOff>0</xdr:colOff>
      <xdr:row>2160</xdr:row>
      <xdr:rowOff>0</xdr:rowOff>
    </xdr:to>
    <xdr:sp macro="" textlink="">
      <xdr:nvSpPr>
        <xdr:cNvPr id="1087396" name="Rectangle 8359">
          <a:extLst>
            <a:ext uri="{FF2B5EF4-FFF2-40B4-BE49-F238E27FC236}">
              <a16:creationId xmlns:a16="http://schemas.microsoft.com/office/drawing/2014/main" xmlns="" id="{00000000-0008-0000-0B00-0000A497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2160</xdr:row>
      <xdr:rowOff>0</xdr:rowOff>
    </xdr:from>
    <xdr:to>
      <xdr:col>0</xdr:col>
      <xdr:colOff>0</xdr:colOff>
      <xdr:row>2160</xdr:row>
      <xdr:rowOff>0</xdr:rowOff>
    </xdr:to>
    <xdr:sp macro="" textlink="">
      <xdr:nvSpPr>
        <xdr:cNvPr id="1087399" name="Rectangle 8362">
          <a:extLst>
            <a:ext uri="{FF2B5EF4-FFF2-40B4-BE49-F238E27FC236}">
              <a16:creationId xmlns:a16="http://schemas.microsoft.com/office/drawing/2014/main" xmlns="" id="{00000000-0008-0000-0B00-0000A7971000}"/>
            </a:ext>
          </a:extLst>
        </xdr:cNvPr>
        <xdr:cNvSpPr>
          <a:spLocks noChangeArrowheads="1"/>
        </xdr:cNvSpPr>
      </xdr:nvSpPr>
      <xdr:spPr bwMode="auto">
        <a:xfrm>
          <a:off x="0" y="8757666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2160</xdr:row>
      <xdr:rowOff>0</xdr:rowOff>
    </xdr:from>
    <xdr:to>
      <xdr:col>0</xdr:col>
      <xdr:colOff>0</xdr:colOff>
      <xdr:row>2160</xdr:row>
      <xdr:rowOff>0</xdr:rowOff>
    </xdr:to>
    <xdr:sp macro="" textlink="">
      <xdr:nvSpPr>
        <xdr:cNvPr id="1087400" name="Rectangle 8363">
          <a:extLst>
            <a:ext uri="{FF2B5EF4-FFF2-40B4-BE49-F238E27FC236}">
              <a16:creationId xmlns:a16="http://schemas.microsoft.com/office/drawing/2014/main" xmlns="" id="{00000000-0008-0000-0B00-0000A8971000}"/>
            </a:ext>
          </a:extLst>
        </xdr:cNvPr>
        <xdr:cNvSpPr>
          <a:spLocks noChangeArrowheads="1"/>
        </xdr:cNvSpPr>
      </xdr:nvSpPr>
      <xdr:spPr bwMode="auto">
        <a:xfrm>
          <a:off x="0" y="8757666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2160</xdr:row>
      <xdr:rowOff>0</xdr:rowOff>
    </xdr:from>
    <xdr:to>
      <xdr:col>0</xdr:col>
      <xdr:colOff>0</xdr:colOff>
      <xdr:row>2160</xdr:row>
      <xdr:rowOff>0</xdr:rowOff>
    </xdr:to>
    <xdr:sp macro="" textlink="">
      <xdr:nvSpPr>
        <xdr:cNvPr id="1087403" name="Rectangle 8366">
          <a:extLst>
            <a:ext uri="{FF2B5EF4-FFF2-40B4-BE49-F238E27FC236}">
              <a16:creationId xmlns:a16="http://schemas.microsoft.com/office/drawing/2014/main" xmlns="" id="{00000000-0008-0000-0B00-0000AB971000}"/>
            </a:ext>
          </a:extLst>
        </xdr:cNvPr>
        <xdr:cNvSpPr>
          <a:spLocks noChangeArrowheads="1"/>
        </xdr:cNvSpPr>
      </xdr:nvSpPr>
      <xdr:spPr bwMode="auto">
        <a:xfrm>
          <a:off x="0" y="8757666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2160</xdr:row>
      <xdr:rowOff>0</xdr:rowOff>
    </xdr:from>
    <xdr:to>
      <xdr:col>0</xdr:col>
      <xdr:colOff>0</xdr:colOff>
      <xdr:row>2160</xdr:row>
      <xdr:rowOff>0</xdr:rowOff>
    </xdr:to>
    <xdr:sp macro="" textlink="">
      <xdr:nvSpPr>
        <xdr:cNvPr id="1087404" name="Rectangle 8367">
          <a:extLst>
            <a:ext uri="{FF2B5EF4-FFF2-40B4-BE49-F238E27FC236}">
              <a16:creationId xmlns:a16="http://schemas.microsoft.com/office/drawing/2014/main" xmlns="" id="{00000000-0008-0000-0B00-0000AC971000}"/>
            </a:ext>
          </a:extLst>
        </xdr:cNvPr>
        <xdr:cNvSpPr>
          <a:spLocks noChangeArrowheads="1"/>
        </xdr:cNvSpPr>
      </xdr:nvSpPr>
      <xdr:spPr bwMode="auto">
        <a:xfrm>
          <a:off x="0" y="8757666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2160</xdr:row>
      <xdr:rowOff>0</xdr:rowOff>
    </xdr:from>
    <xdr:to>
      <xdr:col>0</xdr:col>
      <xdr:colOff>0</xdr:colOff>
      <xdr:row>2160</xdr:row>
      <xdr:rowOff>0</xdr:rowOff>
    </xdr:to>
    <xdr:sp macro="" textlink="">
      <xdr:nvSpPr>
        <xdr:cNvPr id="1087407" name="Rectangle 8370">
          <a:extLst>
            <a:ext uri="{FF2B5EF4-FFF2-40B4-BE49-F238E27FC236}">
              <a16:creationId xmlns:a16="http://schemas.microsoft.com/office/drawing/2014/main" xmlns="" id="{00000000-0008-0000-0B00-0000AF971000}"/>
            </a:ext>
          </a:extLst>
        </xdr:cNvPr>
        <xdr:cNvSpPr>
          <a:spLocks noChangeArrowheads="1"/>
        </xdr:cNvSpPr>
      </xdr:nvSpPr>
      <xdr:spPr bwMode="auto">
        <a:xfrm>
          <a:off x="0" y="8757666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2160</xdr:row>
      <xdr:rowOff>0</xdr:rowOff>
    </xdr:from>
    <xdr:to>
      <xdr:col>0</xdr:col>
      <xdr:colOff>0</xdr:colOff>
      <xdr:row>2160</xdr:row>
      <xdr:rowOff>0</xdr:rowOff>
    </xdr:to>
    <xdr:sp macro="" textlink="">
      <xdr:nvSpPr>
        <xdr:cNvPr id="1087408" name="Rectangle 8371">
          <a:extLst>
            <a:ext uri="{FF2B5EF4-FFF2-40B4-BE49-F238E27FC236}">
              <a16:creationId xmlns:a16="http://schemas.microsoft.com/office/drawing/2014/main" xmlns="" id="{00000000-0008-0000-0B00-0000B0971000}"/>
            </a:ext>
          </a:extLst>
        </xdr:cNvPr>
        <xdr:cNvSpPr>
          <a:spLocks noChangeArrowheads="1"/>
        </xdr:cNvSpPr>
      </xdr:nvSpPr>
      <xdr:spPr bwMode="auto">
        <a:xfrm>
          <a:off x="0" y="8757666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2160</xdr:row>
      <xdr:rowOff>0</xdr:rowOff>
    </xdr:from>
    <xdr:to>
      <xdr:col>0</xdr:col>
      <xdr:colOff>0</xdr:colOff>
      <xdr:row>2160</xdr:row>
      <xdr:rowOff>0</xdr:rowOff>
    </xdr:to>
    <xdr:sp macro="" textlink="">
      <xdr:nvSpPr>
        <xdr:cNvPr id="1087411" name="Rectangle 8374">
          <a:extLst>
            <a:ext uri="{FF2B5EF4-FFF2-40B4-BE49-F238E27FC236}">
              <a16:creationId xmlns:a16="http://schemas.microsoft.com/office/drawing/2014/main" xmlns="" id="{00000000-0008-0000-0B00-0000B3971000}"/>
            </a:ext>
          </a:extLst>
        </xdr:cNvPr>
        <xdr:cNvSpPr>
          <a:spLocks noChangeArrowheads="1"/>
        </xdr:cNvSpPr>
      </xdr:nvSpPr>
      <xdr:spPr bwMode="auto">
        <a:xfrm>
          <a:off x="0" y="8757666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2160</xdr:row>
      <xdr:rowOff>0</xdr:rowOff>
    </xdr:from>
    <xdr:to>
      <xdr:col>0</xdr:col>
      <xdr:colOff>0</xdr:colOff>
      <xdr:row>2160</xdr:row>
      <xdr:rowOff>0</xdr:rowOff>
    </xdr:to>
    <xdr:sp macro="" textlink="">
      <xdr:nvSpPr>
        <xdr:cNvPr id="1087412" name="Rectangle 8375">
          <a:extLst>
            <a:ext uri="{FF2B5EF4-FFF2-40B4-BE49-F238E27FC236}">
              <a16:creationId xmlns:a16="http://schemas.microsoft.com/office/drawing/2014/main" xmlns="" id="{00000000-0008-0000-0B00-0000B4971000}"/>
            </a:ext>
          </a:extLst>
        </xdr:cNvPr>
        <xdr:cNvSpPr>
          <a:spLocks noChangeArrowheads="1"/>
        </xdr:cNvSpPr>
      </xdr:nvSpPr>
      <xdr:spPr bwMode="auto">
        <a:xfrm>
          <a:off x="0" y="8757666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2160</xdr:row>
      <xdr:rowOff>0</xdr:rowOff>
    </xdr:from>
    <xdr:to>
      <xdr:col>0</xdr:col>
      <xdr:colOff>0</xdr:colOff>
      <xdr:row>2160</xdr:row>
      <xdr:rowOff>0</xdr:rowOff>
    </xdr:to>
    <xdr:sp macro="" textlink="">
      <xdr:nvSpPr>
        <xdr:cNvPr id="1087415" name="Rectangle 8378">
          <a:extLst>
            <a:ext uri="{FF2B5EF4-FFF2-40B4-BE49-F238E27FC236}">
              <a16:creationId xmlns:a16="http://schemas.microsoft.com/office/drawing/2014/main" xmlns="" id="{00000000-0008-0000-0B00-0000B7971000}"/>
            </a:ext>
          </a:extLst>
        </xdr:cNvPr>
        <xdr:cNvSpPr>
          <a:spLocks noChangeArrowheads="1"/>
        </xdr:cNvSpPr>
      </xdr:nvSpPr>
      <xdr:spPr bwMode="auto">
        <a:xfrm>
          <a:off x="0" y="8757666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2160</xdr:row>
      <xdr:rowOff>0</xdr:rowOff>
    </xdr:from>
    <xdr:to>
      <xdr:col>0</xdr:col>
      <xdr:colOff>0</xdr:colOff>
      <xdr:row>2160</xdr:row>
      <xdr:rowOff>0</xdr:rowOff>
    </xdr:to>
    <xdr:sp macro="" textlink="">
      <xdr:nvSpPr>
        <xdr:cNvPr id="1087416" name="Rectangle 8379">
          <a:extLst>
            <a:ext uri="{FF2B5EF4-FFF2-40B4-BE49-F238E27FC236}">
              <a16:creationId xmlns:a16="http://schemas.microsoft.com/office/drawing/2014/main" xmlns="" id="{00000000-0008-0000-0B00-0000B8971000}"/>
            </a:ext>
          </a:extLst>
        </xdr:cNvPr>
        <xdr:cNvSpPr>
          <a:spLocks noChangeArrowheads="1"/>
        </xdr:cNvSpPr>
      </xdr:nvSpPr>
      <xdr:spPr bwMode="auto">
        <a:xfrm>
          <a:off x="0" y="8757666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2160</xdr:row>
      <xdr:rowOff>0</xdr:rowOff>
    </xdr:from>
    <xdr:to>
      <xdr:col>0</xdr:col>
      <xdr:colOff>0</xdr:colOff>
      <xdr:row>2160</xdr:row>
      <xdr:rowOff>0</xdr:rowOff>
    </xdr:to>
    <xdr:sp macro="" textlink="">
      <xdr:nvSpPr>
        <xdr:cNvPr id="1087419" name="Rectangle 8382">
          <a:extLst>
            <a:ext uri="{FF2B5EF4-FFF2-40B4-BE49-F238E27FC236}">
              <a16:creationId xmlns:a16="http://schemas.microsoft.com/office/drawing/2014/main" xmlns="" id="{00000000-0008-0000-0B00-0000BB971000}"/>
            </a:ext>
          </a:extLst>
        </xdr:cNvPr>
        <xdr:cNvSpPr>
          <a:spLocks noChangeArrowheads="1"/>
        </xdr:cNvSpPr>
      </xdr:nvSpPr>
      <xdr:spPr bwMode="auto">
        <a:xfrm>
          <a:off x="0" y="8757666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2160</xdr:row>
      <xdr:rowOff>0</xdr:rowOff>
    </xdr:from>
    <xdr:to>
      <xdr:col>0</xdr:col>
      <xdr:colOff>0</xdr:colOff>
      <xdr:row>2160</xdr:row>
      <xdr:rowOff>0</xdr:rowOff>
    </xdr:to>
    <xdr:sp macro="" textlink="">
      <xdr:nvSpPr>
        <xdr:cNvPr id="1087420" name="Rectangle 8383">
          <a:extLst>
            <a:ext uri="{FF2B5EF4-FFF2-40B4-BE49-F238E27FC236}">
              <a16:creationId xmlns:a16="http://schemas.microsoft.com/office/drawing/2014/main" xmlns="" id="{00000000-0008-0000-0B00-0000BC971000}"/>
            </a:ext>
          </a:extLst>
        </xdr:cNvPr>
        <xdr:cNvSpPr>
          <a:spLocks noChangeArrowheads="1"/>
        </xdr:cNvSpPr>
      </xdr:nvSpPr>
      <xdr:spPr bwMode="auto">
        <a:xfrm>
          <a:off x="0" y="8757666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2194</xdr:row>
      <xdr:rowOff>0</xdr:rowOff>
    </xdr:from>
    <xdr:to>
      <xdr:col>0</xdr:col>
      <xdr:colOff>0</xdr:colOff>
      <xdr:row>2194</xdr:row>
      <xdr:rowOff>0</xdr:rowOff>
    </xdr:to>
    <xdr:sp macro="" textlink="">
      <xdr:nvSpPr>
        <xdr:cNvPr id="1087423" name="Rectangle 8386">
          <a:extLst>
            <a:ext uri="{FF2B5EF4-FFF2-40B4-BE49-F238E27FC236}">
              <a16:creationId xmlns:a16="http://schemas.microsoft.com/office/drawing/2014/main" xmlns="" id="{00000000-0008-0000-0B00-0000BF971000}"/>
            </a:ext>
          </a:extLst>
        </xdr:cNvPr>
        <xdr:cNvSpPr>
          <a:spLocks noChangeArrowheads="1"/>
        </xdr:cNvSpPr>
      </xdr:nvSpPr>
      <xdr:spPr bwMode="auto">
        <a:xfrm>
          <a:off x="0" y="8917686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2194</xdr:row>
      <xdr:rowOff>0</xdr:rowOff>
    </xdr:from>
    <xdr:to>
      <xdr:col>0</xdr:col>
      <xdr:colOff>0</xdr:colOff>
      <xdr:row>2194</xdr:row>
      <xdr:rowOff>0</xdr:rowOff>
    </xdr:to>
    <xdr:sp macro="" textlink="">
      <xdr:nvSpPr>
        <xdr:cNvPr id="1087424" name="Rectangle 8387">
          <a:extLst>
            <a:ext uri="{FF2B5EF4-FFF2-40B4-BE49-F238E27FC236}">
              <a16:creationId xmlns:a16="http://schemas.microsoft.com/office/drawing/2014/main" xmlns="" id="{00000000-0008-0000-0B00-0000C0971000}"/>
            </a:ext>
          </a:extLst>
        </xdr:cNvPr>
        <xdr:cNvSpPr>
          <a:spLocks noChangeArrowheads="1"/>
        </xdr:cNvSpPr>
      </xdr:nvSpPr>
      <xdr:spPr bwMode="auto">
        <a:xfrm>
          <a:off x="0" y="8917686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2194</xdr:row>
      <xdr:rowOff>0</xdr:rowOff>
    </xdr:from>
    <xdr:to>
      <xdr:col>0</xdr:col>
      <xdr:colOff>0</xdr:colOff>
      <xdr:row>2194</xdr:row>
      <xdr:rowOff>0</xdr:rowOff>
    </xdr:to>
    <xdr:sp macro="" textlink="">
      <xdr:nvSpPr>
        <xdr:cNvPr id="1087427" name="Rectangle 8390">
          <a:extLst>
            <a:ext uri="{FF2B5EF4-FFF2-40B4-BE49-F238E27FC236}">
              <a16:creationId xmlns:a16="http://schemas.microsoft.com/office/drawing/2014/main" xmlns="" id="{00000000-0008-0000-0B00-0000C3971000}"/>
            </a:ext>
          </a:extLst>
        </xdr:cNvPr>
        <xdr:cNvSpPr>
          <a:spLocks noChangeArrowheads="1"/>
        </xdr:cNvSpPr>
      </xdr:nvSpPr>
      <xdr:spPr bwMode="auto">
        <a:xfrm>
          <a:off x="0" y="8917686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2194</xdr:row>
      <xdr:rowOff>0</xdr:rowOff>
    </xdr:from>
    <xdr:to>
      <xdr:col>0</xdr:col>
      <xdr:colOff>0</xdr:colOff>
      <xdr:row>2194</xdr:row>
      <xdr:rowOff>0</xdr:rowOff>
    </xdr:to>
    <xdr:sp macro="" textlink="">
      <xdr:nvSpPr>
        <xdr:cNvPr id="1087428" name="Rectangle 8391">
          <a:extLst>
            <a:ext uri="{FF2B5EF4-FFF2-40B4-BE49-F238E27FC236}">
              <a16:creationId xmlns:a16="http://schemas.microsoft.com/office/drawing/2014/main" xmlns="" id="{00000000-0008-0000-0B00-0000C4971000}"/>
            </a:ext>
          </a:extLst>
        </xdr:cNvPr>
        <xdr:cNvSpPr>
          <a:spLocks noChangeArrowheads="1"/>
        </xdr:cNvSpPr>
      </xdr:nvSpPr>
      <xdr:spPr bwMode="auto">
        <a:xfrm>
          <a:off x="0" y="8917686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2194</xdr:row>
      <xdr:rowOff>0</xdr:rowOff>
    </xdr:from>
    <xdr:to>
      <xdr:col>0</xdr:col>
      <xdr:colOff>0</xdr:colOff>
      <xdr:row>2194</xdr:row>
      <xdr:rowOff>0</xdr:rowOff>
    </xdr:to>
    <xdr:sp macro="" textlink="">
      <xdr:nvSpPr>
        <xdr:cNvPr id="1087431" name="Rectangle 8394">
          <a:extLst>
            <a:ext uri="{FF2B5EF4-FFF2-40B4-BE49-F238E27FC236}">
              <a16:creationId xmlns:a16="http://schemas.microsoft.com/office/drawing/2014/main" xmlns="" id="{00000000-0008-0000-0B00-0000C7971000}"/>
            </a:ext>
          </a:extLst>
        </xdr:cNvPr>
        <xdr:cNvSpPr>
          <a:spLocks noChangeArrowheads="1"/>
        </xdr:cNvSpPr>
      </xdr:nvSpPr>
      <xdr:spPr bwMode="auto">
        <a:xfrm>
          <a:off x="0" y="8917686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2194</xdr:row>
      <xdr:rowOff>0</xdr:rowOff>
    </xdr:from>
    <xdr:to>
      <xdr:col>0</xdr:col>
      <xdr:colOff>0</xdr:colOff>
      <xdr:row>2194</xdr:row>
      <xdr:rowOff>0</xdr:rowOff>
    </xdr:to>
    <xdr:sp macro="" textlink="">
      <xdr:nvSpPr>
        <xdr:cNvPr id="1087432" name="Rectangle 8395">
          <a:extLst>
            <a:ext uri="{FF2B5EF4-FFF2-40B4-BE49-F238E27FC236}">
              <a16:creationId xmlns:a16="http://schemas.microsoft.com/office/drawing/2014/main" xmlns="" id="{00000000-0008-0000-0B00-0000C8971000}"/>
            </a:ext>
          </a:extLst>
        </xdr:cNvPr>
        <xdr:cNvSpPr>
          <a:spLocks noChangeArrowheads="1"/>
        </xdr:cNvSpPr>
      </xdr:nvSpPr>
      <xdr:spPr bwMode="auto">
        <a:xfrm>
          <a:off x="0" y="8917686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2194</xdr:row>
      <xdr:rowOff>0</xdr:rowOff>
    </xdr:from>
    <xdr:to>
      <xdr:col>0</xdr:col>
      <xdr:colOff>0</xdr:colOff>
      <xdr:row>2194</xdr:row>
      <xdr:rowOff>0</xdr:rowOff>
    </xdr:to>
    <xdr:sp macro="" textlink="">
      <xdr:nvSpPr>
        <xdr:cNvPr id="1087435" name="Rectangle 8398">
          <a:extLst>
            <a:ext uri="{FF2B5EF4-FFF2-40B4-BE49-F238E27FC236}">
              <a16:creationId xmlns:a16="http://schemas.microsoft.com/office/drawing/2014/main" xmlns="" id="{00000000-0008-0000-0B00-0000CB971000}"/>
            </a:ext>
          </a:extLst>
        </xdr:cNvPr>
        <xdr:cNvSpPr>
          <a:spLocks noChangeArrowheads="1"/>
        </xdr:cNvSpPr>
      </xdr:nvSpPr>
      <xdr:spPr bwMode="auto">
        <a:xfrm>
          <a:off x="0" y="8917686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2194</xdr:row>
      <xdr:rowOff>0</xdr:rowOff>
    </xdr:from>
    <xdr:to>
      <xdr:col>0</xdr:col>
      <xdr:colOff>0</xdr:colOff>
      <xdr:row>2194</xdr:row>
      <xdr:rowOff>0</xdr:rowOff>
    </xdr:to>
    <xdr:sp macro="" textlink="">
      <xdr:nvSpPr>
        <xdr:cNvPr id="1087436" name="Rectangle 8399">
          <a:extLst>
            <a:ext uri="{FF2B5EF4-FFF2-40B4-BE49-F238E27FC236}">
              <a16:creationId xmlns:a16="http://schemas.microsoft.com/office/drawing/2014/main" xmlns="" id="{00000000-0008-0000-0B00-0000CC971000}"/>
            </a:ext>
          </a:extLst>
        </xdr:cNvPr>
        <xdr:cNvSpPr>
          <a:spLocks noChangeArrowheads="1"/>
        </xdr:cNvSpPr>
      </xdr:nvSpPr>
      <xdr:spPr bwMode="auto">
        <a:xfrm>
          <a:off x="0" y="8917686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2194</xdr:row>
      <xdr:rowOff>0</xdr:rowOff>
    </xdr:from>
    <xdr:to>
      <xdr:col>0</xdr:col>
      <xdr:colOff>0</xdr:colOff>
      <xdr:row>2194</xdr:row>
      <xdr:rowOff>0</xdr:rowOff>
    </xdr:to>
    <xdr:sp macro="" textlink="">
      <xdr:nvSpPr>
        <xdr:cNvPr id="1087439" name="Rectangle 8402">
          <a:extLst>
            <a:ext uri="{FF2B5EF4-FFF2-40B4-BE49-F238E27FC236}">
              <a16:creationId xmlns:a16="http://schemas.microsoft.com/office/drawing/2014/main" xmlns="" id="{00000000-0008-0000-0B00-0000CF971000}"/>
            </a:ext>
          </a:extLst>
        </xdr:cNvPr>
        <xdr:cNvSpPr>
          <a:spLocks noChangeArrowheads="1"/>
        </xdr:cNvSpPr>
      </xdr:nvSpPr>
      <xdr:spPr bwMode="auto">
        <a:xfrm>
          <a:off x="0" y="8917686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2194</xdr:row>
      <xdr:rowOff>0</xdr:rowOff>
    </xdr:from>
    <xdr:to>
      <xdr:col>0</xdr:col>
      <xdr:colOff>0</xdr:colOff>
      <xdr:row>2194</xdr:row>
      <xdr:rowOff>0</xdr:rowOff>
    </xdr:to>
    <xdr:sp macro="" textlink="">
      <xdr:nvSpPr>
        <xdr:cNvPr id="1087440" name="Rectangle 8403">
          <a:extLst>
            <a:ext uri="{FF2B5EF4-FFF2-40B4-BE49-F238E27FC236}">
              <a16:creationId xmlns:a16="http://schemas.microsoft.com/office/drawing/2014/main" xmlns="" id="{00000000-0008-0000-0B00-0000D0971000}"/>
            </a:ext>
          </a:extLst>
        </xdr:cNvPr>
        <xdr:cNvSpPr>
          <a:spLocks noChangeArrowheads="1"/>
        </xdr:cNvSpPr>
      </xdr:nvSpPr>
      <xdr:spPr bwMode="auto">
        <a:xfrm>
          <a:off x="0" y="8917686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2194</xdr:row>
      <xdr:rowOff>0</xdr:rowOff>
    </xdr:from>
    <xdr:to>
      <xdr:col>0</xdr:col>
      <xdr:colOff>0</xdr:colOff>
      <xdr:row>2194</xdr:row>
      <xdr:rowOff>0</xdr:rowOff>
    </xdr:to>
    <xdr:sp macro="" textlink="">
      <xdr:nvSpPr>
        <xdr:cNvPr id="1087443" name="Rectangle 8406">
          <a:extLst>
            <a:ext uri="{FF2B5EF4-FFF2-40B4-BE49-F238E27FC236}">
              <a16:creationId xmlns:a16="http://schemas.microsoft.com/office/drawing/2014/main" xmlns="" id="{00000000-0008-0000-0B00-0000D3971000}"/>
            </a:ext>
          </a:extLst>
        </xdr:cNvPr>
        <xdr:cNvSpPr>
          <a:spLocks noChangeArrowheads="1"/>
        </xdr:cNvSpPr>
      </xdr:nvSpPr>
      <xdr:spPr bwMode="auto">
        <a:xfrm>
          <a:off x="0" y="8917686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2194</xdr:row>
      <xdr:rowOff>0</xdr:rowOff>
    </xdr:from>
    <xdr:to>
      <xdr:col>0</xdr:col>
      <xdr:colOff>0</xdr:colOff>
      <xdr:row>2194</xdr:row>
      <xdr:rowOff>0</xdr:rowOff>
    </xdr:to>
    <xdr:sp macro="" textlink="">
      <xdr:nvSpPr>
        <xdr:cNvPr id="1087444" name="Rectangle 8407">
          <a:extLst>
            <a:ext uri="{FF2B5EF4-FFF2-40B4-BE49-F238E27FC236}">
              <a16:creationId xmlns:a16="http://schemas.microsoft.com/office/drawing/2014/main" xmlns="" id="{00000000-0008-0000-0B00-0000D4971000}"/>
            </a:ext>
          </a:extLst>
        </xdr:cNvPr>
        <xdr:cNvSpPr>
          <a:spLocks noChangeArrowheads="1"/>
        </xdr:cNvSpPr>
      </xdr:nvSpPr>
      <xdr:spPr bwMode="auto">
        <a:xfrm>
          <a:off x="0" y="8917686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2194</xdr:row>
      <xdr:rowOff>0</xdr:rowOff>
    </xdr:from>
    <xdr:to>
      <xdr:col>9</xdr:col>
      <xdr:colOff>752475</xdr:colOff>
      <xdr:row>2194</xdr:row>
      <xdr:rowOff>0</xdr:rowOff>
    </xdr:to>
    <xdr:sp macro="" textlink="">
      <xdr:nvSpPr>
        <xdr:cNvPr id="1087445" name="Rectangle 8408">
          <a:extLst>
            <a:ext uri="{FF2B5EF4-FFF2-40B4-BE49-F238E27FC236}">
              <a16:creationId xmlns:a16="http://schemas.microsoft.com/office/drawing/2014/main" xmlns="" id="{00000000-0008-0000-0B00-0000D5971000}"/>
            </a:ext>
          </a:extLst>
        </xdr:cNvPr>
        <xdr:cNvSpPr>
          <a:spLocks noChangeArrowheads="1"/>
        </xdr:cNvSpPr>
      </xdr:nvSpPr>
      <xdr:spPr bwMode="auto">
        <a:xfrm>
          <a:off x="0" y="89176860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2194</xdr:row>
      <xdr:rowOff>0</xdr:rowOff>
    </xdr:from>
    <xdr:to>
      <xdr:col>9</xdr:col>
      <xdr:colOff>752475</xdr:colOff>
      <xdr:row>2194</xdr:row>
      <xdr:rowOff>0</xdr:rowOff>
    </xdr:to>
    <xdr:sp macro="" textlink="">
      <xdr:nvSpPr>
        <xdr:cNvPr id="1087446" name="Rectangle 8409">
          <a:extLst>
            <a:ext uri="{FF2B5EF4-FFF2-40B4-BE49-F238E27FC236}">
              <a16:creationId xmlns:a16="http://schemas.microsoft.com/office/drawing/2014/main" xmlns="" id="{00000000-0008-0000-0B00-0000D6971000}"/>
            </a:ext>
          </a:extLst>
        </xdr:cNvPr>
        <xdr:cNvSpPr>
          <a:spLocks noChangeArrowheads="1"/>
        </xdr:cNvSpPr>
      </xdr:nvSpPr>
      <xdr:spPr bwMode="auto">
        <a:xfrm>
          <a:off x="0" y="89176860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447" name="Rectangle 8410">
          <a:extLst>
            <a:ext uri="{FF2B5EF4-FFF2-40B4-BE49-F238E27FC236}">
              <a16:creationId xmlns:a16="http://schemas.microsoft.com/office/drawing/2014/main" xmlns="" id="{00000000-0008-0000-0B00-0000D79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448" name="Rectangle 8411">
          <a:extLst>
            <a:ext uri="{FF2B5EF4-FFF2-40B4-BE49-F238E27FC236}">
              <a16:creationId xmlns:a16="http://schemas.microsoft.com/office/drawing/2014/main" xmlns="" id="{00000000-0008-0000-0B00-0000D89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2194</xdr:row>
      <xdr:rowOff>0</xdr:rowOff>
    </xdr:from>
    <xdr:to>
      <xdr:col>9</xdr:col>
      <xdr:colOff>752475</xdr:colOff>
      <xdr:row>2194</xdr:row>
      <xdr:rowOff>0</xdr:rowOff>
    </xdr:to>
    <xdr:sp macro="" textlink="">
      <xdr:nvSpPr>
        <xdr:cNvPr id="1087449" name="Rectangle 8412">
          <a:extLst>
            <a:ext uri="{FF2B5EF4-FFF2-40B4-BE49-F238E27FC236}">
              <a16:creationId xmlns:a16="http://schemas.microsoft.com/office/drawing/2014/main" xmlns="" id="{00000000-0008-0000-0B00-0000D9971000}"/>
            </a:ext>
          </a:extLst>
        </xdr:cNvPr>
        <xdr:cNvSpPr>
          <a:spLocks noChangeArrowheads="1"/>
        </xdr:cNvSpPr>
      </xdr:nvSpPr>
      <xdr:spPr bwMode="auto">
        <a:xfrm>
          <a:off x="0" y="89176860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2194</xdr:row>
      <xdr:rowOff>0</xdr:rowOff>
    </xdr:from>
    <xdr:to>
      <xdr:col>9</xdr:col>
      <xdr:colOff>752475</xdr:colOff>
      <xdr:row>2194</xdr:row>
      <xdr:rowOff>0</xdr:rowOff>
    </xdr:to>
    <xdr:sp macro="" textlink="">
      <xdr:nvSpPr>
        <xdr:cNvPr id="1087450" name="Rectangle 8413">
          <a:extLst>
            <a:ext uri="{FF2B5EF4-FFF2-40B4-BE49-F238E27FC236}">
              <a16:creationId xmlns:a16="http://schemas.microsoft.com/office/drawing/2014/main" xmlns="" id="{00000000-0008-0000-0B00-0000DA971000}"/>
            </a:ext>
          </a:extLst>
        </xdr:cNvPr>
        <xdr:cNvSpPr>
          <a:spLocks noChangeArrowheads="1"/>
        </xdr:cNvSpPr>
      </xdr:nvSpPr>
      <xdr:spPr bwMode="auto">
        <a:xfrm>
          <a:off x="0" y="89176860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451" name="Rectangle 8414">
          <a:extLst>
            <a:ext uri="{FF2B5EF4-FFF2-40B4-BE49-F238E27FC236}">
              <a16:creationId xmlns:a16="http://schemas.microsoft.com/office/drawing/2014/main" xmlns="" id="{00000000-0008-0000-0B00-0000DB9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452" name="Rectangle 8415">
          <a:extLst>
            <a:ext uri="{FF2B5EF4-FFF2-40B4-BE49-F238E27FC236}">
              <a16:creationId xmlns:a16="http://schemas.microsoft.com/office/drawing/2014/main" xmlns="" id="{00000000-0008-0000-0B00-0000DC9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2194</xdr:row>
      <xdr:rowOff>0</xdr:rowOff>
    </xdr:from>
    <xdr:to>
      <xdr:col>9</xdr:col>
      <xdr:colOff>752475</xdr:colOff>
      <xdr:row>2194</xdr:row>
      <xdr:rowOff>0</xdr:rowOff>
    </xdr:to>
    <xdr:sp macro="" textlink="">
      <xdr:nvSpPr>
        <xdr:cNvPr id="1087453" name="Rectangle 8416">
          <a:extLst>
            <a:ext uri="{FF2B5EF4-FFF2-40B4-BE49-F238E27FC236}">
              <a16:creationId xmlns:a16="http://schemas.microsoft.com/office/drawing/2014/main" xmlns="" id="{00000000-0008-0000-0B00-0000DD971000}"/>
            </a:ext>
          </a:extLst>
        </xdr:cNvPr>
        <xdr:cNvSpPr>
          <a:spLocks noChangeArrowheads="1"/>
        </xdr:cNvSpPr>
      </xdr:nvSpPr>
      <xdr:spPr bwMode="auto">
        <a:xfrm>
          <a:off x="0" y="89176860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2194</xdr:row>
      <xdr:rowOff>0</xdr:rowOff>
    </xdr:from>
    <xdr:to>
      <xdr:col>9</xdr:col>
      <xdr:colOff>752475</xdr:colOff>
      <xdr:row>2194</xdr:row>
      <xdr:rowOff>0</xdr:rowOff>
    </xdr:to>
    <xdr:sp macro="" textlink="">
      <xdr:nvSpPr>
        <xdr:cNvPr id="1087454" name="Rectangle 8417">
          <a:extLst>
            <a:ext uri="{FF2B5EF4-FFF2-40B4-BE49-F238E27FC236}">
              <a16:creationId xmlns:a16="http://schemas.microsoft.com/office/drawing/2014/main" xmlns="" id="{00000000-0008-0000-0B00-0000DE971000}"/>
            </a:ext>
          </a:extLst>
        </xdr:cNvPr>
        <xdr:cNvSpPr>
          <a:spLocks noChangeArrowheads="1"/>
        </xdr:cNvSpPr>
      </xdr:nvSpPr>
      <xdr:spPr bwMode="auto">
        <a:xfrm>
          <a:off x="0" y="89176860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455" name="Rectangle 8418">
          <a:extLst>
            <a:ext uri="{FF2B5EF4-FFF2-40B4-BE49-F238E27FC236}">
              <a16:creationId xmlns:a16="http://schemas.microsoft.com/office/drawing/2014/main" xmlns="" id="{00000000-0008-0000-0B00-0000DF9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456" name="Rectangle 8419">
          <a:extLst>
            <a:ext uri="{FF2B5EF4-FFF2-40B4-BE49-F238E27FC236}">
              <a16:creationId xmlns:a16="http://schemas.microsoft.com/office/drawing/2014/main" xmlns="" id="{00000000-0008-0000-0B00-0000E09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2194</xdr:row>
      <xdr:rowOff>0</xdr:rowOff>
    </xdr:from>
    <xdr:to>
      <xdr:col>9</xdr:col>
      <xdr:colOff>752475</xdr:colOff>
      <xdr:row>2194</xdr:row>
      <xdr:rowOff>0</xdr:rowOff>
    </xdr:to>
    <xdr:sp macro="" textlink="">
      <xdr:nvSpPr>
        <xdr:cNvPr id="1087457" name="Rectangle 8420">
          <a:extLst>
            <a:ext uri="{FF2B5EF4-FFF2-40B4-BE49-F238E27FC236}">
              <a16:creationId xmlns:a16="http://schemas.microsoft.com/office/drawing/2014/main" xmlns="" id="{00000000-0008-0000-0B00-0000E1971000}"/>
            </a:ext>
          </a:extLst>
        </xdr:cNvPr>
        <xdr:cNvSpPr>
          <a:spLocks noChangeArrowheads="1"/>
        </xdr:cNvSpPr>
      </xdr:nvSpPr>
      <xdr:spPr bwMode="auto">
        <a:xfrm>
          <a:off x="0" y="89176860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2194</xdr:row>
      <xdr:rowOff>0</xdr:rowOff>
    </xdr:from>
    <xdr:to>
      <xdr:col>9</xdr:col>
      <xdr:colOff>752475</xdr:colOff>
      <xdr:row>2194</xdr:row>
      <xdr:rowOff>0</xdr:rowOff>
    </xdr:to>
    <xdr:sp macro="" textlink="">
      <xdr:nvSpPr>
        <xdr:cNvPr id="1087458" name="Rectangle 8421">
          <a:extLst>
            <a:ext uri="{FF2B5EF4-FFF2-40B4-BE49-F238E27FC236}">
              <a16:creationId xmlns:a16="http://schemas.microsoft.com/office/drawing/2014/main" xmlns="" id="{00000000-0008-0000-0B00-0000E2971000}"/>
            </a:ext>
          </a:extLst>
        </xdr:cNvPr>
        <xdr:cNvSpPr>
          <a:spLocks noChangeArrowheads="1"/>
        </xdr:cNvSpPr>
      </xdr:nvSpPr>
      <xdr:spPr bwMode="auto">
        <a:xfrm>
          <a:off x="0" y="89176860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459" name="Rectangle 8422">
          <a:extLst>
            <a:ext uri="{FF2B5EF4-FFF2-40B4-BE49-F238E27FC236}">
              <a16:creationId xmlns:a16="http://schemas.microsoft.com/office/drawing/2014/main" xmlns="" id="{00000000-0008-0000-0B00-0000E39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460" name="Rectangle 8423">
          <a:extLst>
            <a:ext uri="{FF2B5EF4-FFF2-40B4-BE49-F238E27FC236}">
              <a16:creationId xmlns:a16="http://schemas.microsoft.com/office/drawing/2014/main" xmlns="" id="{00000000-0008-0000-0B00-0000E49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2194</xdr:row>
      <xdr:rowOff>0</xdr:rowOff>
    </xdr:from>
    <xdr:to>
      <xdr:col>9</xdr:col>
      <xdr:colOff>752475</xdr:colOff>
      <xdr:row>2194</xdr:row>
      <xdr:rowOff>0</xdr:rowOff>
    </xdr:to>
    <xdr:sp macro="" textlink="">
      <xdr:nvSpPr>
        <xdr:cNvPr id="1087461" name="Rectangle 8424">
          <a:extLst>
            <a:ext uri="{FF2B5EF4-FFF2-40B4-BE49-F238E27FC236}">
              <a16:creationId xmlns:a16="http://schemas.microsoft.com/office/drawing/2014/main" xmlns="" id="{00000000-0008-0000-0B00-0000E5971000}"/>
            </a:ext>
          </a:extLst>
        </xdr:cNvPr>
        <xdr:cNvSpPr>
          <a:spLocks noChangeArrowheads="1"/>
        </xdr:cNvSpPr>
      </xdr:nvSpPr>
      <xdr:spPr bwMode="auto">
        <a:xfrm>
          <a:off x="0" y="89176860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2194</xdr:row>
      <xdr:rowOff>0</xdr:rowOff>
    </xdr:from>
    <xdr:to>
      <xdr:col>9</xdr:col>
      <xdr:colOff>752475</xdr:colOff>
      <xdr:row>2194</xdr:row>
      <xdr:rowOff>0</xdr:rowOff>
    </xdr:to>
    <xdr:sp macro="" textlink="">
      <xdr:nvSpPr>
        <xdr:cNvPr id="1087462" name="Rectangle 8425">
          <a:extLst>
            <a:ext uri="{FF2B5EF4-FFF2-40B4-BE49-F238E27FC236}">
              <a16:creationId xmlns:a16="http://schemas.microsoft.com/office/drawing/2014/main" xmlns="" id="{00000000-0008-0000-0B00-0000E6971000}"/>
            </a:ext>
          </a:extLst>
        </xdr:cNvPr>
        <xdr:cNvSpPr>
          <a:spLocks noChangeArrowheads="1"/>
        </xdr:cNvSpPr>
      </xdr:nvSpPr>
      <xdr:spPr bwMode="auto">
        <a:xfrm>
          <a:off x="0" y="89176860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463" name="Rectangle 8426">
          <a:extLst>
            <a:ext uri="{FF2B5EF4-FFF2-40B4-BE49-F238E27FC236}">
              <a16:creationId xmlns:a16="http://schemas.microsoft.com/office/drawing/2014/main" xmlns="" id="{00000000-0008-0000-0B00-0000E79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464" name="Rectangle 8427">
          <a:extLst>
            <a:ext uri="{FF2B5EF4-FFF2-40B4-BE49-F238E27FC236}">
              <a16:creationId xmlns:a16="http://schemas.microsoft.com/office/drawing/2014/main" xmlns="" id="{00000000-0008-0000-0B00-0000E89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2194</xdr:row>
      <xdr:rowOff>0</xdr:rowOff>
    </xdr:from>
    <xdr:to>
      <xdr:col>9</xdr:col>
      <xdr:colOff>752475</xdr:colOff>
      <xdr:row>2194</xdr:row>
      <xdr:rowOff>0</xdr:rowOff>
    </xdr:to>
    <xdr:sp macro="" textlink="">
      <xdr:nvSpPr>
        <xdr:cNvPr id="1087465" name="Rectangle 8428">
          <a:extLst>
            <a:ext uri="{FF2B5EF4-FFF2-40B4-BE49-F238E27FC236}">
              <a16:creationId xmlns:a16="http://schemas.microsoft.com/office/drawing/2014/main" xmlns="" id="{00000000-0008-0000-0B00-0000E9971000}"/>
            </a:ext>
          </a:extLst>
        </xdr:cNvPr>
        <xdr:cNvSpPr>
          <a:spLocks noChangeArrowheads="1"/>
        </xdr:cNvSpPr>
      </xdr:nvSpPr>
      <xdr:spPr bwMode="auto">
        <a:xfrm>
          <a:off x="0" y="89176860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2194</xdr:row>
      <xdr:rowOff>0</xdr:rowOff>
    </xdr:from>
    <xdr:to>
      <xdr:col>9</xdr:col>
      <xdr:colOff>752475</xdr:colOff>
      <xdr:row>2194</xdr:row>
      <xdr:rowOff>0</xdr:rowOff>
    </xdr:to>
    <xdr:sp macro="" textlink="">
      <xdr:nvSpPr>
        <xdr:cNvPr id="1087466" name="Rectangle 8429">
          <a:extLst>
            <a:ext uri="{FF2B5EF4-FFF2-40B4-BE49-F238E27FC236}">
              <a16:creationId xmlns:a16="http://schemas.microsoft.com/office/drawing/2014/main" xmlns="" id="{00000000-0008-0000-0B00-0000EA971000}"/>
            </a:ext>
          </a:extLst>
        </xdr:cNvPr>
        <xdr:cNvSpPr>
          <a:spLocks noChangeArrowheads="1"/>
        </xdr:cNvSpPr>
      </xdr:nvSpPr>
      <xdr:spPr bwMode="auto">
        <a:xfrm>
          <a:off x="0" y="89176860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467" name="Rectangle 8430">
          <a:extLst>
            <a:ext uri="{FF2B5EF4-FFF2-40B4-BE49-F238E27FC236}">
              <a16:creationId xmlns:a16="http://schemas.microsoft.com/office/drawing/2014/main" xmlns="" id="{00000000-0008-0000-0B00-0000EB9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468" name="Rectangle 8431">
          <a:extLst>
            <a:ext uri="{FF2B5EF4-FFF2-40B4-BE49-F238E27FC236}">
              <a16:creationId xmlns:a16="http://schemas.microsoft.com/office/drawing/2014/main" xmlns="" id="{00000000-0008-0000-0B00-0000EC9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471" name="Rectangle 8434">
          <a:extLst>
            <a:ext uri="{FF2B5EF4-FFF2-40B4-BE49-F238E27FC236}">
              <a16:creationId xmlns:a16="http://schemas.microsoft.com/office/drawing/2014/main" xmlns="" id="{00000000-0008-0000-0B00-0000EF9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472" name="Rectangle 8435">
          <a:extLst>
            <a:ext uri="{FF2B5EF4-FFF2-40B4-BE49-F238E27FC236}">
              <a16:creationId xmlns:a16="http://schemas.microsoft.com/office/drawing/2014/main" xmlns="" id="{00000000-0008-0000-0B00-0000F09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475" name="Rectangle 8438">
          <a:extLst>
            <a:ext uri="{FF2B5EF4-FFF2-40B4-BE49-F238E27FC236}">
              <a16:creationId xmlns:a16="http://schemas.microsoft.com/office/drawing/2014/main" xmlns="" id="{00000000-0008-0000-0B00-0000F39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476" name="Rectangle 8439">
          <a:extLst>
            <a:ext uri="{FF2B5EF4-FFF2-40B4-BE49-F238E27FC236}">
              <a16:creationId xmlns:a16="http://schemas.microsoft.com/office/drawing/2014/main" xmlns="" id="{00000000-0008-0000-0B00-0000F49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479" name="Rectangle 8442">
          <a:extLst>
            <a:ext uri="{FF2B5EF4-FFF2-40B4-BE49-F238E27FC236}">
              <a16:creationId xmlns:a16="http://schemas.microsoft.com/office/drawing/2014/main" xmlns="" id="{00000000-0008-0000-0B00-0000F79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480" name="Rectangle 8443">
          <a:extLst>
            <a:ext uri="{FF2B5EF4-FFF2-40B4-BE49-F238E27FC236}">
              <a16:creationId xmlns:a16="http://schemas.microsoft.com/office/drawing/2014/main" xmlns="" id="{00000000-0008-0000-0B00-0000F89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483" name="Rectangle 8446">
          <a:extLst>
            <a:ext uri="{FF2B5EF4-FFF2-40B4-BE49-F238E27FC236}">
              <a16:creationId xmlns:a16="http://schemas.microsoft.com/office/drawing/2014/main" xmlns="" id="{00000000-0008-0000-0B00-0000FB9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484" name="Rectangle 8447">
          <a:extLst>
            <a:ext uri="{FF2B5EF4-FFF2-40B4-BE49-F238E27FC236}">
              <a16:creationId xmlns:a16="http://schemas.microsoft.com/office/drawing/2014/main" xmlns="" id="{00000000-0008-0000-0B00-0000FC9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487" name="Rectangle 8450">
          <a:extLst>
            <a:ext uri="{FF2B5EF4-FFF2-40B4-BE49-F238E27FC236}">
              <a16:creationId xmlns:a16="http://schemas.microsoft.com/office/drawing/2014/main" xmlns="" id="{00000000-0008-0000-0B00-0000FF97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488" name="Rectangle 8451">
          <a:extLst>
            <a:ext uri="{FF2B5EF4-FFF2-40B4-BE49-F238E27FC236}">
              <a16:creationId xmlns:a16="http://schemas.microsoft.com/office/drawing/2014/main" xmlns="" id="{00000000-0008-0000-0B00-0000009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491" name="Rectangle 8454">
          <a:extLst>
            <a:ext uri="{FF2B5EF4-FFF2-40B4-BE49-F238E27FC236}">
              <a16:creationId xmlns:a16="http://schemas.microsoft.com/office/drawing/2014/main" xmlns="" id="{00000000-0008-0000-0B00-0000039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492" name="Rectangle 8455">
          <a:extLst>
            <a:ext uri="{FF2B5EF4-FFF2-40B4-BE49-F238E27FC236}">
              <a16:creationId xmlns:a16="http://schemas.microsoft.com/office/drawing/2014/main" xmlns="" id="{00000000-0008-0000-0B00-0000049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495" name="Rectangle 8458">
          <a:extLst>
            <a:ext uri="{FF2B5EF4-FFF2-40B4-BE49-F238E27FC236}">
              <a16:creationId xmlns:a16="http://schemas.microsoft.com/office/drawing/2014/main" xmlns="" id="{00000000-0008-0000-0B00-0000079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496" name="Rectangle 8459">
          <a:extLst>
            <a:ext uri="{FF2B5EF4-FFF2-40B4-BE49-F238E27FC236}">
              <a16:creationId xmlns:a16="http://schemas.microsoft.com/office/drawing/2014/main" xmlns="" id="{00000000-0008-0000-0B00-0000089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499" name="Rectangle 8462">
          <a:extLst>
            <a:ext uri="{FF2B5EF4-FFF2-40B4-BE49-F238E27FC236}">
              <a16:creationId xmlns:a16="http://schemas.microsoft.com/office/drawing/2014/main" xmlns="" id="{00000000-0008-0000-0B00-00000B9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500" name="Rectangle 8463">
          <a:extLst>
            <a:ext uri="{FF2B5EF4-FFF2-40B4-BE49-F238E27FC236}">
              <a16:creationId xmlns:a16="http://schemas.microsoft.com/office/drawing/2014/main" xmlns="" id="{00000000-0008-0000-0B00-00000C9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503" name="Rectangle 8466">
          <a:extLst>
            <a:ext uri="{FF2B5EF4-FFF2-40B4-BE49-F238E27FC236}">
              <a16:creationId xmlns:a16="http://schemas.microsoft.com/office/drawing/2014/main" xmlns="" id="{00000000-0008-0000-0B00-00000F9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504" name="Rectangle 8467">
          <a:extLst>
            <a:ext uri="{FF2B5EF4-FFF2-40B4-BE49-F238E27FC236}">
              <a16:creationId xmlns:a16="http://schemas.microsoft.com/office/drawing/2014/main" xmlns="" id="{00000000-0008-0000-0B00-0000109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507" name="Rectangle 8470">
          <a:extLst>
            <a:ext uri="{FF2B5EF4-FFF2-40B4-BE49-F238E27FC236}">
              <a16:creationId xmlns:a16="http://schemas.microsoft.com/office/drawing/2014/main" xmlns="" id="{00000000-0008-0000-0B00-0000139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508" name="Rectangle 8471">
          <a:extLst>
            <a:ext uri="{FF2B5EF4-FFF2-40B4-BE49-F238E27FC236}">
              <a16:creationId xmlns:a16="http://schemas.microsoft.com/office/drawing/2014/main" xmlns="" id="{00000000-0008-0000-0B00-0000149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511" name="Rectangle 8474">
          <a:extLst>
            <a:ext uri="{FF2B5EF4-FFF2-40B4-BE49-F238E27FC236}">
              <a16:creationId xmlns:a16="http://schemas.microsoft.com/office/drawing/2014/main" xmlns="" id="{00000000-0008-0000-0B00-0000179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512" name="Rectangle 8475">
          <a:extLst>
            <a:ext uri="{FF2B5EF4-FFF2-40B4-BE49-F238E27FC236}">
              <a16:creationId xmlns:a16="http://schemas.microsoft.com/office/drawing/2014/main" xmlns="" id="{00000000-0008-0000-0B00-0000189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515" name="Rectangle 8478">
          <a:extLst>
            <a:ext uri="{FF2B5EF4-FFF2-40B4-BE49-F238E27FC236}">
              <a16:creationId xmlns:a16="http://schemas.microsoft.com/office/drawing/2014/main" xmlns="" id="{00000000-0008-0000-0B00-00001B9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516" name="Rectangle 8479">
          <a:extLst>
            <a:ext uri="{FF2B5EF4-FFF2-40B4-BE49-F238E27FC236}">
              <a16:creationId xmlns:a16="http://schemas.microsoft.com/office/drawing/2014/main" xmlns="" id="{00000000-0008-0000-0B00-00001C9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519" name="Rectangle 8482">
          <a:extLst>
            <a:ext uri="{FF2B5EF4-FFF2-40B4-BE49-F238E27FC236}">
              <a16:creationId xmlns:a16="http://schemas.microsoft.com/office/drawing/2014/main" xmlns="" id="{00000000-0008-0000-0B00-00001F9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520" name="Rectangle 8483">
          <a:extLst>
            <a:ext uri="{FF2B5EF4-FFF2-40B4-BE49-F238E27FC236}">
              <a16:creationId xmlns:a16="http://schemas.microsoft.com/office/drawing/2014/main" xmlns="" id="{00000000-0008-0000-0B00-0000209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523" name="Rectangle 8486">
          <a:extLst>
            <a:ext uri="{FF2B5EF4-FFF2-40B4-BE49-F238E27FC236}">
              <a16:creationId xmlns:a16="http://schemas.microsoft.com/office/drawing/2014/main" xmlns="" id="{00000000-0008-0000-0B00-0000239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524" name="Rectangle 8487">
          <a:extLst>
            <a:ext uri="{FF2B5EF4-FFF2-40B4-BE49-F238E27FC236}">
              <a16:creationId xmlns:a16="http://schemas.microsoft.com/office/drawing/2014/main" xmlns="" id="{00000000-0008-0000-0B00-0000249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527" name="Rectangle 8490">
          <a:extLst>
            <a:ext uri="{FF2B5EF4-FFF2-40B4-BE49-F238E27FC236}">
              <a16:creationId xmlns:a16="http://schemas.microsoft.com/office/drawing/2014/main" xmlns="" id="{00000000-0008-0000-0B00-0000279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528" name="Rectangle 8491">
          <a:extLst>
            <a:ext uri="{FF2B5EF4-FFF2-40B4-BE49-F238E27FC236}">
              <a16:creationId xmlns:a16="http://schemas.microsoft.com/office/drawing/2014/main" xmlns="" id="{00000000-0008-0000-0B00-0000289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531" name="Rectangle 8494">
          <a:extLst>
            <a:ext uri="{FF2B5EF4-FFF2-40B4-BE49-F238E27FC236}">
              <a16:creationId xmlns:a16="http://schemas.microsoft.com/office/drawing/2014/main" xmlns="" id="{00000000-0008-0000-0B00-00002B9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532" name="Rectangle 8495">
          <a:extLst>
            <a:ext uri="{FF2B5EF4-FFF2-40B4-BE49-F238E27FC236}">
              <a16:creationId xmlns:a16="http://schemas.microsoft.com/office/drawing/2014/main" xmlns="" id="{00000000-0008-0000-0B00-00002C9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535" name="Rectangle 8498">
          <a:extLst>
            <a:ext uri="{FF2B5EF4-FFF2-40B4-BE49-F238E27FC236}">
              <a16:creationId xmlns:a16="http://schemas.microsoft.com/office/drawing/2014/main" xmlns="" id="{00000000-0008-0000-0B00-00002F9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536" name="Rectangle 8499">
          <a:extLst>
            <a:ext uri="{FF2B5EF4-FFF2-40B4-BE49-F238E27FC236}">
              <a16:creationId xmlns:a16="http://schemas.microsoft.com/office/drawing/2014/main" xmlns="" id="{00000000-0008-0000-0B00-0000309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539" name="Rectangle 8502">
          <a:extLst>
            <a:ext uri="{FF2B5EF4-FFF2-40B4-BE49-F238E27FC236}">
              <a16:creationId xmlns:a16="http://schemas.microsoft.com/office/drawing/2014/main" xmlns="" id="{00000000-0008-0000-0B00-0000339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540" name="Rectangle 8503">
          <a:extLst>
            <a:ext uri="{FF2B5EF4-FFF2-40B4-BE49-F238E27FC236}">
              <a16:creationId xmlns:a16="http://schemas.microsoft.com/office/drawing/2014/main" xmlns="" id="{00000000-0008-0000-0B00-0000349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543" name="Rectangle 8506">
          <a:extLst>
            <a:ext uri="{FF2B5EF4-FFF2-40B4-BE49-F238E27FC236}">
              <a16:creationId xmlns:a16="http://schemas.microsoft.com/office/drawing/2014/main" xmlns="" id="{00000000-0008-0000-0B00-0000379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544" name="Rectangle 8507">
          <a:extLst>
            <a:ext uri="{FF2B5EF4-FFF2-40B4-BE49-F238E27FC236}">
              <a16:creationId xmlns:a16="http://schemas.microsoft.com/office/drawing/2014/main" xmlns="" id="{00000000-0008-0000-0B00-0000389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547" name="Rectangle 8510">
          <a:extLst>
            <a:ext uri="{FF2B5EF4-FFF2-40B4-BE49-F238E27FC236}">
              <a16:creationId xmlns:a16="http://schemas.microsoft.com/office/drawing/2014/main" xmlns="" id="{00000000-0008-0000-0B00-00003B9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548" name="Rectangle 8511">
          <a:extLst>
            <a:ext uri="{FF2B5EF4-FFF2-40B4-BE49-F238E27FC236}">
              <a16:creationId xmlns:a16="http://schemas.microsoft.com/office/drawing/2014/main" xmlns="" id="{00000000-0008-0000-0B00-00003C9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551" name="Rectangle 8514">
          <a:extLst>
            <a:ext uri="{FF2B5EF4-FFF2-40B4-BE49-F238E27FC236}">
              <a16:creationId xmlns:a16="http://schemas.microsoft.com/office/drawing/2014/main" xmlns="" id="{00000000-0008-0000-0B00-00003F9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552" name="Rectangle 8515">
          <a:extLst>
            <a:ext uri="{FF2B5EF4-FFF2-40B4-BE49-F238E27FC236}">
              <a16:creationId xmlns:a16="http://schemas.microsoft.com/office/drawing/2014/main" xmlns="" id="{00000000-0008-0000-0B00-0000409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555" name="Rectangle 8518">
          <a:extLst>
            <a:ext uri="{FF2B5EF4-FFF2-40B4-BE49-F238E27FC236}">
              <a16:creationId xmlns:a16="http://schemas.microsoft.com/office/drawing/2014/main" xmlns="" id="{00000000-0008-0000-0B00-0000439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556" name="Rectangle 8519">
          <a:extLst>
            <a:ext uri="{FF2B5EF4-FFF2-40B4-BE49-F238E27FC236}">
              <a16:creationId xmlns:a16="http://schemas.microsoft.com/office/drawing/2014/main" xmlns="" id="{00000000-0008-0000-0B00-0000449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559" name="Rectangle 8522">
          <a:extLst>
            <a:ext uri="{FF2B5EF4-FFF2-40B4-BE49-F238E27FC236}">
              <a16:creationId xmlns:a16="http://schemas.microsoft.com/office/drawing/2014/main" xmlns="" id="{00000000-0008-0000-0B00-0000479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560" name="Rectangle 8523">
          <a:extLst>
            <a:ext uri="{FF2B5EF4-FFF2-40B4-BE49-F238E27FC236}">
              <a16:creationId xmlns:a16="http://schemas.microsoft.com/office/drawing/2014/main" xmlns="" id="{00000000-0008-0000-0B00-0000489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563" name="Rectangle 8526">
          <a:extLst>
            <a:ext uri="{FF2B5EF4-FFF2-40B4-BE49-F238E27FC236}">
              <a16:creationId xmlns:a16="http://schemas.microsoft.com/office/drawing/2014/main" xmlns="" id="{00000000-0008-0000-0B00-00004B9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564" name="Rectangle 8527">
          <a:extLst>
            <a:ext uri="{FF2B5EF4-FFF2-40B4-BE49-F238E27FC236}">
              <a16:creationId xmlns:a16="http://schemas.microsoft.com/office/drawing/2014/main" xmlns="" id="{00000000-0008-0000-0B00-00004C9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567" name="Rectangle 8530">
          <a:extLst>
            <a:ext uri="{FF2B5EF4-FFF2-40B4-BE49-F238E27FC236}">
              <a16:creationId xmlns:a16="http://schemas.microsoft.com/office/drawing/2014/main" xmlns="" id="{00000000-0008-0000-0B00-00004F9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568" name="Rectangle 8531">
          <a:extLst>
            <a:ext uri="{FF2B5EF4-FFF2-40B4-BE49-F238E27FC236}">
              <a16:creationId xmlns:a16="http://schemas.microsoft.com/office/drawing/2014/main" xmlns="" id="{00000000-0008-0000-0B00-0000509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571" name="Rectangle 8534">
          <a:extLst>
            <a:ext uri="{FF2B5EF4-FFF2-40B4-BE49-F238E27FC236}">
              <a16:creationId xmlns:a16="http://schemas.microsoft.com/office/drawing/2014/main" xmlns="" id="{00000000-0008-0000-0B00-0000539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572" name="Rectangle 8535">
          <a:extLst>
            <a:ext uri="{FF2B5EF4-FFF2-40B4-BE49-F238E27FC236}">
              <a16:creationId xmlns:a16="http://schemas.microsoft.com/office/drawing/2014/main" xmlns="" id="{00000000-0008-0000-0B00-0000549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575" name="Rectangle 8538">
          <a:extLst>
            <a:ext uri="{FF2B5EF4-FFF2-40B4-BE49-F238E27FC236}">
              <a16:creationId xmlns:a16="http://schemas.microsoft.com/office/drawing/2014/main" xmlns="" id="{00000000-0008-0000-0B00-0000579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576" name="Rectangle 8539">
          <a:extLst>
            <a:ext uri="{FF2B5EF4-FFF2-40B4-BE49-F238E27FC236}">
              <a16:creationId xmlns:a16="http://schemas.microsoft.com/office/drawing/2014/main" xmlns="" id="{00000000-0008-0000-0B00-0000589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579" name="Rectangle 8542">
          <a:extLst>
            <a:ext uri="{FF2B5EF4-FFF2-40B4-BE49-F238E27FC236}">
              <a16:creationId xmlns:a16="http://schemas.microsoft.com/office/drawing/2014/main" xmlns="" id="{00000000-0008-0000-0B00-00005B9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580" name="Rectangle 8543">
          <a:extLst>
            <a:ext uri="{FF2B5EF4-FFF2-40B4-BE49-F238E27FC236}">
              <a16:creationId xmlns:a16="http://schemas.microsoft.com/office/drawing/2014/main" xmlns="" id="{00000000-0008-0000-0B00-00005C9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583" name="Rectangle 8546">
          <a:extLst>
            <a:ext uri="{FF2B5EF4-FFF2-40B4-BE49-F238E27FC236}">
              <a16:creationId xmlns:a16="http://schemas.microsoft.com/office/drawing/2014/main" xmlns="" id="{00000000-0008-0000-0B00-00005F9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584" name="Rectangle 8547">
          <a:extLst>
            <a:ext uri="{FF2B5EF4-FFF2-40B4-BE49-F238E27FC236}">
              <a16:creationId xmlns:a16="http://schemas.microsoft.com/office/drawing/2014/main" xmlns="" id="{00000000-0008-0000-0B00-0000609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587" name="Rectangle 8550">
          <a:extLst>
            <a:ext uri="{FF2B5EF4-FFF2-40B4-BE49-F238E27FC236}">
              <a16:creationId xmlns:a16="http://schemas.microsoft.com/office/drawing/2014/main" xmlns="" id="{00000000-0008-0000-0B00-0000639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588" name="Rectangle 8551">
          <a:extLst>
            <a:ext uri="{FF2B5EF4-FFF2-40B4-BE49-F238E27FC236}">
              <a16:creationId xmlns:a16="http://schemas.microsoft.com/office/drawing/2014/main" xmlns="" id="{00000000-0008-0000-0B00-0000649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591" name="Rectangle 8554">
          <a:extLst>
            <a:ext uri="{FF2B5EF4-FFF2-40B4-BE49-F238E27FC236}">
              <a16:creationId xmlns:a16="http://schemas.microsoft.com/office/drawing/2014/main" xmlns="" id="{00000000-0008-0000-0B00-0000679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592" name="Rectangle 8555">
          <a:extLst>
            <a:ext uri="{FF2B5EF4-FFF2-40B4-BE49-F238E27FC236}">
              <a16:creationId xmlns:a16="http://schemas.microsoft.com/office/drawing/2014/main" xmlns="" id="{00000000-0008-0000-0B00-0000689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595" name="Rectangle 8558">
          <a:extLst>
            <a:ext uri="{FF2B5EF4-FFF2-40B4-BE49-F238E27FC236}">
              <a16:creationId xmlns:a16="http://schemas.microsoft.com/office/drawing/2014/main" xmlns="" id="{00000000-0008-0000-0B00-00006B9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596" name="Rectangle 8559">
          <a:extLst>
            <a:ext uri="{FF2B5EF4-FFF2-40B4-BE49-F238E27FC236}">
              <a16:creationId xmlns:a16="http://schemas.microsoft.com/office/drawing/2014/main" xmlns="" id="{00000000-0008-0000-0B00-00006C9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599" name="Rectangle 8562">
          <a:extLst>
            <a:ext uri="{FF2B5EF4-FFF2-40B4-BE49-F238E27FC236}">
              <a16:creationId xmlns:a16="http://schemas.microsoft.com/office/drawing/2014/main" xmlns="" id="{00000000-0008-0000-0B00-00006F9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600" name="Rectangle 8563">
          <a:extLst>
            <a:ext uri="{FF2B5EF4-FFF2-40B4-BE49-F238E27FC236}">
              <a16:creationId xmlns:a16="http://schemas.microsoft.com/office/drawing/2014/main" xmlns="" id="{00000000-0008-0000-0B00-0000709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603" name="Rectangle 8566">
          <a:extLst>
            <a:ext uri="{FF2B5EF4-FFF2-40B4-BE49-F238E27FC236}">
              <a16:creationId xmlns:a16="http://schemas.microsoft.com/office/drawing/2014/main" xmlns="" id="{00000000-0008-0000-0B00-0000739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604" name="Rectangle 8567">
          <a:extLst>
            <a:ext uri="{FF2B5EF4-FFF2-40B4-BE49-F238E27FC236}">
              <a16:creationId xmlns:a16="http://schemas.microsoft.com/office/drawing/2014/main" xmlns="" id="{00000000-0008-0000-0B00-0000749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607" name="Rectangle 8570">
          <a:extLst>
            <a:ext uri="{FF2B5EF4-FFF2-40B4-BE49-F238E27FC236}">
              <a16:creationId xmlns:a16="http://schemas.microsoft.com/office/drawing/2014/main" xmlns="" id="{00000000-0008-0000-0B00-0000779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608" name="Rectangle 8571">
          <a:extLst>
            <a:ext uri="{FF2B5EF4-FFF2-40B4-BE49-F238E27FC236}">
              <a16:creationId xmlns:a16="http://schemas.microsoft.com/office/drawing/2014/main" xmlns="" id="{00000000-0008-0000-0B00-0000789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611" name="Rectangle 8574">
          <a:extLst>
            <a:ext uri="{FF2B5EF4-FFF2-40B4-BE49-F238E27FC236}">
              <a16:creationId xmlns:a16="http://schemas.microsoft.com/office/drawing/2014/main" xmlns="" id="{00000000-0008-0000-0B00-00007B9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612" name="Rectangle 8575">
          <a:extLst>
            <a:ext uri="{FF2B5EF4-FFF2-40B4-BE49-F238E27FC236}">
              <a16:creationId xmlns:a16="http://schemas.microsoft.com/office/drawing/2014/main" xmlns="" id="{00000000-0008-0000-0B00-00007C9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615" name="Rectangle 8578">
          <a:extLst>
            <a:ext uri="{FF2B5EF4-FFF2-40B4-BE49-F238E27FC236}">
              <a16:creationId xmlns:a16="http://schemas.microsoft.com/office/drawing/2014/main" xmlns="" id="{00000000-0008-0000-0B00-00007F9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616" name="Rectangle 8579">
          <a:extLst>
            <a:ext uri="{FF2B5EF4-FFF2-40B4-BE49-F238E27FC236}">
              <a16:creationId xmlns:a16="http://schemas.microsoft.com/office/drawing/2014/main" xmlns="" id="{00000000-0008-0000-0B00-0000809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619" name="Rectangle 8582">
          <a:extLst>
            <a:ext uri="{FF2B5EF4-FFF2-40B4-BE49-F238E27FC236}">
              <a16:creationId xmlns:a16="http://schemas.microsoft.com/office/drawing/2014/main" xmlns="" id="{00000000-0008-0000-0B00-0000839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620" name="Rectangle 8583">
          <a:extLst>
            <a:ext uri="{FF2B5EF4-FFF2-40B4-BE49-F238E27FC236}">
              <a16:creationId xmlns:a16="http://schemas.microsoft.com/office/drawing/2014/main" xmlns="" id="{00000000-0008-0000-0B00-0000849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623" name="Rectangle 8586">
          <a:extLst>
            <a:ext uri="{FF2B5EF4-FFF2-40B4-BE49-F238E27FC236}">
              <a16:creationId xmlns:a16="http://schemas.microsoft.com/office/drawing/2014/main" xmlns="" id="{00000000-0008-0000-0B00-0000879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624" name="Rectangle 8587">
          <a:extLst>
            <a:ext uri="{FF2B5EF4-FFF2-40B4-BE49-F238E27FC236}">
              <a16:creationId xmlns:a16="http://schemas.microsoft.com/office/drawing/2014/main" xmlns="" id="{00000000-0008-0000-0B00-0000889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627" name="Rectangle 8590">
          <a:extLst>
            <a:ext uri="{FF2B5EF4-FFF2-40B4-BE49-F238E27FC236}">
              <a16:creationId xmlns:a16="http://schemas.microsoft.com/office/drawing/2014/main" xmlns="" id="{00000000-0008-0000-0B00-00008B9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628" name="Rectangle 8591">
          <a:extLst>
            <a:ext uri="{FF2B5EF4-FFF2-40B4-BE49-F238E27FC236}">
              <a16:creationId xmlns:a16="http://schemas.microsoft.com/office/drawing/2014/main" xmlns="" id="{00000000-0008-0000-0B00-00008C9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631" name="Rectangle 8594">
          <a:extLst>
            <a:ext uri="{FF2B5EF4-FFF2-40B4-BE49-F238E27FC236}">
              <a16:creationId xmlns:a16="http://schemas.microsoft.com/office/drawing/2014/main" xmlns="" id="{00000000-0008-0000-0B00-00008F9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632" name="Rectangle 8595">
          <a:extLst>
            <a:ext uri="{FF2B5EF4-FFF2-40B4-BE49-F238E27FC236}">
              <a16:creationId xmlns:a16="http://schemas.microsoft.com/office/drawing/2014/main" xmlns="" id="{00000000-0008-0000-0B00-0000909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635" name="Rectangle 8598">
          <a:extLst>
            <a:ext uri="{FF2B5EF4-FFF2-40B4-BE49-F238E27FC236}">
              <a16:creationId xmlns:a16="http://schemas.microsoft.com/office/drawing/2014/main" xmlns="" id="{00000000-0008-0000-0B00-0000939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636" name="Rectangle 8599">
          <a:extLst>
            <a:ext uri="{FF2B5EF4-FFF2-40B4-BE49-F238E27FC236}">
              <a16:creationId xmlns:a16="http://schemas.microsoft.com/office/drawing/2014/main" xmlns="" id="{00000000-0008-0000-0B00-0000949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639" name="Rectangle 8602">
          <a:extLst>
            <a:ext uri="{FF2B5EF4-FFF2-40B4-BE49-F238E27FC236}">
              <a16:creationId xmlns:a16="http://schemas.microsoft.com/office/drawing/2014/main" xmlns="" id="{00000000-0008-0000-0B00-0000979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640" name="Rectangle 8603">
          <a:extLst>
            <a:ext uri="{FF2B5EF4-FFF2-40B4-BE49-F238E27FC236}">
              <a16:creationId xmlns:a16="http://schemas.microsoft.com/office/drawing/2014/main" xmlns="" id="{00000000-0008-0000-0B00-0000989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643" name="Rectangle 8606">
          <a:extLst>
            <a:ext uri="{FF2B5EF4-FFF2-40B4-BE49-F238E27FC236}">
              <a16:creationId xmlns:a16="http://schemas.microsoft.com/office/drawing/2014/main" xmlns="" id="{00000000-0008-0000-0B00-00009B9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644" name="Rectangle 8607">
          <a:extLst>
            <a:ext uri="{FF2B5EF4-FFF2-40B4-BE49-F238E27FC236}">
              <a16:creationId xmlns:a16="http://schemas.microsoft.com/office/drawing/2014/main" xmlns="" id="{00000000-0008-0000-0B00-00009C9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647" name="Rectangle 8610">
          <a:extLst>
            <a:ext uri="{FF2B5EF4-FFF2-40B4-BE49-F238E27FC236}">
              <a16:creationId xmlns:a16="http://schemas.microsoft.com/office/drawing/2014/main" xmlns="" id="{00000000-0008-0000-0B00-00009F9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648" name="Rectangle 8611">
          <a:extLst>
            <a:ext uri="{FF2B5EF4-FFF2-40B4-BE49-F238E27FC236}">
              <a16:creationId xmlns:a16="http://schemas.microsoft.com/office/drawing/2014/main" xmlns="" id="{00000000-0008-0000-0B00-0000A09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649" name="Rectangle 8612">
          <a:extLst>
            <a:ext uri="{FF2B5EF4-FFF2-40B4-BE49-F238E27FC236}">
              <a16:creationId xmlns:a16="http://schemas.microsoft.com/office/drawing/2014/main" xmlns="" id="{00000000-0008-0000-0B00-0000A19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650" name="Rectangle 8613">
          <a:extLst>
            <a:ext uri="{FF2B5EF4-FFF2-40B4-BE49-F238E27FC236}">
              <a16:creationId xmlns:a16="http://schemas.microsoft.com/office/drawing/2014/main" xmlns="" id="{00000000-0008-0000-0B00-0000A29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653" name="Rectangle 8616">
          <a:extLst>
            <a:ext uri="{FF2B5EF4-FFF2-40B4-BE49-F238E27FC236}">
              <a16:creationId xmlns:a16="http://schemas.microsoft.com/office/drawing/2014/main" xmlns="" id="{00000000-0008-0000-0B00-0000A59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654" name="Rectangle 8617">
          <a:extLst>
            <a:ext uri="{FF2B5EF4-FFF2-40B4-BE49-F238E27FC236}">
              <a16:creationId xmlns:a16="http://schemas.microsoft.com/office/drawing/2014/main" xmlns="" id="{00000000-0008-0000-0B00-0000A69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656" name="Rectangle 8619">
          <a:extLst>
            <a:ext uri="{FF2B5EF4-FFF2-40B4-BE49-F238E27FC236}">
              <a16:creationId xmlns:a16="http://schemas.microsoft.com/office/drawing/2014/main" xmlns="" id="{00000000-0008-0000-0B00-0000A89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659" name="Rectangle 8622">
          <a:extLst>
            <a:ext uri="{FF2B5EF4-FFF2-40B4-BE49-F238E27FC236}">
              <a16:creationId xmlns:a16="http://schemas.microsoft.com/office/drawing/2014/main" xmlns="" id="{00000000-0008-0000-0B00-0000AB9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660" name="Rectangle 8623">
          <a:extLst>
            <a:ext uri="{FF2B5EF4-FFF2-40B4-BE49-F238E27FC236}">
              <a16:creationId xmlns:a16="http://schemas.microsoft.com/office/drawing/2014/main" xmlns="" id="{00000000-0008-0000-0B00-0000AC9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661" name="Rectangle 8624">
          <a:extLst>
            <a:ext uri="{FF2B5EF4-FFF2-40B4-BE49-F238E27FC236}">
              <a16:creationId xmlns:a16="http://schemas.microsoft.com/office/drawing/2014/main" xmlns="" id="{00000000-0008-0000-0B00-0000AD9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662" name="Rectangle 8625">
          <a:extLst>
            <a:ext uri="{FF2B5EF4-FFF2-40B4-BE49-F238E27FC236}">
              <a16:creationId xmlns:a16="http://schemas.microsoft.com/office/drawing/2014/main" xmlns="" id="{00000000-0008-0000-0B00-0000AE9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665" name="Rectangle 8628">
          <a:extLst>
            <a:ext uri="{FF2B5EF4-FFF2-40B4-BE49-F238E27FC236}">
              <a16:creationId xmlns:a16="http://schemas.microsoft.com/office/drawing/2014/main" xmlns="" id="{00000000-0008-0000-0B00-0000B19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666" name="Rectangle 8629">
          <a:extLst>
            <a:ext uri="{FF2B5EF4-FFF2-40B4-BE49-F238E27FC236}">
              <a16:creationId xmlns:a16="http://schemas.microsoft.com/office/drawing/2014/main" xmlns="" id="{00000000-0008-0000-0B00-0000B29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668" name="Rectangle 8631">
          <a:extLst>
            <a:ext uri="{FF2B5EF4-FFF2-40B4-BE49-F238E27FC236}">
              <a16:creationId xmlns:a16="http://schemas.microsoft.com/office/drawing/2014/main" xmlns="" id="{00000000-0008-0000-0B00-0000B49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671" name="Rectangle 8634">
          <a:extLst>
            <a:ext uri="{FF2B5EF4-FFF2-40B4-BE49-F238E27FC236}">
              <a16:creationId xmlns:a16="http://schemas.microsoft.com/office/drawing/2014/main" xmlns="" id="{00000000-0008-0000-0B00-0000B79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672" name="Rectangle 8635">
          <a:extLst>
            <a:ext uri="{FF2B5EF4-FFF2-40B4-BE49-F238E27FC236}">
              <a16:creationId xmlns:a16="http://schemas.microsoft.com/office/drawing/2014/main" xmlns="" id="{00000000-0008-0000-0B00-0000B89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675" name="Rectangle 8638">
          <a:extLst>
            <a:ext uri="{FF2B5EF4-FFF2-40B4-BE49-F238E27FC236}">
              <a16:creationId xmlns:a16="http://schemas.microsoft.com/office/drawing/2014/main" xmlns="" id="{00000000-0008-0000-0B00-0000BB9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676" name="Rectangle 8639">
          <a:extLst>
            <a:ext uri="{FF2B5EF4-FFF2-40B4-BE49-F238E27FC236}">
              <a16:creationId xmlns:a16="http://schemas.microsoft.com/office/drawing/2014/main" xmlns="" id="{00000000-0008-0000-0B00-0000BC9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679" name="Rectangle 8642">
          <a:extLst>
            <a:ext uri="{FF2B5EF4-FFF2-40B4-BE49-F238E27FC236}">
              <a16:creationId xmlns:a16="http://schemas.microsoft.com/office/drawing/2014/main" xmlns="" id="{00000000-0008-0000-0B00-0000BF9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680" name="Rectangle 8643">
          <a:extLst>
            <a:ext uri="{FF2B5EF4-FFF2-40B4-BE49-F238E27FC236}">
              <a16:creationId xmlns:a16="http://schemas.microsoft.com/office/drawing/2014/main" xmlns="" id="{00000000-0008-0000-0B00-0000C09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683" name="Rectangle 8646">
          <a:extLst>
            <a:ext uri="{FF2B5EF4-FFF2-40B4-BE49-F238E27FC236}">
              <a16:creationId xmlns:a16="http://schemas.microsoft.com/office/drawing/2014/main" xmlns="" id="{00000000-0008-0000-0B00-0000C39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684" name="Rectangle 8647">
          <a:extLst>
            <a:ext uri="{FF2B5EF4-FFF2-40B4-BE49-F238E27FC236}">
              <a16:creationId xmlns:a16="http://schemas.microsoft.com/office/drawing/2014/main" xmlns="" id="{00000000-0008-0000-0B00-0000C49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687" name="Rectangle 8650">
          <a:extLst>
            <a:ext uri="{FF2B5EF4-FFF2-40B4-BE49-F238E27FC236}">
              <a16:creationId xmlns:a16="http://schemas.microsoft.com/office/drawing/2014/main" xmlns="" id="{00000000-0008-0000-0B00-0000C79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688" name="Rectangle 8651">
          <a:extLst>
            <a:ext uri="{FF2B5EF4-FFF2-40B4-BE49-F238E27FC236}">
              <a16:creationId xmlns:a16="http://schemas.microsoft.com/office/drawing/2014/main" xmlns="" id="{00000000-0008-0000-0B00-0000C89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691" name="Rectangle 8654">
          <a:extLst>
            <a:ext uri="{FF2B5EF4-FFF2-40B4-BE49-F238E27FC236}">
              <a16:creationId xmlns:a16="http://schemas.microsoft.com/office/drawing/2014/main" xmlns="" id="{00000000-0008-0000-0B00-0000CB9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692" name="Rectangle 8655">
          <a:extLst>
            <a:ext uri="{FF2B5EF4-FFF2-40B4-BE49-F238E27FC236}">
              <a16:creationId xmlns:a16="http://schemas.microsoft.com/office/drawing/2014/main" xmlns="" id="{00000000-0008-0000-0B00-0000CC9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695" name="Rectangle 8658">
          <a:extLst>
            <a:ext uri="{FF2B5EF4-FFF2-40B4-BE49-F238E27FC236}">
              <a16:creationId xmlns:a16="http://schemas.microsoft.com/office/drawing/2014/main" xmlns="" id="{00000000-0008-0000-0B00-0000CF9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696" name="Rectangle 8659">
          <a:extLst>
            <a:ext uri="{FF2B5EF4-FFF2-40B4-BE49-F238E27FC236}">
              <a16:creationId xmlns:a16="http://schemas.microsoft.com/office/drawing/2014/main" xmlns="" id="{00000000-0008-0000-0B00-0000D09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699" name="Rectangle 8662">
          <a:extLst>
            <a:ext uri="{FF2B5EF4-FFF2-40B4-BE49-F238E27FC236}">
              <a16:creationId xmlns:a16="http://schemas.microsoft.com/office/drawing/2014/main" xmlns="" id="{00000000-0008-0000-0B00-0000D39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700" name="Rectangle 8663">
          <a:extLst>
            <a:ext uri="{FF2B5EF4-FFF2-40B4-BE49-F238E27FC236}">
              <a16:creationId xmlns:a16="http://schemas.microsoft.com/office/drawing/2014/main" xmlns="" id="{00000000-0008-0000-0B00-0000D49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703" name="Rectangle 8666">
          <a:extLst>
            <a:ext uri="{FF2B5EF4-FFF2-40B4-BE49-F238E27FC236}">
              <a16:creationId xmlns:a16="http://schemas.microsoft.com/office/drawing/2014/main" xmlns="" id="{00000000-0008-0000-0B00-0000D79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704" name="Rectangle 8667">
          <a:extLst>
            <a:ext uri="{FF2B5EF4-FFF2-40B4-BE49-F238E27FC236}">
              <a16:creationId xmlns:a16="http://schemas.microsoft.com/office/drawing/2014/main" xmlns="" id="{00000000-0008-0000-0B00-0000D89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707" name="Rectangle 8670">
          <a:extLst>
            <a:ext uri="{FF2B5EF4-FFF2-40B4-BE49-F238E27FC236}">
              <a16:creationId xmlns:a16="http://schemas.microsoft.com/office/drawing/2014/main" xmlns="" id="{00000000-0008-0000-0B00-0000DB9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708" name="Rectangle 8671">
          <a:extLst>
            <a:ext uri="{FF2B5EF4-FFF2-40B4-BE49-F238E27FC236}">
              <a16:creationId xmlns:a16="http://schemas.microsoft.com/office/drawing/2014/main" xmlns="" id="{00000000-0008-0000-0B00-0000DC9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711" name="Rectangle 8674">
          <a:extLst>
            <a:ext uri="{FF2B5EF4-FFF2-40B4-BE49-F238E27FC236}">
              <a16:creationId xmlns:a16="http://schemas.microsoft.com/office/drawing/2014/main" xmlns="" id="{00000000-0008-0000-0B00-0000DF9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712" name="Rectangle 8675">
          <a:extLst>
            <a:ext uri="{FF2B5EF4-FFF2-40B4-BE49-F238E27FC236}">
              <a16:creationId xmlns:a16="http://schemas.microsoft.com/office/drawing/2014/main" xmlns="" id="{00000000-0008-0000-0B00-0000E09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715" name="Rectangle 8678">
          <a:extLst>
            <a:ext uri="{FF2B5EF4-FFF2-40B4-BE49-F238E27FC236}">
              <a16:creationId xmlns:a16="http://schemas.microsoft.com/office/drawing/2014/main" xmlns="" id="{00000000-0008-0000-0B00-0000E39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716" name="Rectangle 8679">
          <a:extLst>
            <a:ext uri="{FF2B5EF4-FFF2-40B4-BE49-F238E27FC236}">
              <a16:creationId xmlns:a16="http://schemas.microsoft.com/office/drawing/2014/main" xmlns="" id="{00000000-0008-0000-0B00-0000E49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719" name="Rectangle 8682">
          <a:extLst>
            <a:ext uri="{FF2B5EF4-FFF2-40B4-BE49-F238E27FC236}">
              <a16:creationId xmlns:a16="http://schemas.microsoft.com/office/drawing/2014/main" xmlns="" id="{00000000-0008-0000-0B00-0000E79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720" name="Rectangle 8683">
          <a:extLst>
            <a:ext uri="{FF2B5EF4-FFF2-40B4-BE49-F238E27FC236}">
              <a16:creationId xmlns:a16="http://schemas.microsoft.com/office/drawing/2014/main" xmlns="" id="{00000000-0008-0000-0B00-0000E89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723" name="Rectangle 8686">
          <a:extLst>
            <a:ext uri="{FF2B5EF4-FFF2-40B4-BE49-F238E27FC236}">
              <a16:creationId xmlns:a16="http://schemas.microsoft.com/office/drawing/2014/main" xmlns="" id="{00000000-0008-0000-0B00-0000EB9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724" name="Rectangle 8687">
          <a:extLst>
            <a:ext uri="{FF2B5EF4-FFF2-40B4-BE49-F238E27FC236}">
              <a16:creationId xmlns:a16="http://schemas.microsoft.com/office/drawing/2014/main" xmlns="" id="{00000000-0008-0000-0B00-0000EC9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727" name="Rectangle 8690">
          <a:extLst>
            <a:ext uri="{FF2B5EF4-FFF2-40B4-BE49-F238E27FC236}">
              <a16:creationId xmlns:a16="http://schemas.microsoft.com/office/drawing/2014/main" xmlns="" id="{00000000-0008-0000-0B00-0000EF9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728" name="Rectangle 8691">
          <a:extLst>
            <a:ext uri="{FF2B5EF4-FFF2-40B4-BE49-F238E27FC236}">
              <a16:creationId xmlns:a16="http://schemas.microsoft.com/office/drawing/2014/main" xmlns="" id="{00000000-0008-0000-0B00-0000F09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731" name="Rectangle 8694">
          <a:extLst>
            <a:ext uri="{FF2B5EF4-FFF2-40B4-BE49-F238E27FC236}">
              <a16:creationId xmlns:a16="http://schemas.microsoft.com/office/drawing/2014/main" xmlns="" id="{00000000-0008-0000-0B00-0000F39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732" name="Rectangle 8695">
          <a:extLst>
            <a:ext uri="{FF2B5EF4-FFF2-40B4-BE49-F238E27FC236}">
              <a16:creationId xmlns:a16="http://schemas.microsoft.com/office/drawing/2014/main" xmlns="" id="{00000000-0008-0000-0B00-0000F49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735" name="Rectangle 8698">
          <a:extLst>
            <a:ext uri="{FF2B5EF4-FFF2-40B4-BE49-F238E27FC236}">
              <a16:creationId xmlns:a16="http://schemas.microsoft.com/office/drawing/2014/main" xmlns="" id="{00000000-0008-0000-0B00-0000F79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736" name="Rectangle 8699">
          <a:extLst>
            <a:ext uri="{FF2B5EF4-FFF2-40B4-BE49-F238E27FC236}">
              <a16:creationId xmlns:a16="http://schemas.microsoft.com/office/drawing/2014/main" xmlns="" id="{00000000-0008-0000-0B00-0000F89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739" name="Rectangle 8702">
          <a:extLst>
            <a:ext uri="{FF2B5EF4-FFF2-40B4-BE49-F238E27FC236}">
              <a16:creationId xmlns:a16="http://schemas.microsoft.com/office/drawing/2014/main" xmlns="" id="{00000000-0008-0000-0B00-0000FB9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740" name="Rectangle 8703">
          <a:extLst>
            <a:ext uri="{FF2B5EF4-FFF2-40B4-BE49-F238E27FC236}">
              <a16:creationId xmlns:a16="http://schemas.microsoft.com/office/drawing/2014/main" xmlns="" id="{00000000-0008-0000-0B00-0000FC9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743" name="Rectangle 8706">
          <a:extLst>
            <a:ext uri="{FF2B5EF4-FFF2-40B4-BE49-F238E27FC236}">
              <a16:creationId xmlns:a16="http://schemas.microsoft.com/office/drawing/2014/main" xmlns="" id="{00000000-0008-0000-0B00-0000FF98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744" name="Rectangle 8707">
          <a:extLst>
            <a:ext uri="{FF2B5EF4-FFF2-40B4-BE49-F238E27FC236}">
              <a16:creationId xmlns:a16="http://schemas.microsoft.com/office/drawing/2014/main" xmlns="" id="{00000000-0008-0000-0B00-0000009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747" name="Rectangle 8710">
          <a:extLst>
            <a:ext uri="{FF2B5EF4-FFF2-40B4-BE49-F238E27FC236}">
              <a16:creationId xmlns:a16="http://schemas.microsoft.com/office/drawing/2014/main" xmlns="" id="{00000000-0008-0000-0B00-0000039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748" name="Rectangle 8711">
          <a:extLst>
            <a:ext uri="{FF2B5EF4-FFF2-40B4-BE49-F238E27FC236}">
              <a16:creationId xmlns:a16="http://schemas.microsoft.com/office/drawing/2014/main" xmlns="" id="{00000000-0008-0000-0B00-0000049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751" name="Rectangle 8714">
          <a:extLst>
            <a:ext uri="{FF2B5EF4-FFF2-40B4-BE49-F238E27FC236}">
              <a16:creationId xmlns:a16="http://schemas.microsoft.com/office/drawing/2014/main" xmlns="" id="{00000000-0008-0000-0B00-0000079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752" name="Rectangle 8715">
          <a:extLst>
            <a:ext uri="{FF2B5EF4-FFF2-40B4-BE49-F238E27FC236}">
              <a16:creationId xmlns:a16="http://schemas.microsoft.com/office/drawing/2014/main" xmlns="" id="{00000000-0008-0000-0B00-0000089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755" name="Rectangle 8718">
          <a:extLst>
            <a:ext uri="{FF2B5EF4-FFF2-40B4-BE49-F238E27FC236}">
              <a16:creationId xmlns:a16="http://schemas.microsoft.com/office/drawing/2014/main" xmlns="" id="{00000000-0008-0000-0B00-00000B9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756" name="Rectangle 8719">
          <a:extLst>
            <a:ext uri="{FF2B5EF4-FFF2-40B4-BE49-F238E27FC236}">
              <a16:creationId xmlns:a16="http://schemas.microsoft.com/office/drawing/2014/main" xmlns="" id="{00000000-0008-0000-0B00-00000C9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759" name="Rectangle 8722">
          <a:extLst>
            <a:ext uri="{FF2B5EF4-FFF2-40B4-BE49-F238E27FC236}">
              <a16:creationId xmlns:a16="http://schemas.microsoft.com/office/drawing/2014/main" xmlns="" id="{00000000-0008-0000-0B00-00000F9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760" name="Rectangle 8723">
          <a:extLst>
            <a:ext uri="{FF2B5EF4-FFF2-40B4-BE49-F238E27FC236}">
              <a16:creationId xmlns:a16="http://schemas.microsoft.com/office/drawing/2014/main" xmlns="" id="{00000000-0008-0000-0B00-0000109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763" name="Rectangle 8726">
          <a:extLst>
            <a:ext uri="{FF2B5EF4-FFF2-40B4-BE49-F238E27FC236}">
              <a16:creationId xmlns:a16="http://schemas.microsoft.com/office/drawing/2014/main" xmlns="" id="{00000000-0008-0000-0B00-0000139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764" name="Rectangle 8727">
          <a:extLst>
            <a:ext uri="{FF2B5EF4-FFF2-40B4-BE49-F238E27FC236}">
              <a16:creationId xmlns:a16="http://schemas.microsoft.com/office/drawing/2014/main" xmlns="" id="{00000000-0008-0000-0B00-0000149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767" name="Rectangle 8730">
          <a:extLst>
            <a:ext uri="{FF2B5EF4-FFF2-40B4-BE49-F238E27FC236}">
              <a16:creationId xmlns:a16="http://schemas.microsoft.com/office/drawing/2014/main" xmlns="" id="{00000000-0008-0000-0B00-0000179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768" name="Rectangle 8731">
          <a:extLst>
            <a:ext uri="{FF2B5EF4-FFF2-40B4-BE49-F238E27FC236}">
              <a16:creationId xmlns:a16="http://schemas.microsoft.com/office/drawing/2014/main" xmlns="" id="{00000000-0008-0000-0B00-0000189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771" name="Rectangle 8734">
          <a:extLst>
            <a:ext uri="{FF2B5EF4-FFF2-40B4-BE49-F238E27FC236}">
              <a16:creationId xmlns:a16="http://schemas.microsoft.com/office/drawing/2014/main" xmlns="" id="{00000000-0008-0000-0B00-00001B9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772" name="Rectangle 8735">
          <a:extLst>
            <a:ext uri="{FF2B5EF4-FFF2-40B4-BE49-F238E27FC236}">
              <a16:creationId xmlns:a16="http://schemas.microsoft.com/office/drawing/2014/main" xmlns="" id="{00000000-0008-0000-0B00-00001C9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775" name="Rectangle 8738">
          <a:extLst>
            <a:ext uri="{FF2B5EF4-FFF2-40B4-BE49-F238E27FC236}">
              <a16:creationId xmlns:a16="http://schemas.microsoft.com/office/drawing/2014/main" xmlns="" id="{00000000-0008-0000-0B00-00001F9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776" name="Rectangle 8739">
          <a:extLst>
            <a:ext uri="{FF2B5EF4-FFF2-40B4-BE49-F238E27FC236}">
              <a16:creationId xmlns:a16="http://schemas.microsoft.com/office/drawing/2014/main" xmlns="" id="{00000000-0008-0000-0B00-0000209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779" name="Rectangle 8742">
          <a:extLst>
            <a:ext uri="{FF2B5EF4-FFF2-40B4-BE49-F238E27FC236}">
              <a16:creationId xmlns:a16="http://schemas.microsoft.com/office/drawing/2014/main" xmlns="" id="{00000000-0008-0000-0B00-0000239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780" name="Rectangle 8743">
          <a:extLst>
            <a:ext uri="{FF2B5EF4-FFF2-40B4-BE49-F238E27FC236}">
              <a16:creationId xmlns:a16="http://schemas.microsoft.com/office/drawing/2014/main" xmlns="" id="{00000000-0008-0000-0B00-0000249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783" name="Rectangle 8746">
          <a:extLst>
            <a:ext uri="{FF2B5EF4-FFF2-40B4-BE49-F238E27FC236}">
              <a16:creationId xmlns:a16="http://schemas.microsoft.com/office/drawing/2014/main" xmlns="" id="{00000000-0008-0000-0B00-0000279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784" name="Rectangle 8747">
          <a:extLst>
            <a:ext uri="{FF2B5EF4-FFF2-40B4-BE49-F238E27FC236}">
              <a16:creationId xmlns:a16="http://schemas.microsoft.com/office/drawing/2014/main" xmlns="" id="{00000000-0008-0000-0B00-0000289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787" name="Rectangle 8750">
          <a:extLst>
            <a:ext uri="{FF2B5EF4-FFF2-40B4-BE49-F238E27FC236}">
              <a16:creationId xmlns:a16="http://schemas.microsoft.com/office/drawing/2014/main" xmlns="" id="{00000000-0008-0000-0B00-00002B9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788" name="Rectangle 8751">
          <a:extLst>
            <a:ext uri="{FF2B5EF4-FFF2-40B4-BE49-F238E27FC236}">
              <a16:creationId xmlns:a16="http://schemas.microsoft.com/office/drawing/2014/main" xmlns="" id="{00000000-0008-0000-0B00-00002C9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791" name="Rectangle 8754">
          <a:extLst>
            <a:ext uri="{FF2B5EF4-FFF2-40B4-BE49-F238E27FC236}">
              <a16:creationId xmlns:a16="http://schemas.microsoft.com/office/drawing/2014/main" xmlns="" id="{00000000-0008-0000-0B00-00002F9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792" name="Rectangle 8755">
          <a:extLst>
            <a:ext uri="{FF2B5EF4-FFF2-40B4-BE49-F238E27FC236}">
              <a16:creationId xmlns:a16="http://schemas.microsoft.com/office/drawing/2014/main" xmlns="" id="{00000000-0008-0000-0B00-0000309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795" name="Rectangle 8758">
          <a:extLst>
            <a:ext uri="{FF2B5EF4-FFF2-40B4-BE49-F238E27FC236}">
              <a16:creationId xmlns:a16="http://schemas.microsoft.com/office/drawing/2014/main" xmlns="" id="{00000000-0008-0000-0B00-0000339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796" name="Rectangle 8759">
          <a:extLst>
            <a:ext uri="{FF2B5EF4-FFF2-40B4-BE49-F238E27FC236}">
              <a16:creationId xmlns:a16="http://schemas.microsoft.com/office/drawing/2014/main" xmlns="" id="{00000000-0008-0000-0B00-0000349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799" name="Rectangle 8762">
          <a:extLst>
            <a:ext uri="{FF2B5EF4-FFF2-40B4-BE49-F238E27FC236}">
              <a16:creationId xmlns:a16="http://schemas.microsoft.com/office/drawing/2014/main" xmlns="" id="{00000000-0008-0000-0B00-0000379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800" name="Rectangle 8763">
          <a:extLst>
            <a:ext uri="{FF2B5EF4-FFF2-40B4-BE49-F238E27FC236}">
              <a16:creationId xmlns:a16="http://schemas.microsoft.com/office/drawing/2014/main" xmlns="" id="{00000000-0008-0000-0B00-0000389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803" name="Rectangle 8766">
          <a:extLst>
            <a:ext uri="{FF2B5EF4-FFF2-40B4-BE49-F238E27FC236}">
              <a16:creationId xmlns:a16="http://schemas.microsoft.com/office/drawing/2014/main" xmlns="" id="{00000000-0008-0000-0B00-00003B9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804" name="Rectangle 8767">
          <a:extLst>
            <a:ext uri="{FF2B5EF4-FFF2-40B4-BE49-F238E27FC236}">
              <a16:creationId xmlns:a16="http://schemas.microsoft.com/office/drawing/2014/main" xmlns="" id="{00000000-0008-0000-0B00-00003C9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807" name="Rectangle 8770">
          <a:extLst>
            <a:ext uri="{FF2B5EF4-FFF2-40B4-BE49-F238E27FC236}">
              <a16:creationId xmlns:a16="http://schemas.microsoft.com/office/drawing/2014/main" xmlns="" id="{00000000-0008-0000-0B00-00003F9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808" name="Rectangle 8771">
          <a:extLst>
            <a:ext uri="{FF2B5EF4-FFF2-40B4-BE49-F238E27FC236}">
              <a16:creationId xmlns:a16="http://schemas.microsoft.com/office/drawing/2014/main" xmlns="" id="{00000000-0008-0000-0B00-0000409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811" name="Rectangle 8774">
          <a:extLst>
            <a:ext uri="{FF2B5EF4-FFF2-40B4-BE49-F238E27FC236}">
              <a16:creationId xmlns:a16="http://schemas.microsoft.com/office/drawing/2014/main" xmlns="" id="{00000000-0008-0000-0B00-0000439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812" name="Rectangle 8775">
          <a:extLst>
            <a:ext uri="{FF2B5EF4-FFF2-40B4-BE49-F238E27FC236}">
              <a16:creationId xmlns:a16="http://schemas.microsoft.com/office/drawing/2014/main" xmlns="" id="{00000000-0008-0000-0B00-0000449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815" name="Rectangle 8778">
          <a:extLst>
            <a:ext uri="{FF2B5EF4-FFF2-40B4-BE49-F238E27FC236}">
              <a16:creationId xmlns:a16="http://schemas.microsoft.com/office/drawing/2014/main" xmlns="" id="{00000000-0008-0000-0B00-0000479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816" name="Rectangle 8779">
          <a:extLst>
            <a:ext uri="{FF2B5EF4-FFF2-40B4-BE49-F238E27FC236}">
              <a16:creationId xmlns:a16="http://schemas.microsoft.com/office/drawing/2014/main" xmlns="" id="{00000000-0008-0000-0B00-0000489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819" name="Rectangle 8782">
          <a:extLst>
            <a:ext uri="{FF2B5EF4-FFF2-40B4-BE49-F238E27FC236}">
              <a16:creationId xmlns:a16="http://schemas.microsoft.com/office/drawing/2014/main" xmlns="" id="{00000000-0008-0000-0B00-00004B9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820" name="Rectangle 8783">
          <a:extLst>
            <a:ext uri="{FF2B5EF4-FFF2-40B4-BE49-F238E27FC236}">
              <a16:creationId xmlns:a16="http://schemas.microsoft.com/office/drawing/2014/main" xmlns="" id="{00000000-0008-0000-0B00-00004C9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823" name="Rectangle 8786">
          <a:extLst>
            <a:ext uri="{FF2B5EF4-FFF2-40B4-BE49-F238E27FC236}">
              <a16:creationId xmlns:a16="http://schemas.microsoft.com/office/drawing/2014/main" xmlns="" id="{00000000-0008-0000-0B00-00004F9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824" name="Rectangle 8787">
          <a:extLst>
            <a:ext uri="{FF2B5EF4-FFF2-40B4-BE49-F238E27FC236}">
              <a16:creationId xmlns:a16="http://schemas.microsoft.com/office/drawing/2014/main" xmlns="" id="{00000000-0008-0000-0B00-0000509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827" name="Rectangle 8790">
          <a:extLst>
            <a:ext uri="{FF2B5EF4-FFF2-40B4-BE49-F238E27FC236}">
              <a16:creationId xmlns:a16="http://schemas.microsoft.com/office/drawing/2014/main" xmlns="" id="{00000000-0008-0000-0B00-0000539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828" name="Rectangle 8791">
          <a:extLst>
            <a:ext uri="{FF2B5EF4-FFF2-40B4-BE49-F238E27FC236}">
              <a16:creationId xmlns:a16="http://schemas.microsoft.com/office/drawing/2014/main" xmlns="" id="{00000000-0008-0000-0B00-0000549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831" name="Rectangle 8794">
          <a:extLst>
            <a:ext uri="{FF2B5EF4-FFF2-40B4-BE49-F238E27FC236}">
              <a16:creationId xmlns:a16="http://schemas.microsoft.com/office/drawing/2014/main" xmlns="" id="{00000000-0008-0000-0B00-0000579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832" name="Rectangle 8795">
          <a:extLst>
            <a:ext uri="{FF2B5EF4-FFF2-40B4-BE49-F238E27FC236}">
              <a16:creationId xmlns:a16="http://schemas.microsoft.com/office/drawing/2014/main" xmlns="" id="{00000000-0008-0000-0B00-0000589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835" name="Rectangle 8798">
          <a:extLst>
            <a:ext uri="{FF2B5EF4-FFF2-40B4-BE49-F238E27FC236}">
              <a16:creationId xmlns:a16="http://schemas.microsoft.com/office/drawing/2014/main" xmlns="" id="{00000000-0008-0000-0B00-00005B9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836" name="Rectangle 8799">
          <a:extLst>
            <a:ext uri="{FF2B5EF4-FFF2-40B4-BE49-F238E27FC236}">
              <a16:creationId xmlns:a16="http://schemas.microsoft.com/office/drawing/2014/main" xmlns="" id="{00000000-0008-0000-0B00-00005C9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839" name="Rectangle 8802">
          <a:extLst>
            <a:ext uri="{FF2B5EF4-FFF2-40B4-BE49-F238E27FC236}">
              <a16:creationId xmlns:a16="http://schemas.microsoft.com/office/drawing/2014/main" xmlns="" id="{00000000-0008-0000-0B00-00005F9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840" name="Rectangle 8803">
          <a:extLst>
            <a:ext uri="{FF2B5EF4-FFF2-40B4-BE49-F238E27FC236}">
              <a16:creationId xmlns:a16="http://schemas.microsoft.com/office/drawing/2014/main" xmlns="" id="{00000000-0008-0000-0B00-0000609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843" name="Rectangle 8806">
          <a:extLst>
            <a:ext uri="{FF2B5EF4-FFF2-40B4-BE49-F238E27FC236}">
              <a16:creationId xmlns:a16="http://schemas.microsoft.com/office/drawing/2014/main" xmlns="" id="{00000000-0008-0000-0B00-0000639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844" name="Rectangle 8807">
          <a:extLst>
            <a:ext uri="{FF2B5EF4-FFF2-40B4-BE49-F238E27FC236}">
              <a16:creationId xmlns:a16="http://schemas.microsoft.com/office/drawing/2014/main" xmlns="" id="{00000000-0008-0000-0B00-0000649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847" name="Rectangle 8810">
          <a:extLst>
            <a:ext uri="{FF2B5EF4-FFF2-40B4-BE49-F238E27FC236}">
              <a16:creationId xmlns:a16="http://schemas.microsoft.com/office/drawing/2014/main" xmlns="" id="{00000000-0008-0000-0B00-0000679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848" name="Rectangle 8811">
          <a:extLst>
            <a:ext uri="{FF2B5EF4-FFF2-40B4-BE49-F238E27FC236}">
              <a16:creationId xmlns:a16="http://schemas.microsoft.com/office/drawing/2014/main" xmlns="" id="{00000000-0008-0000-0B00-0000689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851" name="Rectangle 8814">
          <a:extLst>
            <a:ext uri="{FF2B5EF4-FFF2-40B4-BE49-F238E27FC236}">
              <a16:creationId xmlns:a16="http://schemas.microsoft.com/office/drawing/2014/main" xmlns="" id="{00000000-0008-0000-0B00-00006B9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852" name="Rectangle 8815">
          <a:extLst>
            <a:ext uri="{FF2B5EF4-FFF2-40B4-BE49-F238E27FC236}">
              <a16:creationId xmlns:a16="http://schemas.microsoft.com/office/drawing/2014/main" xmlns="" id="{00000000-0008-0000-0B00-00006C9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855" name="Rectangle 8818">
          <a:extLst>
            <a:ext uri="{FF2B5EF4-FFF2-40B4-BE49-F238E27FC236}">
              <a16:creationId xmlns:a16="http://schemas.microsoft.com/office/drawing/2014/main" xmlns="" id="{00000000-0008-0000-0B00-00006F9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856" name="Rectangle 8819">
          <a:extLst>
            <a:ext uri="{FF2B5EF4-FFF2-40B4-BE49-F238E27FC236}">
              <a16:creationId xmlns:a16="http://schemas.microsoft.com/office/drawing/2014/main" xmlns="" id="{00000000-0008-0000-0B00-0000709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859" name="Rectangle 8822">
          <a:extLst>
            <a:ext uri="{FF2B5EF4-FFF2-40B4-BE49-F238E27FC236}">
              <a16:creationId xmlns:a16="http://schemas.microsoft.com/office/drawing/2014/main" xmlns="" id="{00000000-0008-0000-0B00-0000739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860" name="Rectangle 8823">
          <a:extLst>
            <a:ext uri="{FF2B5EF4-FFF2-40B4-BE49-F238E27FC236}">
              <a16:creationId xmlns:a16="http://schemas.microsoft.com/office/drawing/2014/main" xmlns="" id="{00000000-0008-0000-0B00-0000749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863" name="Rectangle 8826">
          <a:extLst>
            <a:ext uri="{FF2B5EF4-FFF2-40B4-BE49-F238E27FC236}">
              <a16:creationId xmlns:a16="http://schemas.microsoft.com/office/drawing/2014/main" xmlns="" id="{00000000-0008-0000-0B00-0000779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864" name="Rectangle 8827">
          <a:extLst>
            <a:ext uri="{FF2B5EF4-FFF2-40B4-BE49-F238E27FC236}">
              <a16:creationId xmlns:a16="http://schemas.microsoft.com/office/drawing/2014/main" xmlns="" id="{00000000-0008-0000-0B00-0000789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865" name="Rectangle 8828">
          <a:extLst>
            <a:ext uri="{FF2B5EF4-FFF2-40B4-BE49-F238E27FC236}">
              <a16:creationId xmlns:a16="http://schemas.microsoft.com/office/drawing/2014/main" xmlns="" id="{00000000-0008-0000-0B00-0000799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866" name="Rectangle 8829">
          <a:extLst>
            <a:ext uri="{FF2B5EF4-FFF2-40B4-BE49-F238E27FC236}">
              <a16:creationId xmlns:a16="http://schemas.microsoft.com/office/drawing/2014/main" xmlns="" id="{00000000-0008-0000-0B00-00007A9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869" name="Rectangle 8832">
          <a:extLst>
            <a:ext uri="{FF2B5EF4-FFF2-40B4-BE49-F238E27FC236}">
              <a16:creationId xmlns:a16="http://schemas.microsoft.com/office/drawing/2014/main" xmlns="" id="{00000000-0008-0000-0B00-00007D9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870" name="Rectangle 8833">
          <a:extLst>
            <a:ext uri="{FF2B5EF4-FFF2-40B4-BE49-F238E27FC236}">
              <a16:creationId xmlns:a16="http://schemas.microsoft.com/office/drawing/2014/main" xmlns="" id="{00000000-0008-0000-0B00-00007E9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873" name="Rectangle 8836">
          <a:extLst>
            <a:ext uri="{FF2B5EF4-FFF2-40B4-BE49-F238E27FC236}">
              <a16:creationId xmlns:a16="http://schemas.microsoft.com/office/drawing/2014/main" xmlns="" id="{00000000-0008-0000-0B00-0000819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874" name="Rectangle 8837">
          <a:extLst>
            <a:ext uri="{FF2B5EF4-FFF2-40B4-BE49-F238E27FC236}">
              <a16:creationId xmlns:a16="http://schemas.microsoft.com/office/drawing/2014/main" xmlns="" id="{00000000-0008-0000-0B00-0000829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877" name="Rectangle 8840">
          <a:extLst>
            <a:ext uri="{FF2B5EF4-FFF2-40B4-BE49-F238E27FC236}">
              <a16:creationId xmlns:a16="http://schemas.microsoft.com/office/drawing/2014/main" xmlns="" id="{00000000-0008-0000-0B00-0000859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878" name="Rectangle 8841">
          <a:extLst>
            <a:ext uri="{FF2B5EF4-FFF2-40B4-BE49-F238E27FC236}">
              <a16:creationId xmlns:a16="http://schemas.microsoft.com/office/drawing/2014/main" xmlns="" id="{00000000-0008-0000-0B00-0000869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879" name="Rectangle 8842">
          <a:extLst>
            <a:ext uri="{FF2B5EF4-FFF2-40B4-BE49-F238E27FC236}">
              <a16:creationId xmlns:a16="http://schemas.microsoft.com/office/drawing/2014/main" xmlns="" id="{00000000-0008-0000-0B00-0000879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880" name="Rectangle 8843">
          <a:extLst>
            <a:ext uri="{FF2B5EF4-FFF2-40B4-BE49-F238E27FC236}">
              <a16:creationId xmlns:a16="http://schemas.microsoft.com/office/drawing/2014/main" xmlns="" id="{00000000-0008-0000-0B00-0000889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883" name="Rectangle 8846">
          <a:extLst>
            <a:ext uri="{FF2B5EF4-FFF2-40B4-BE49-F238E27FC236}">
              <a16:creationId xmlns:a16="http://schemas.microsoft.com/office/drawing/2014/main" xmlns="" id="{00000000-0008-0000-0B00-00008B9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884" name="Rectangle 8847">
          <a:extLst>
            <a:ext uri="{FF2B5EF4-FFF2-40B4-BE49-F238E27FC236}">
              <a16:creationId xmlns:a16="http://schemas.microsoft.com/office/drawing/2014/main" xmlns="" id="{00000000-0008-0000-0B00-00008C9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887" name="Rectangle 8850">
          <a:extLst>
            <a:ext uri="{FF2B5EF4-FFF2-40B4-BE49-F238E27FC236}">
              <a16:creationId xmlns:a16="http://schemas.microsoft.com/office/drawing/2014/main" xmlns="" id="{00000000-0008-0000-0B00-00008F9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888" name="Rectangle 8851">
          <a:extLst>
            <a:ext uri="{FF2B5EF4-FFF2-40B4-BE49-F238E27FC236}">
              <a16:creationId xmlns:a16="http://schemas.microsoft.com/office/drawing/2014/main" xmlns="" id="{00000000-0008-0000-0B00-0000909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891" name="Rectangle 8854">
          <a:extLst>
            <a:ext uri="{FF2B5EF4-FFF2-40B4-BE49-F238E27FC236}">
              <a16:creationId xmlns:a16="http://schemas.microsoft.com/office/drawing/2014/main" xmlns="" id="{00000000-0008-0000-0B00-0000939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892" name="Rectangle 8855">
          <a:extLst>
            <a:ext uri="{FF2B5EF4-FFF2-40B4-BE49-F238E27FC236}">
              <a16:creationId xmlns:a16="http://schemas.microsoft.com/office/drawing/2014/main" xmlns="" id="{00000000-0008-0000-0B00-0000949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895" name="Rectangle 8858">
          <a:extLst>
            <a:ext uri="{FF2B5EF4-FFF2-40B4-BE49-F238E27FC236}">
              <a16:creationId xmlns:a16="http://schemas.microsoft.com/office/drawing/2014/main" xmlns="" id="{00000000-0008-0000-0B00-0000979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896" name="Rectangle 8859">
          <a:extLst>
            <a:ext uri="{FF2B5EF4-FFF2-40B4-BE49-F238E27FC236}">
              <a16:creationId xmlns:a16="http://schemas.microsoft.com/office/drawing/2014/main" xmlns="" id="{00000000-0008-0000-0B00-0000989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899" name="Rectangle 8862">
          <a:extLst>
            <a:ext uri="{FF2B5EF4-FFF2-40B4-BE49-F238E27FC236}">
              <a16:creationId xmlns:a16="http://schemas.microsoft.com/office/drawing/2014/main" xmlns="" id="{00000000-0008-0000-0B00-00009B9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900" name="Rectangle 8863">
          <a:extLst>
            <a:ext uri="{FF2B5EF4-FFF2-40B4-BE49-F238E27FC236}">
              <a16:creationId xmlns:a16="http://schemas.microsoft.com/office/drawing/2014/main" xmlns="" id="{00000000-0008-0000-0B00-00009C9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903" name="Rectangle 8866">
          <a:extLst>
            <a:ext uri="{FF2B5EF4-FFF2-40B4-BE49-F238E27FC236}">
              <a16:creationId xmlns:a16="http://schemas.microsoft.com/office/drawing/2014/main" xmlns="" id="{00000000-0008-0000-0B00-00009F9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904" name="Rectangle 8867">
          <a:extLst>
            <a:ext uri="{FF2B5EF4-FFF2-40B4-BE49-F238E27FC236}">
              <a16:creationId xmlns:a16="http://schemas.microsoft.com/office/drawing/2014/main" xmlns="" id="{00000000-0008-0000-0B00-0000A09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907" name="Rectangle 8870">
          <a:extLst>
            <a:ext uri="{FF2B5EF4-FFF2-40B4-BE49-F238E27FC236}">
              <a16:creationId xmlns:a16="http://schemas.microsoft.com/office/drawing/2014/main" xmlns="" id="{00000000-0008-0000-0B00-0000A39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908" name="Rectangle 8871">
          <a:extLst>
            <a:ext uri="{FF2B5EF4-FFF2-40B4-BE49-F238E27FC236}">
              <a16:creationId xmlns:a16="http://schemas.microsoft.com/office/drawing/2014/main" xmlns="" id="{00000000-0008-0000-0B00-0000A49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911" name="Rectangle 8874">
          <a:extLst>
            <a:ext uri="{FF2B5EF4-FFF2-40B4-BE49-F238E27FC236}">
              <a16:creationId xmlns:a16="http://schemas.microsoft.com/office/drawing/2014/main" xmlns="" id="{00000000-0008-0000-0B00-0000A79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912" name="Rectangle 8875">
          <a:extLst>
            <a:ext uri="{FF2B5EF4-FFF2-40B4-BE49-F238E27FC236}">
              <a16:creationId xmlns:a16="http://schemas.microsoft.com/office/drawing/2014/main" xmlns="" id="{00000000-0008-0000-0B00-0000A89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915" name="Rectangle 8878">
          <a:extLst>
            <a:ext uri="{FF2B5EF4-FFF2-40B4-BE49-F238E27FC236}">
              <a16:creationId xmlns:a16="http://schemas.microsoft.com/office/drawing/2014/main" xmlns="" id="{00000000-0008-0000-0B00-0000AB9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916" name="Rectangle 8879">
          <a:extLst>
            <a:ext uri="{FF2B5EF4-FFF2-40B4-BE49-F238E27FC236}">
              <a16:creationId xmlns:a16="http://schemas.microsoft.com/office/drawing/2014/main" xmlns="" id="{00000000-0008-0000-0B00-0000AC9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919" name="Rectangle 8882">
          <a:extLst>
            <a:ext uri="{FF2B5EF4-FFF2-40B4-BE49-F238E27FC236}">
              <a16:creationId xmlns:a16="http://schemas.microsoft.com/office/drawing/2014/main" xmlns="" id="{00000000-0008-0000-0B00-0000AF9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920" name="Rectangle 8883">
          <a:extLst>
            <a:ext uri="{FF2B5EF4-FFF2-40B4-BE49-F238E27FC236}">
              <a16:creationId xmlns:a16="http://schemas.microsoft.com/office/drawing/2014/main" xmlns="" id="{00000000-0008-0000-0B00-0000B09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923" name="Rectangle 8886">
          <a:extLst>
            <a:ext uri="{FF2B5EF4-FFF2-40B4-BE49-F238E27FC236}">
              <a16:creationId xmlns:a16="http://schemas.microsoft.com/office/drawing/2014/main" xmlns="" id="{00000000-0008-0000-0B00-0000B39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924" name="Rectangle 8887">
          <a:extLst>
            <a:ext uri="{FF2B5EF4-FFF2-40B4-BE49-F238E27FC236}">
              <a16:creationId xmlns:a16="http://schemas.microsoft.com/office/drawing/2014/main" xmlns="" id="{00000000-0008-0000-0B00-0000B49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927" name="Rectangle 8890">
          <a:extLst>
            <a:ext uri="{FF2B5EF4-FFF2-40B4-BE49-F238E27FC236}">
              <a16:creationId xmlns:a16="http://schemas.microsoft.com/office/drawing/2014/main" xmlns="" id="{00000000-0008-0000-0B00-0000B79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928" name="Rectangle 8891">
          <a:extLst>
            <a:ext uri="{FF2B5EF4-FFF2-40B4-BE49-F238E27FC236}">
              <a16:creationId xmlns:a16="http://schemas.microsoft.com/office/drawing/2014/main" xmlns="" id="{00000000-0008-0000-0B00-0000B89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931" name="Rectangle 8894">
          <a:extLst>
            <a:ext uri="{FF2B5EF4-FFF2-40B4-BE49-F238E27FC236}">
              <a16:creationId xmlns:a16="http://schemas.microsoft.com/office/drawing/2014/main" xmlns="" id="{00000000-0008-0000-0B00-0000BB9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932" name="Rectangle 8895">
          <a:extLst>
            <a:ext uri="{FF2B5EF4-FFF2-40B4-BE49-F238E27FC236}">
              <a16:creationId xmlns:a16="http://schemas.microsoft.com/office/drawing/2014/main" xmlns="" id="{00000000-0008-0000-0B00-0000BC9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935" name="Rectangle 8898">
          <a:extLst>
            <a:ext uri="{FF2B5EF4-FFF2-40B4-BE49-F238E27FC236}">
              <a16:creationId xmlns:a16="http://schemas.microsoft.com/office/drawing/2014/main" xmlns="" id="{00000000-0008-0000-0B00-0000BF9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936" name="Rectangle 8899">
          <a:extLst>
            <a:ext uri="{FF2B5EF4-FFF2-40B4-BE49-F238E27FC236}">
              <a16:creationId xmlns:a16="http://schemas.microsoft.com/office/drawing/2014/main" xmlns="" id="{00000000-0008-0000-0B00-0000C09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939" name="Rectangle 8902">
          <a:extLst>
            <a:ext uri="{FF2B5EF4-FFF2-40B4-BE49-F238E27FC236}">
              <a16:creationId xmlns:a16="http://schemas.microsoft.com/office/drawing/2014/main" xmlns="" id="{00000000-0008-0000-0B00-0000C39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940" name="Rectangle 8903">
          <a:extLst>
            <a:ext uri="{FF2B5EF4-FFF2-40B4-BE49-F238E27FC236}">
              <a16:creationId xmlns:a16="http://schemas.microsoft.com/office/drawing/2014/main" xmlns="" id="{00000000-0008-0000-0B00-0000C49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943" name="Rectangle 8906">
          <a:extLst>
            <a:ext uri="{FF2B5EF4-FFF2-40B4-BE49-F238E27FC236}">
              <a16:creationId xmlns:a16="http://schemas.microsoft.com/office/drawing/2014/main" xmlns="" id="{00000000-0008-0000-0B00-0000C79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944" name="Rectangle 8907">
          <a:extLst>
            <a:ext uri="{FF2B5EF4-FFF2-40B4-BE49-F238E27FC236}">
              <a16:creationId xmlns:a16="http://schemas.microsoft.com/office/drawing/2014/main" xmlns="" id="{00000000-0008-0000-0B00-0000C89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947" name="Rectangle 8910">
          <a:extLst>
            <a:ext uri="{FF2B5EF4-FFF2-40B4-BE49-F238E27FC236}">
              <a16:creationId xmlns:a16="http://schemas.microsoft.com/office/drawing/2014/main" xmlns="" id="{00000000-0008-0000-0B00-0000CB9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948" name="Rectangle 8911">
          <a:extLst>
            <a:ext uri="{FF2B5EF4-FFF2-40B4-BE49-F238E27FC236}">
              <a16:creationId xmlns:a16="http://schemas.microsoft.com/office/drawing/2014/main" xmlns="" id="{00000000-0008-0000-0B00-0000CC9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951" name="Rectangle 8914">
          <a:extLst>
            <a:ext uri="{FF2B5EF4-FFF2-40B4-BE49-F238E27FC236}">
              <a16:creationId xmlns:a16="http://schemas.microsoft.com/office/drawing/2014/main" xmlns="" id="{00000000-0008-0000-0B00-0000CF9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952" name="Rectangle 8915">
          <a:extLst>
            <a:ext uri="{FF2B5EF4-FFF2-40B4-BE49-F238E27FC236}">
              <a16:creationId xmlns:a16="http://schemas.microsoft.com/office/drawing/2014/main" xmlns="" id="{00000000-0008-0000-0B00-0000D09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955" name="Rectangle 8918">
          <a:extLst>
            <a:ext uri="{FF2B5EF4-FFF2-40B4-BE49-F238E27FC236}">
              <a16:creationId xmlns:a16="http://schemas.microsoft.com/office/drawing/2014/main" xmlns="" id="{00000000-0008-0000-0B00-0000D39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956" name="Rectangle 8919">
          <a:extLst>
            <a:ext uri="{FF2B5EF4-FFF2-40B4-BE49-F238E27FC236}">
              <a16:creationId xmlns:a16="http://schemas.microsoft.com/office/drawing/2014/main" xmlns="" id="{00000000-0008-0000-0B00-0000D49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959" name="Rectangle 8922">
          <a:extLst>
            <a:ext uri="{FF2B5EF4-FFF2-40B4-BE49-F238E27FC236}">
              <a16:creationId xmlns:a16="http://schemas.microsoft.com/office/drawing/2014/main" xmlns="" id="{00000000-0008-0000-0B00-0000D79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960" name="Rectangle 8923">
          <a:extLst>
            <a:ext uri="{FF2B5EF4-FFF2-40B4-BE49-F238E27FC236}">
              <a16:creationId xmlns:a16="http://schemas.microsoft.com/office/drawing/2014/main" xmlns="" id="{00000000-0008-0000-0B00-0000D89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963" name="Rectangle 8926">
          <a:extLst>
            <a:ext uri="{FF2B5EF4-FFF2-40B4-BE49-F238E27FC236}">
              <a16:creationId xmlns:a16="http://schemas.microsoft.com/office/drawing/2014/main" xmlns="" id="{00000000-0008-0000-0B00-0000DB9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964" name="Rectangle 8927">
          <a:extLst>
            <a:ext uri="{FF2B5EF4-FFF2-40B4-BE49-F238E27FC236}">
              <a16:creationId xmlns:a16="http://schemas.microsoft.com/office/drawing/2014/main" xmlns="" id="{00000000-0008-0000-0B00-0000DC9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967" name="Rectangle 8930">
          <a:extLst>
            <a:ext uri="{FF2B5EF4-FFF2-40B4-BE49-F238E27FC236}">
              <a16:creationId xmlns:a16="http://schemas.microsoft.com/office/drawing/2014/main" xmlns="" id="{00000000-0008-0000-0B00-0000DF9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968" name="Rectangle 8931">
          <a:extLst>
            <a:ext uri="{FF2B5EF4-FFF2-40B4-BE49-F238E27FC236}">
              <a16:creationId xmlns:a16="http://schemas.microsoft.com/office/drawing/2014/main" xmlns="" id="{00000000-0008-0000-0B00-0000E09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971" name="Rectangle 8934">
          <a:extLst>
            <a:ext uri="{FF2B5EF4-FFF2-40B4-BE49-F238E27FC236}">
              <a16:creationId xmlns:a16="http://schemas.microsoft.com/office/drawing/2014/main" xmlns="" id="{00000000-0008-0000-0B00-0000E39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972" name="Rectangle 8935">
          <a:extLst>
            <a:ext uri="{FF2B5EF4-FFF2-40B4-BE49-F238E27FC236}">
              <a16:creationId xmlns:a16="http://schemas.microsoft.com/office/drawing/2014/main" xmlns="" id="{00000000-0008-0000-0B00-0000E49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975" name="Rectangle 8938">
          <a:extLst>
            <a:ext uri="{FF2B5EF4-FFF2-40B4-BE49-F238E27FC236}">
              <a16:creationId xmlns:a16="http://schemas.microsoft.com/office/drawing/2014/main" xmlns="" id="{00000000-0008-0000-0B00-0000E79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976" name="Rectangle 8939">
          <a:extLst>
            <a:ext uri="{FF2B5EF4-FFF2-40B4-BE49-F238E27FC236}">
              <a16:creationId xmlns:a16="http://schemas.microsoft.com/office/drawing/2014/main" xmlns="" id="{00000000-0008-0000-0B00-0000E89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979" name="Rectangle 8942">
          <a:extLst>
            <a:ext uri="{FF2B5EF4-FFF2-40B4-BE49-F238E27FC236}">
              <a16:creationId xmlns:a16="http://schemas.microsoft.com/office/drawing/2014/main" xmlns="" id="{00000000-0008-0000-0B00-0000EB9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980" name="Rectangle 8943">
          <a:extLst>
            <a:ext uri="{FF2B5EF4-FFF2-40B4-BE49-F238E27FC236}">
              <a16:creationId xmlns:a16="http://schemas.microsoft.com/office/drawing/2014/main" xmlns="" id="{00000000-0008-0000-0B00-0000EC9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983" name="Rectangle 8946">
          <a:extLst>
            <a:ext uri="{FF2B5EF4-FFF2-40B4-BE49-F238E27FC236}">
              <a16:creationId xmlns:a16="http://schemas.microsoft.com/office/drawing/2014/main" xmlns="" id="{00000000-0008-0000-0B00-0000EF9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984" name="Rectangle 8947">
          <a:extLst>
            <a:ext uri="{FF2B5EF4-FFF2-40B4-BE49-F238E27FC236}">
              <a16:creationId xmlns:a16="http://schemas.microsoft.com/office/drawing/2014/main" xmlns="" id="{00000000-0008-0000-0B00-0000F09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987" name="Rectangle 8950">
          <a:extLst>
            <a:ext uri="{FF2B5EF4-FFF2-40B4-BE49-F238E27FC236}">
              <a16:creationId xmlns:a16="http://schemas.microsoft.com/office/drawing/2014/main" xmlns="" id="{00000000-0008-0000-0B00-0000F39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988" name="Rectangle 8951">
          <a:extLst>
            <a:ext uri="{FF2B5EF4-FFF2-40B4-BE49-F238E27FC236}">
              <a16:creationId xmlns:a16="http://schemas.microsoft.com/office/drawing/2014/main" xmlns="" id="{00000000-0008-0000-0B00-0000F49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991" name="Rectangle 8954">
          <a:extLst>
            <a:ext uri="{FF2B5EF4-FFF2-40B4-BE49-F238E27FC236}">
              <a16:creationId xmlns:a16="http://schemas.microsoft.com/office/drawing/2014/main" xmlns="" id="{00000000-0008-0000-0B00-0000F79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992" name="Rectangle 8955">
          <a:extLst>
            <a:ext uri="{FF2B5EF4-FFF2-40B4-BE49-F238E27FC236}">
              <a16:creationId xmlns:a16="http://schemas.microsoft.com/office/drawing/2014/main" xmlns="" id="{00000000-0008-0000-0B00-0000F89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995" name="Rectangle 8958">
          <a:extLst>
            <a:ext uri="{FF2B5EF4-FFF2-40B4-BE49-F238E27FC236}">
              <a16:creationId xmlns:a16="http://schemas.microsoft.com/office/drawing/2014/main" xmlns="" id="{00000000-0008-0000-0B00-0000FB9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996" name="Rectangle 8959">
          <a:extLst>
            <a:ext uri="{FF2B5EF4-FFF2-40B4-BE49-F238E27FC236}">
              <a16:creationId xmlns:a16="http://schemas.microsoft.com/office/drawing/2014/main" xmlns="" id="{00000000-0008-0000-0B00-0000FC9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7999" name="Rectangle 8962">
          <a:extLst>
            <a:ext uri="{FF2B5EF4-FFF2-40B4-BE49-F238E27FC236}">
              <a16:creationId xmlns:a16="http://schemas.microsoft.com/office/drawing/2014/main" xmlns="" id="{00000000-0008-0000-0B00-0000FF99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000" name="Rectangle 8963">
          <a:extLst>
            <a:ext uri="{FF2B5EF4-FFF2-40B4-BE49-F238E27FC236}">
              <a16:creationId xmlns:a16="http://schemas.microsoft.com/office/drawing/2014/main" xmlns="" id="{00000000-0008-0000-0B00-0000009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003" name="Rectangle 8966">
          <a:extLst>
            <a:ext uri="{FF2B5EF4-FFF2-40B4-BE49-F238E27FC236}">
              <a16:creationId xmlns:a16="http://schemas.microsoft.com/office/drawing/2014/main" xmlns="" id="{00000000-0008-0000-0B00-0000039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004" name="Rectangle 8967">
          <a:extLst>
            <a:ext uri="{FF2B5EF4-FFF2-40B4-BE49-F238E27FC236}">
              <a16:creationId xmlns:a16="http://schemas.microsoft.com/office/drawing/2014/main" xmlns="" id="{00000000-0008-0000-0B00-0000049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007" name="Rectangle 8970">
          <a:extLst>
            <a:ext uri="{FF2B5EF4-FFF2-40B4-BE49-F238E27FC236}">
              <a16:creationId xmlns:a16="http://schemas.microsoft.com/office/drawing/2014/main" xmlns="" id="{00000000-0008-0000-0B00-0000079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008" name="Rectangle 8971">
          <a:extLst>
            <a:ext uri="{FF2B5EF4-FFF2-40B4-BE49-F238E27FC236}">
              <a16:creationId xmlns:a16="http://schemas.microsoft.com/office/drawing/2014/main" xmlns="" id="{00000000-0008-0000-0B00-0000089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011" name="Rectangle 8974">
          <a:extLst>
            <a:ext uri="{FF2B5EF4-FFF2-40B4-BE49-F238E27FC236}">
              <a16:creationId xmlns:a16="http://schemas.microsoft.com/office/drawing/2014/main" xmlns="" id="{00000000-0008-0000-0B00-00000B9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012" name="Rectangle 8975">
          <a:extLst>
            <a:ext uri="{FF2B5EF4-FFF2-40B4-BE49-F238E27FC236}">
              <a16:creationId xmlns:a16="http://schemas.microsoft.com/office/drawing/2014/main" xmlns="" id="{00000000-0008-0000-0B00-00000C9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015" name="Rectangle 8978">
          <a:extLst>
            <a:ext uri="{FF2B5EF4-FFF2-40B4-BE49-F238E27FC236}">
              <a16:creationId xmlns:a16="http://schemas.microsoft.com/office/drawing/2014/main" xmlns="" id="{00000000-0008-0000-0B00-00000F9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016" name="Rectangle 8979">
          <a:extLst>
            <a:ext uri="{FF2B5EF4-FFF2-40B4-BE49-F238E27FC236}">
              <a16:creationId xmlns:a16="http://schemas.microsoft.com/office/drawing/2014/main" xmlns="" id="{00000000-0008-0000-0B00-0000109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019" name="Rectangle 8982">
          <a:extLst>
            <a:ext uri="{FF2B5EF4-FFF2-40B4-BE49-F238E27FC236}">
              <a16:creationId xmlns:a16="http://schemas.microsoft.com/office/drawing/2014/main" xmlns="" id="{00000000-0008-0000-0B00-0000139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020" name="Rectangle 8983">
          <a:extLst>
            <a:ext uri="{FF2B5EF4-FFF2-40B4-BE49-F238E27FC236}">
              <a16:creationId xmlns:a16="http://schemas.microsoft.com/office/drawing/2014/main" xmlns="" id="{00000000-0008-0000-0B00-0000149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023" name="Rectangle 8986">
          <a:extLst>
            <a:ext uri="{FF2B5EF4-FFF2-40B4-BE49-F238E27FC236}">
              <a16:creationId xmlns:a16="http://schemas.microsoft.com/office/drawing/2014/main" xmlns="" id="{00000000-0008-0000-0B00-0000179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024" name="Rectangle 8987">
          <a:extLst>
            <a:ext uri="{FF2B5EF4-FFF2-40B4-BE49-F238E27FC236}">
              <a16:creationId xmlns:a16="http://schemas.microsoft.com/office/drawing/2014/main" xmlns="" id="{00000000-0008-0000-0B00-0000189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027" name="Rectangle 8990">
          <a:extLst>
            <a:ext uri="{FF2B5EF4-FFF2-40B4-BE49-F238E27FC236}">
              <a16:creationId xmlns:a16="http://schemas.microsoft.com/office/drawing/2014/main" xmlns="" id="{00000000-0008-0000-0B00-00001B9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028" name="Rectangle 8991">
          <a:extLst>
            <a:ext uri="{FF2B5EF4-FFF2-40B4-BE49-F238E27FC236}">
              <a16:creationId xmlns:a16="http://schemas.microsoft.com/office/drawing/2014/main" xmlns="" id="{00000000-0008-0000-0B00-00001C9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031" name="Rectangle 8994">
          <a:extLst>
            <a:ext uri="{FF2B5EF4-FFF2-40B4-BE49-F238E27FC236}">
              <a16:creationId xmlns:a16="http://schemas.microsoft.com/office/drawing/2014/main" xmlns="" id="{00000000-0008-0000-0B00-00001F9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032" name="Rectangle 8995">
          <a:extLst>
            <a:ext uri="{FF2B5EF4-FFF2-40B4-BE49-F238E27FC236}">
              <a16:creationId xmlns:a16="http://schemas.microsoft.com/office/drawing/2014/main" xmlns="" id="{00000000-0008-0000-0B00-0000209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035" name="Rectangle 8998">
          <a:extLst>
            <a:ext uri="{FF2B5EF4-FFF2-40B4-BE49-F238E27FC236}">
              <a16:creationId xmlns:a16="http://schemas.microsoft.com/office/drawing/2014/main" xmlns="" id="{00000000-0008-0000-0B00-0000239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036" name="Rectangle 8999">
          <a:extLst>
            <a:ext uri="{FF2B5EF4-FFF2-40B4-BE49-F238E27FC236}">
              <a16:creationId xmlns:a16="http://schemas.microsoft.com/office/drawing/2014/main" xmlns="" id="{00000000-0008-0000-0B00-0000249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039" name="Rectangle 9002">
          <a:extLst>
            <a:ext uri="{FF2B5EF4-FFF2-40B4-BE49-F238E27FC236}">
              <a16:creationId xmlns:a16="http://schemas.microsoft.com/office/drawing/2014/main" xmlns="" id="{00000000-0008-0000-0B00-0000279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040" name="Rectangle 9003">
          <a:extLst>
            <a:ext uri="{FF2B5EF4-FFF2-40B4-BE49-F238E27FC236}">
              <a16:creationId xmlns:a16="http://schemas.microsoft.com/office/drawing/2014/main" xmlns="" id="{00000000-0008-0000-0B00-0000289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043" name="Rectangle 9006">
          <a:extLst>
            <a:ext uri="{FF2B5EF4-FFF2-40B4-BE49-F238E27FC236}">
              <a16:creationId xmlns:a16="http://schemas.microsoft.com/office/drawing/2014/main" xmlns="" id="{00000000-0008-0000-0B00-00002B9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044" name="Rectangle 9007">
          <a:extLst>
            <a:ext uri="{FF2B5EF4-FFF2-40B4-BE49-F238E27FC236}">
              <a16:creationId xmlns:a16="http://schemas.microsoft.com/office/drawing/2014/main" xmlns="" id="{00000000-0008-0000-0B00-00002C9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047" name="Rectangle 9010">
          <a:extLst>
            <a:ext uri="{FF2B5EF4-FFF2-40B4-BE49-F238E27FC236}">
              <a16:creationId xmlns:a16="http://schemas.microsoft.com/office/drawing/2014/main" xmlns="" id="{00000000-0008-0000-0B00-00002F9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048" name="Rectangle 9011">
          <a:extLst>
            <a:ext uri="{FF2B5EF4-FFF2-40B4-BE49-F238E27FC236}">
              <a16:creationId xmlns:a16="http://schemas.microsoft.com/office/drawing/2014/main" xmlns="" id="{00000000-0008-0000-0B00-0000309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051" name="Rectangle 9014">
          <a:extLst>
            <a:ext uri="{FF2B5EF4-FFF2-40B4-BE49-F238E27FC236}">
              <a16:creationId xmlns:a16="http://schemas.microsoft.com/office/drawing/2014/main" xmlns="" id="{00000000-0008-0000-0B00-0000339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052" name="Rectangle 9015">
          <a:extLst>
            <a:ext uri="{FF2B5EF4-FFF2-40B4-BE49-F238E27FC236}">
              <a16:creationId xmlns:a16="http://schemas.microsoft.com/office/drawing/2014/main" xmlns="" id="{00000000-0008-0000-0B00-0000349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055" name="Rectangle 9018">
          <a:extLst>
            <a:ext uri="{FF2B5EF4-FFF2-40B4-BE49-F238E27FC236}">
              <a16:creationId xmlns:a16="http://schemas.microsoft.com/office/drawing/2014/main" xmlns="" id="{00000000-0008-0000-0B00-0000379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056" name="Rectangle 9019">
          <a:extLst>
            <a:ext uri="{FF2B5EF4-FFF2-40B4-BE49-F238E27FC236}">
              <a16:creationId xmlns:a16="http://schemas.microsoft.com/office/drawing/2014/main" xmlns="" id="{00000000-0008-0000-0B00-0000389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059" name="Rectangle 9022">
          <a:extLst>
            <a:ext uri="{FF2B5EF4-FFF2-40B4-BE49-F238E27FC236}">
              <a16:creationId xmlns:a16="http://schemas.microsoft.com/office/drawing/2014/main" xmlns="" id="{00000000-0008-0000-0B00-00003B9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060" name="Rectangle 9023">
          <a:extLst>
            <a:ext uri="{FF2B5EF4-FFF2-40B4-BE49-F238E27FC236}">
              <a16:creationId xmlns:a16="http://schemas.microsoft.com/office/drawing/2014/main" xmlns="" id="{00000000-0008-0000-0B00-00003C9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063" name="Rectangle 9026">
          <a:extLst>
            <a:ext uri="{FF2B5EF4-FFF2-40B4-BE49-F238E27FC236}">
              <a16:creationId xmlns:a16="http://schemas.microsoft.com/office/drawing/2014/main" xmlns="" id="{00000000-0008-0000-0B00-00003F9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064" name="Rectangle 9027">
          <a:extLst>
            <a:ext uri="{FF2B5EF4-FFF2-40B4-BE49-F238E27FC236}">
              <a16:creationId xmlns:a16="http://schemas.microsoft.com/office/drawing/2014/main" xmlns="" id="{00000000-0008-0000-0B00-0000409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067" name="Rectangle 9030">
          <a:extLst>
            <a:ext uri="{FF2B5EF4-FFF2-40B4-BE49-F238E27FC236}">
              <a16:creationId xmlns:a16="http://schemas.microsoft.com/office/drawing/2014/main" xmlns="" id="{00000000-0008-0000-0B00-0000439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068" name="Rectangle 9031">
          <a:extLst>
            <a:ext uri="{FF2B5EF4-FFF2-40B4-BE49-F238E27FC236}">
              <a16:creationId xmlns:a16="http://schemas.microsoft.com/office/drawing/2014/main" xmlns="" id="{00000000-0008-0000-0B00-0000449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071" name="Rectangle 9034">
          <a:extLst>
            <a:ext uri="{FF2B5EF4-FFF2-40B4-BE49-F238E27FC236}">
              <a16:creationId xmlns:a16="http://schemas.microsoft.com/office/drawing/2014/main" xmlns="" id="{00000000-0008-0000-0B00-0000479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072" name="Rectangle 9035">
          <a:extLst>
            <a:ext uri="{FF2B5EF4-FFF2-40B4-BE49-F238E27FC236}">
              <a16:creationId xmlns:a16="http://schemas.microsoft.com/office/drawing/2014/main" xmlns="" id="{00000000-0008-0000-0B00-0000489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075" name="Rectangle 9038">
          <a:extLst>
            <a:ext uri="{FF2B5EF4-FFF2-40B4-BE49-F238E27FC236}">
              <a16:creationId xmlns:a16="http://schemas.microsoft.com/office/drawing/2014/main" xmlns="" id="{00000000-0008-0000-0B00-00004B9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076" name="Rectangle 9039">
          <a:extLst>
            <a:ext uri="{FF2B5EF4-FFF2-40B4-BE49-F238E27FC236}">
              <a16:creationId xmlns:a16="http://schemas.microsoft.com/office/drawing/2014/main" xmlns="" id="{00000000-0008-0000-0B00-00004C9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079" name="Rectangle 9042">
          <a:extLst>
            <a:ext uri="{FF2B5EF4-FFF2-40B4-BE49-F238E27FC236}">
              <a16:creationId xmlns:a16="http://schemas.microsoft.com/office/drawing/2014/main" xmlns="" id="{00000000-0008-0000-0B00-00004F9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080" name="Rectangle 9043">
          <a:extLst>
            <a:ext uri="{FF2B5EF4-FFF2-40B4-BE49-F238E27FC236}">
              <a16:creationId xmlns:a16="http://schemas.microsoft.com/office/drawing/2014/main" xmlns="" id="{00000000-0008-0000-0B00-0000509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083" name="Rectangle 9046">
          <a:extLst>
            <a:ext uri="{FF2B5EF4-FFF2-40B4-BE49-F238E27FC236}">
              <a16:creationId xmlns:a16="http://schemas.microsoft.com/office/drawing/2014/main" xmlns="" id="{00000000-0008-0000-0B00-0000539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084" name="Rectangle 9047">
          <a:extLst>
            <a:ext uri="{FF2B5EF4-FFF2-40B4-BE49-F238E27FC236}">
              <a16:creationId xmlns:a16="http://schemas.microsoft.com/office/drawing/2014/main" xmlns="" id="{00000000-0008-0000-0B00-0000549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087" name="Rectangle 9050">
          <a:extLst>
            <a:ext uri="{FF2B5EF4-FFF2-40B4-BE49-F238E27FC236}">
              <a16:creationId xmlns:a16="http://schemas.microsoft.com/office/drawing/2014/main" xmlns="" id="{00000000-0008-0000-0B00-0000579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088" name="Rectangle 9051">
          <a:extLst>
            <a:ext uri="{FF2B5EF4-FFF2-40B4-BE49-F238E27FC236}">
              <a16:creationId xmlns:a16="http://schemas.microsoft.com/office/drawing/2014/main" xmlns="" id="{00000000-0008-0000-0B00-0000589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091" name="Rectangle 9054">
          <a:extLst>
            <a:ext uri="{FF2B5EF4-FFF2-40B4-BE49-F238E27FC236}">
              <a16:creationId xmlns:a16="http://schemas.microsoft.com/office/drawing/2014/main" xmlns="" id="{00000000-0008-0000-0B00-00005B9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092" name="Rectangle 9055">
          <a:extLst>
            <a:ext uri="{FF2B5EF4-FFF2-40B4-BE49-F238E27FC236}">
              <a16:creationId xmlns:a16="http://schemas.microsoft.com/office/drawing/2014/main" xmlns="" id="{00000000-0008-0000-0B00-00005C9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095" name="Rectangle 9058">
          <a:extLst>
            <a:ext uri="{FF2B5EF4-FFF2-40B4-BE49-F238E27FC236}">
              <a16:creationId xmlns:a16="http://schemas.microsoft.com/office/drawing/2014/main" xmlns="" id="{00000000-0008-0000-0B00-00005F9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096" name="Rectangle 9059">
          <a:extLst>
            <a:ext uri="{FF2B5EF4-FFF2-40B4-BE49-F238E27FC236}">
              <a16:creationId xmlns:a16="http://schemas.microsoft.com/office/drawing/2014/main" xmlns="" id="{00000000-0008-0000-0B00-0000609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099" name="Rectangle 9062">
          <a:extLst>
            <a:ext uri="{FF2B5EF4-FFF2-40B4-BE49-F238E27FC236}">
              <a16:creationId xmlns:a16="http://schemas.microsoft.com/office/drawing/2014/main" xmlns="" id="{00000000-0008-0000-0B00-0000639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100" name="Rectangle 9063">
          <a:extLst>
            <a:ext uri="{FF2B5EF4-FFF2-40B4-BE49-F238E27FC236}">
              <a16:creationId xmlns:a16="http://schemas.microsoft.com/office/drawing/2014/main" xmlns="" id="{00000000-0008-0000-0B00-0000649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103" name="Rectangle 9066">
          <a:extLst>
            <a:ext uri="{FF2B5EF4-FFF2-40B4-BE49-F238E27FC236}">
              <a16:creationId xmlns:a16="http://schemas.microsoft.com/office/drawing/2014/main" xmlns="" id="{00000000-0008-0000-0B00-0000679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104" name="Rectangle 9067">
          <a:extLst>
            <a:ext uri="{FF2B5EF4-FFF2-40B4-BE49-F238E27FC236}">
              <a16:creationId xmlns:a16="http://schemas.microsoft.com/office/drawing/2014/main" xmlns="" id="{00000000-0008-0000-0B00-0000689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107" name="Rectangle 9070">
          <a:extLst>
            <a:ext uri="{FF2B5EF4-FFF2-40B4-BE49-F238E27FC236}">
              <a16:creationId xmlns:a16="http://schemas.microsoft.com/office/drawing/2014/main" xmlns="" id="{00000000-0008-0000-0B00-00006B9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108" name="Rectangle 9071">
          <a:extLst>
            <a:ext uri="{FF2B5EF4-FFF2-40B4-BE49-F238E27FC236}">
              <a16:creationId xmlns:a16="http://schemas.microsoft.com/office/drawing/2014/main" xmlns="" id="{00000000-0008-0000-0B00-00006C9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111" name="Rectangle 9074">
          <a:extLst>
            <a:ext uri="{FF2B5EF4-FFF2-40B4-BE49-F238E27FC236}">
              <a16:creationId xmlns:a16="http://schemas.microsoft.com/office/drawing/2014/main" xmlns="" id="{00000000-0008-0000-0B00-00006F9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112" name="Rectangle 9075">
          <a:extLst>
            <a:ext uri="{FF2B5EF4-FFF2-40B4-BE49-F238E27FC236}">
              <a16:creationId xmlns:a16="http://schemas.microsoft.com/office/drawing/2014/main" xmlns="" id="{00000000-0008-0000-0B00-0000709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115" name="Rectangle 9078">
          <a:extLst>
            <a:ext uri="{FF2B5EF4-FFF2-40B4-BE49-F238E27FC236}">
              <a16:creationId xmlns:a16="http://schemas.microsoft.com/office/drawing/2014/main" xmlns="" id="{00000000-0008-0000-0B00-0000739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116" name="Rectangle 9079">
          <a:extLst>
            <a:ext uri="{FF2B5EF4-FFF2-40B4-BE49-F238E27FC236}">
              <a16:creationId xmlns:a16="http://schemas.microsoft.com/office/drawing/2014/main" xmlns="" id="{00000000-0008-0000-0B00-0000749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119" name="Rectangle 9082">
          <a:extLst>
            <a:ext uri="{FF2B5EF4-FFF2-40B4-BE49-F238E27FC236}">
              <a16:creationId xmlns:a16="http://schemas.microsoft.com/office/drawing/2014/main" xmlns="" id="{00000000-0008-0000-0B00-0000779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120" name="Rectangle 9083">
          <a:extLst>
            <a:ext uri="{FF2B5EF4-FFF2-40B4-BE49-F238E27FC236}">
              <a16:creationId xmlns:a16="http://schemas.microsoft.com/office/drawing/2014/main" xmlns="" id="{00000000-0008-0000-0B00-0000789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123" name="Rectangle 9086">
          <a:extLst>
            <a:ext uri="{FF2B5EF4-FFF2-40B4-BE49-F238E27FC236}">
              <a16:creationId xmlns:a16="http://schemas.microsoft.com/office/drawing/2014/main" xmlns="" id="{00000000-0008-0000-0B00-00007B9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124" name="Rectangle 9087">
          <a:extLst>
            <a:ext uri="{FF2B5EF4-FFF2-40B4-BE49-F238E27FC236}">
              <a16:creationId xmlns:a16="http://schemas.microsoft.com/office/drawing/2014/main" xmlns="" id="{00000000-0008-0000-0B00-00007C9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127" name="Rectangle 9090">
          <a:extLst>
            <a:ext uri="{FF2B5EF4-FFF2-40B4-BE49-F238E27FC236}">
              <a16:creationId xmlns:a16="http://schemas.microsoft.com/office/drawing/2014/main" xmlns="" id="{00000000-0008-0000-0B00-00007F9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128" name="Rectangle 9091">
          <a:extLst>
            <a:ext uri="{FF2B5EF4-FFF2-40B4-BE49-F238E27FC236}">
              <a16:creationId xmlns:a16="http://schemas.microsoft.com/office/drawing/2014/main" xmlns="" id="{00000000-0008-0000-0B00-0000809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131" name="Rectangle 9094">
          <a:extLst>
            <a:ext uri="{FF2B5EF4-FFF2-40B4-BE49-F238E27FC236}">
              <a16:creationId xmlns:a16="http://schemas.microsoft.com/office/drawing/2014/main" xmlns="" id="{00000000-0008-0000-0B00-0000839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132" name="Rectangle 9095">
          <a:extLst>
            <a:ext uri="{FF2B5EF4-FFF2-40B4-BE49-F238E27FC236}">
              <a16:creationId xmlns:a16="http://schemas.microsoft.com/office/drawing/2014/main" xmlns="" id="{00000000-0008-0000-0B00-0000849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135" name="Rectangle 9098">
          <a:extLst>
            <a:ext uri="{FF2B5EF4-FFF2-40B4-BE49-F238E27FC236}">
              <a16:creationId xmlns:a16="http://schemas.microsoft.com/office/drawing/2014/main" xmlns="" id="{00000000-0008-0000-0B00-0000879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136" name="Rectangle 9099">
          <a:extLst>
            <a:ext uri="{FF2B5EF4-FFF2-40B4-BE49-F238E27FC236}">
              <a16:creationId xmlns:a16="http://schemas.microsoft.com/office/drawing/2014/main" xmlns="" id="{00000000-0008-0000-0B00-0000889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139" name="Rectangle 9102">
          <a:extLst>
            <a:ext uri="{FF2B5EF4-FFF2-40B4-BE49-F238E27FC236}">
              <a16:creationId xmlns:a16="http://schemas.microsoft.com/office/drawing/2014/main" xmlns="" id="{00000000-0008-0000-0B00-00008B9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140" name="Rectangle 9103">
          <a:extLst>
            <a:ext uri="{FF2B5EF4-FFF2-40B4-BE49-F238E27FC236}">
              <a16:creationId xmlns:a16="http://schemas.microsoft.com/office/drawing/2014/main" xmlns="" id="{00000000-0008-0000-0B00-00008C9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143" name="Rectangle 9106">
          <a:extLst>
            <a:ext uri="{FF2B5EF4-FFF2-40B4-BE49-F238E27FC236}">
              <a16:creationId xmlns:a16="http://schemas.microsoft.com/office/drawing/2014/main" xmlns="" id="{00000000-0008-0000-0B00-00008F9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144" name="Rectangle 9107">
          <a:extLst>
            <a:ext uri="{FF2B5EF4-FFF2-40B4-BE49-F238E27FC236}">
              <a16:creationId xmlns:a16="http://schemas.microsoft.com/office/drawing/2014/main" xmlns="" id="{00000000-0008-0000-0B00-0000909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147" name="Rectangle 9110">
          <a:extLst>
            <a:ext uri="{FF2B5EF4-FFF2-40B4-BE49-F238E27FC236}">
              <a16:creationId xmlns:a16="http://schemas.microsoft.com/office/drawing/2014/main" xmlns="" id="{00000000-0008-0000-0B00-0000939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148" name="Rectangle 9111">
          <a:extLst>
            <a:ext uri="{FF2B5EF4-FFF2-40B4-BE49-F238E27FC236}">
              <a16:creationId xmlns:a16="http://schemas.microsoft.com/office/drawing/2014/main" xmlns="" id="{00000000-0008-0000-0B00-0000949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151" name="Rectangle 9114">
          <a:extLst>
            <a:ext uri="{FF2B5EF4-FFF2-40B4-BE49-F238E27FC236}">
              <a16:creationId xmlns:a16="http://schemas.microsoft.com/office/drawing/2014/main" xmlns="" id="{00000000-0008-0000-0B00-0000979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152" name="Rectangle 9115">
          <a:extLst>
            <a:ext uri="{FF2B5EF4-FFF2-40B4-BE49-F238E27FC236}">
              <a16:creationId xmlns:a16="http://schemas.microsoft.com/office/drawing/2014/main" xmlns="" id="{00000000-0008-0000-0B00-0000989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155" name="Rectangle 9118">
          <a:extLst>
            <a:ext uri="{FF2B5EF4-FFF2-40B4-BE49-F238E27FC236}">
              <a16:creationId xmlns:a16="http://schemas.microsoft.com/office/drawing/2014/main" xmlns="" id="{00000000-0008-0000-0B00-00009B9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156" name="Rectangle 9119">
          <a:extLst>
            <a:ext uri="{FF2B5EF4-FFF2-40B4-BE49-F238E27FC236}">
              <a16:creationId xmlns:a16="http://schemas.microsoft.com/office/drawing/2014/main" xmlns="" id="{00000000-0008-0000-0B00-00009C9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159" name="Rectangle 9122">
          <a:extLst>
            <a:ext uri="{FF2B5EF4-FFF2-40B4-BE49-F238E27FC236}">
              <a16:creationId xmlns:a16="http://schemas.microsoft.com/office/drawing/2014/main" xmlns="" id="{00000000-0008-0000-0B00-00009F9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160" name="Rectangle 9123">
          <a:extLst>
            <a:ext uri="{FF2B5EF4-FFF2-40B4-BE49-F238E27FC236}">
              <a16:creationId xmlns:a16="http://schemas.microsoft.com/office/drawing/2014/main" xmlns="" id="{00000000-0008-0000-0B00-0000A09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163" name="Rectangle 9126">
          <a:extLst>
            <a:ext uri="{FF2B5EF4-FFF2-40B4-BE49-F238E27FC236}">
              <a16:creationId xmlns:a16="http://schemas.microsoft.com/office/drawing/2014/main" xmlns="" id="{00000000-0008-0000-0B00-0000A39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164" name="Rectangle 9127">
          <a:extLst>
            <a:ext uri="{FF2B5EF4-FFF2-40B4-BE49-F238E27FC236}">
              <a16:creationId xmlns:a16="http://schemas.microsoft.com/office/drawing/2014/main" xmlns="" id="{00000000-0008-0000-0B00-0000A49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167" name="Rectangle 9130">
          <a:extLst>
            <a:ext uri="{FF2B5EF4-FFF2-40B4-BE49-F238E27FC236}">
              <a16:creationId xmlns:a16="http://schemas.microsoft.com/office/drawing/2014/main" xmlns="" id="{00000000-0008-0000-0B00-0000A79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168" name="Rectangle 9131">
          <a:extLst>
            <a:ext uri="{FF2B5EF4-FFF2-40B4-BE49-F238E27FC236}">
              <a16:creationId xmlns:a16="http://schemas.microsoft.com/office/drawing/2014/main" xmlns="" id="{00000000-0008-0000-0B00-0000A89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171" name="Rectangle 9134">
          <a:extLst>
            <a:ext uri="{FF2B5EF4-FFF2-40B4-BE49-F238E27FC236}">
              <a16:creationId xmlns:a16="http://schemas.microsoft.com/office/drawing/2014/main" xmlns="" id="{00000000-0008-0000-0B00-0000AB9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172" name="Rectangle 9135">
          <a:extLst>
            <a:ext uri="{FF2B5EF4-FFF2-40B4-BE49-F238E27FC236}">
              <a16:creationId xmlns:a16="http://schemas.microsoft.com/office/drawing/2014/main" xmlns="" id="{00000000-0008-0000-0B00-0000AC9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175" name="Rectangle 9138">
          <a:extLst>
            <a:ext uri="{FF2B5EF4-FFF2-40B4-BE49-F238E27FC236}">
              <a16:creationId xmlns:a16="http://schemas.microsoft.com/office/drawing/2014/main" xmlns="" id="{00000000-0008-0000-0B00-0000AF9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176" name="Rectangle 9139">
          <a:extLst>
            <a:ext uri="{FF2B5EF4-FFF2-40B4-BE49-F238E27FC236}">
              <a16:creationId xmlns:a16="http://schemas.microsoft.com/office/drawing/2014/main" xmlns="" id="{00000000-0008-0000-0B00-0000B09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179" name="Rectangle 9142">
          <a:extLst>
            <a:ext uri="{FF2B5EF4-FFF2-40B4-BE49-F238E27FC236}">
              <a16:creationId xmlns:a16="http://schemas.microsoft.com/office/drawing/2014/main" xmlns="" id="{00000000-0008-0000-0B00-0000B39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180" name="Rectangle 9143">
          <a:extLst>
            <a:ext uri="{FF2B5EF4-FFF2-40B4-BE49-F238E27FC236}">
              <a16:creationId xmlns:a16="http://schemas.microsoft.com/office/drawing/2014/main" xmlns="" id="{00000000-0008-0000-0B00-0000B49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183" name="Rectangle 9146">
          <a:extLst>
            <a:ext uri="{FF2B5EF4-FFF2-40B4-BE49-F238E27FC236}">
              <a16:creationId xmlns:a16="http://schemas.microsoft.com/office/drawing/2014/main" xmlns="" id="{00000000-0008-0000-0B00-0000B79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184" name="Rectangle 9147">
          <a:extLst>
            <a:ext uri="{FF2B5EF4-FFF2-40B4-BE49-F238E27FC236}">
              <a16:creationId xmlns:a16="http://schemas.microsoft.com/office/drawing/2014/main" xmlns="" id="{00000000-0008-0000-0B00-0000B89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187" name="Rectangle 9150">
          <a:extLst>
            <a:ext uri="{FF2B5EF4-FFF2-40B4-BE49-F238E27FC236}">
              <a16:creationId xmlns:a16="http://schemas.microsoft.com/office/drawing/2014/main" xmlns="" id="{00000000-0008-0000-0B00-0000BB9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188" name="Rectangle 9151">
          <a:extLst>
            <a:ext uri="{FF2B5EF4-FFF2-40B4-BE49-F238E27FC236}">
              <a16:creationId xmlns:a16="http://schemas.microsoft.com/office/drawing/2014/main" xmlns="" id="{00000000-0008-0000-0B00-0000BC9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189" name="Rectangle 9152">
          <a:extLst>
            <a:ext uri="{FF2B5EF4-FFF2-40B4-BE49-F238E27FC236}">
              <a16:creationId xmlns:a16="http://schemas.microsoft.com/office/drawing/2014/main" xmlns="" id="{00000000-0008-0000-0B00-0000BD9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190" name="Rectangle 9153">
          <a:extLst>
            <a:ext uri="{FF2B5EF4-FFF2-40B4-BE49-F238E27FC236}">
              <a16:creationId xmlns:a16="http://schemas.microsoft.com/office/drawing/2014/main" xmlns="" id="{00000000-0008-0000-0B00-0000BE9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193" name="Rectangle 9156">
          <a:extLst>
            <a:ext uri="{FF2B5EF4-FFF2-40B4-BE49-F238E27FC236}">
              <a16:creationId xmlns:a16="http://schemas.microsoft.com/office/drawing/2014/main" xmlns="" id="{00000000-0008-0000-0B00-0000C19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194" name="Rectangle 9157">
          <a:extLst>
            <a:ext uri="{FF2B5EF4-FFF2-40B4-BE49-F238E27FC236}">
              <a16:creationId xmlns:a16="http://schemas.microsoft.com/office/drawing/2014/main" xmlns="" id="{00000000-0008-0000-0B00-0000C29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195" name="Rectangle 9158">
          <a:extLst>
            <a:ext uri="{FF2B5EF4-FFF2-40B4-BE49-F238E27FC236}">
              <a16:creationId xmlns:a16="http://schemas.microsoft.com/office/drawing/2014/main" xmlns="" id="{00000000-0008-0000-0B00-0000C39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196" name="Rectangle 9159">
          <a:extLst>
            <a:ext uri="{FF2B5EF4-FFF2-40B4-BE49-F238E27FC236}">
              <a16:creationId xmlns:a16="http://schemas.microsoft.com/office/drawing/2014/main" xmlns="" id="{00000000-0008-0000-0B00-0000C49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199" name="Rectangle 9162">
          <a:extLst>
            <a:ext uri="{FF2B5EF4-FFF2-40B4-BE49-F238E27FC236}">
              <a16:creationId xmlns:a16="http://schemas.microsoft.com/office/drawing/2014/main" xmlns="" id="{00000000-0008-0000-0B00-0000C79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200" name="Rectangle 9163">
          <a:extLst>
            <a:ext uri="{FF2B5EF4-FFF2-40B4-BE49-F238E27FC236}">
              <a16:creationId xmlns:a16="http://schemas.microsoft.com/office/drawing/2014/main" xmlns="" id="{00000000-0008-0000-0B00-0000C89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203" name="Rectangle 9166">
          <a:extLst>
            <a:ext uri="{FF2B5EF4-FFF2-40B4-BE49-F238E27FC236}">
              <a16:creationId xmlns:a16="http://schemas.microsoft.com/office/drawing/2014/main" xmlns="" id="{00000000-0008-0000-0B00-0000CB9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204" name="Rectangle 9167">
          <a:extLst>
            <a:ext uri="{FF2B5EF4-FFF2-40B4-BE49-F238E27FC236}">
              <a16:creationId xmlns:a16="http://schemas.microsoft.com/office/drawing/2014/main" xmlns="" id="{00000000-0008-0000-0B00-0000CC9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207" name="Rectangle 9170">
          <a:extLst>
            <a:ext uri="{FF2B5EF4-FFF2-40B4-BE49-F238E27FC236}">
              <a16:creationId xmlns:a16="http://schemas.microsoft.com/office/drawing/2014/main" xmlns="" id="{00000000-0008-0000-0B00-0000CF9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208" name="Rectangle 9171">
          <a:extLst>
            <a:ext uri="{FF2B5EF4-FFF2-40B4-BE49-F238E27FC236}">
              <a16:creationId xmlns:a16="http://schemas.microsoft.com/office/drawing/2014/main" xmlns="" id="{00000000-0008-0000-0B00-0000D09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211" name="Rectangle 9174">
          <a:extLst>
            <a:ext uri="{FF2B5EF4-FFF2-40B4-BE49-F238E27FC236}">
              <a16:creationId xmlns:a16="http://schemas.microsoft.com/office/drawing/2014/main" xmlns="" id="{00000000-0008-0000-0B00-0000D39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212" name="Rectangle 9175">
          <a:extLst>
            <a:ext uri="{FF2B5EF4-FFF2-40B4-BE49-F238E27FC236}">
              <a16:creationId xmlns:a16="http://schemas.microsoft.com/office/drawing/2014/main" xmlns="" id="{00000000-0008-0000-0B00-0000D49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215" name="Rectangle 9178">
          <a:extLst>
            <a:ext uri="{FF2B5EF4-FFF2-40B4-BE49-F238E27FC236}">
              <a16:creationId xmlns:a16="http://schemas.microsoft.com/office/drawing/2014/main" xmlns="" id="{00000000-0008-0000-0B00-0000D79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216" name="Rectangle 9179">
          <a:extLst>
            <a:ext uri="{FF2B5EF4-FFF2-40B4-BE49-F238E27FC236}">
              <a16:creationId xmlns:a16="http://schemas.microsoft.com/office/drawing/2014/main" xmlns="" id="{00000000-0008-0000-0B00-0000D89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219" name="Rectangle 9182">
          <a:extLst>
            <a:ext uri="{FF2B5EF4-FFF2-40B4-BE49-F238E27FC236}">
              <a16:creationId xmlns:a16="http://schemas.microsoft.com/office/drawing/2014/main" xmlns="" id="{00000000-0008-0000-0B00-0000DB9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220" name="Rectangle 9183">
          <a:extLst>
            <a:ext uri="{FF2B5EF4-FFF2-40B4-BE49-F238E27FC236}">
              <a16:creationId xmlns:a16="http://schemas.microsoft.com/office/drawing/2014/main" xmlns="" id="{00000000-0008-0000-0B00-0000DC9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223" name="Rectangle 9186">
          <a:extLst>
            <a:ext uri="{FF2B5EF4-FFF2-40B4-BE49-F238E27FC236}">
              <a16:creationId xmlns:a16="http://schemas.microsoft.com/office/drawing/2014/main" xmlns="" id="{00000000-0008-0000-0B00-0000DF9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224" name="Rectangle 9187">
          <a:extLst>
            <a:ext uri="{FF2B5EF4-FFF2-40B4-BE49-F238E27FC236}">
              <a16:creationId xmlns:a16="http://schemas.microsoft.com/office/drawing/2014/main" xmlns="" id="{00000000-0008-0000-0B00-0000E09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227" name="Rectangle 9190">
          <a:extLst>
            <a:ext uri="{FF2B5EF4-FFF2-40B4-BE49-F238E27FC236}">
              <a16:creationId xmlns:a16="http://schemas.microsoft.com/office/drawing/2014/main" xmlns="" id="{00000000-0008-0000-0B00-0000E39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228" name="Rectangle 9191">
          <a:extLst>
            <a:ext uri="{FF2B5EF4-FFF2-40B4-BE49-F238E27FC236}">
              <a16:creationId xmlns:a16="http://schemas.microsoft.com/office/drawing/2014/main" xmlns="" id="{00000000-0008-0000-0B00-0000E49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231" name="Rectangle 9194">
          <a:extLst>
            <a:ext uri="{FF2B5EF4-FFF2-40B4-BE49-F238E27FC236}">
              <a16:creationId xmlns:a16="http://schemas.microsoft.com/office/drawing/2014/main" xmlns="" id="{00000000-0008-0000-0B00-0000E79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232" name="Rectangle 9195">
          <a:extLst>
            <a:ext uri="{FF2B5EF4-FFF2-40B4-BE49-F238E27FC236}">
              <a16:creationId xmlns:a16="http://schemas.microsoft.com/office/drawing/2014/main" xmlns="" id="{00000000-0008-0000-0B00-0000E89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235" name="Rectangle 9198">
          <a:extLst>
            <a:ext uri="{FF2B5EF4-FFF2-40B4-BE49-F238E27FC236}">
              <a16:creationId xmlns:a16="http://schemas.microsoft.com/office/drawing/2014/main" xmlns="" id="{00000000-0008-0000-0B00-0000EB9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236" name="Rectangle 9199">
          <a:extLst>
            <a:ext uri="{FF2B5EF4-FFF2-40B4-BE49-F238E27FC236}">
              <a16:creationId xmlns:a16="http://schemas.microsoft.com/office/drawing/2014/main" xmlns="" id="{00000000-0008-0000-0B00-0000EC9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239" name="Rectangle 9202">
          <a:extLst>
            <a:ext uri="{FF2B5EF4-FFF2-40B4-BE49-F238E27FC236}">
              <a16:creationId xmlns:a16="http://schemas.microsoft.com/office/drawing/2014/main" xmlns="" id="{00000000-0008-0000-0B00-0000EF9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240" name="Rectangle 9203">
          <a:extLst>
            <a:ext uri="{FF2B5EF4-FFF2-40B4-BE49-F238E27FC236}">
              <a16:creationId xmlns:a16="http://schemas.microsoft.com/office/drawing/2014/main" xmlns="" id="{00000000-0008-0000-0B00-0000F09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243" name="Rectangle 9206">
          <a:extLst>
            <a:ext uri="{FF2B5EF4-FFF2-40B4-BE49-F238E27FC236}">
              <a16:creationId xmlns:a16="http://schemas.microsoft.com/office/drawing/2014/main" xmlns="" id="{00000000-0008-0000-0B00-0000F39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244" name="Rectangle 9207">
          <a:extLst>
            <a:ext uri="{FF2B5EF4-FFF2-40B4-BE49-F238E27FC236}">
              <a16:creationId xmlns:a16="http://schemas.microsoft.com/office/drawing/2014/main" xmlns="" id="{00000000-0008-0000-0B00-0000F49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247" name="Rectangle 9210">
          <a:extLst>
            <a:ext uri="{FF2B5EF4-FFF2-40B4-BE49-F238E27FC236}">
              <a16:creationId xmlns:a16="http://schemas.microsoft.com/office/drawing/2014/main" xmlns="" id="{00000000-0008-0000-0B00-0000F79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248" name="Rectangle 9211">
          <a:extLst>
            <a:ext uri="{FF2B5EF4-FFF2-40B4-BE49-F238E27FC236}">
              <a16:creationId xmlns:a16="http://schemas.microsoft.com/office/drawing/2014/main" xmlns="" id="{00000000-0008-0000-0B00-0000F89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251" name="Rectangle 9214">
          <a:extLst>
            <a:ext uri="{FF2B5EF4-FFF2-40B4-BE49-F238E27FC236}">
              <a16:creationId xmlns:a16="http://schemas.microsoft.com/office/drawing/2014/main" xmlns="" id="{00000000-0008-0000-0B00-0000FB9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252" name="Rectangle 9215">
          <a:extLst>
            <a:ext uri="{FF2B5EF4-FFF2-40B4-BE49-F238E27FC236}">
              <a16:creationId xmlns:a16="http://schemas.microsoft.com/office/drawing/2014/main" xmlns="" id="{00000000-0008-0000-0B00-0000FC9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255" name="Rectangle 9218">
          <a:extLst>
            <a:ext uri="{FF2B5EF4-FFF2-40B4-BE49-F238E27FC236}">
              <a16:creationId xmlns:a16="http://schemas.microsoft.com/office/drawing/2014/main" xmlns="" id="{00000000-0008-0000-0B00-0000FF9A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256" name="Rectangle 9219">
          <a:extLst>
            <a:ext uri="{FF2B5EF4-FFF2-40B4-BE49-F238E27FC236}">
              <a16:creationId xmlns:a16="http://schemas.microsoft.com/office/drawing/2014/main" xmlns="" id="{00000000-0008-0000-0B00-0000009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259" name="Rectangle 9222">
          <a:extLst>
            <a:ext uri="{FF2B5EF4-FFF2-40B4-BE49-F238E27FC236}">
              <a16:creationId xmlns:a16="http://schemas.microsoft.com/office/drawing/2014/main" xmlns="" id="{00000000-0008-0000-0B00-0000039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260" name="Rectangle 9223">
          <a:extLst>
            <a:ext uri="{FF2B5EF4-FFF2-40B4-BE49-F238E27FC236}">
              <a16:creationId xmlns:a16="http://schemas.microsoft.com/office/drawing/2014/main" xmlns="" id="{00000000-0008-0000-0B00-0000049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263" name="Rectangle 9226">
          <a:extLst>
            <a:ext uri="{FF2B5EF4-FFF2-40B4-BE49-F238E27FC236}">
              <a16:creationId xmlns:a16="http://schemas.microsoft.com/office/drawing/2014/main" xmlns="" id="{00000000-0008-0000-0B00-0000079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264" name="Rectangle 9227">
          <a:extLst>
            <a:ext uri="{FF2B5EF4-FFF2-40B4-BE49-F238E27FC236}">
              <a16:creationId xmlns:a16="http://schemas.microsoft.com/office/drawing/2014/main" xmlns="" id="{00000000-0008-0000-0B00-0000089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267" name="Rectangle 9230">
          <a:extLst>
            <a:ext uri="{FF2B5EF4-FFF2-40B4-BE49-F238E27FC236}">
              <a16:creationId xmlns:a16="http://schemas.microsoft.com/office/drawing/2014/main" xmlns="" id="{00000000-0008-0000-0B00-00000B9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268" name="Rectangle 9231">
          <a:extLst>
            <a:ext uri="{FF2B5EF4-FFF2-40B4-BE49-F238E27FC236}">
              <a16:creationId xmlns:a16="http://schemas.microsoft.com/office/drawing/2014/main" xmlns="" id="{00000000-0008-0000-0B00-00000C9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271" name="Rectangle 9234">
          <a:extLst>
            <a:ext uri="{FF2B5EF4-FFF2-40B4-BE49-F238E27FC236}">
              <a16:creationId xmlns:a16="http://schemas.microsoft.com/office/drawing/2014/main" xmlns="" id="{00000000-0008-0000-0B00-00000F9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272" name="Rectangle 9235">
          <a:extLst>
            <a:ext uri="{FF2B5EF4-FFF2-40B4-BE49-F238E27FC236}">
              <a16:creationId xmlns:a16="http://schemas.microsoft.com/office/drawing/2014/main" xmlns="" id="{00000000-0008-0000-0B00-0000109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275" name="Rectangle 9238">
          <a:extLst>
            <a:ext uri="{FF2B5EF4-FFF2-40B4-BE49-F238E27FC236}">
              <a16:creationId xmlns:a16="http://schemas.microsoft.com/office/drawing/2014/main" xmlns="" id="{00000000-0008-0000-0B00-0000139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276" name="Rectangle 9239">
          <a:extLst>
            <a:ext uri="{FF2B5EF4-FFF2-40B4-BE49-F238E27FC236}">
              <a16:creationId xmlns:a16="http://schemas.microsoft.com/office/drawing/2014/main" xmlns="" id="{00000000-0008-0000-0B00-0000149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279" name="Rectangle 9242">
          <a:extLst>
            <a:ext uri="{FF2B5EF4-FFF2-40B4-BE49-F238E27FC236}">
              <a16:creationId xmlns:a16="http://schemas.microsoft.com/office/drawing/2014/main" xmlns="" id="{00000000-0008-0000-0B00-0000179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280" name="Rectangle 9243">
          <a:extLst>
            <a:ext uri="{FF2B5EF4-FFF2-40B4-BE49-F238E27FC236}">
              <a16:creationId xmlns:a16="http://schemas.microsoft.com/office/drawing/2014/main" xmlns="" id="{00000000-0008-0000-0B00-0000189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283" name="Rectangle 9246">
          <a:extLst>
            <a:ext uri="{FF2B5EF4-FFF2-40B4-BE49-F238E27FC236}">
              <a16:creationId xmlns:a16="http://schemas.microsoft.com/office/drawing/2014/main" xmlns="" id="{00000000-0008-0000-0B00-00001B9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284" name="Rectangle 9247">
          <a:extLst>
            <a:ext uri="{FF2B5EF4-FFF2-40B4-BE49-F238E27FC236}">
              <a16:creationId xmlns:a16="http://schemas.microsoft.com/office/drawing/2014/main" xmlns="" id="{00000000-0008-0000-0B00-00001C9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287" name="Rectangle 9250">
          <a:extLst>
            <a:ext uri="{FF2B5EF4-FFF2-40B4-BE49-F238E27FC236}">
              <a16:creationId xmlns:a16="http://schemas.microsoft.com/office/drawing/2014/main" xmlns="" id="{00000000-0008-0000-0B00-00001F9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288" name="Rectangle 9251">
          <a:extLst>
            <a:ext uri="{FF2B5EF4-FFF2-40B4-BE49-F238E27FC236}">
              <a16:creationId xmlns:a16="http://schemas.microsoft.com/office/drawing/2014/main" xmlns="" id="{00000000-0008-0000-0B00-0000209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291" name="Rectangle 9254">
          <a:extLst>
            <a:ext uri="{FF2B5EF4-FFF2-40B4-BE49-F238E27FC236}">
              <a16:creationId xmlns:a16="http://schemas.microsoft.com/office/drawing/2014/main" xmlns="" id="{00000000-0008-0000-0B00-0000239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292" name="Rectangle 9255">
          <a:extLst>
            <a:ext uri="{FF2B5EF4-FFF2-40B4-BE49-F238E27FC236}">
              <a16:creationId xmlns:a16="http://schemas.microsoft.com/office/drawing/2014/main" xmlns="" id="{00000000-0008-0000-0B00-0000249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295" name="Rectangle 9258">
          <a:extLst>
            <a:ext uri="{FF2B5EF4-FFF2-40B4-BE49-F238E27FC236}">
              <a16:creationId xmlns:a16="http://schemas.microsoft.com/office/drawing/2014/main" xmlns="" id="{00000000-0008-0000-0B00-0000279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296" name="Rectangle 9259">
          <a:extLst>
            <a:ext uri="{FF2B5EF4-FFF2-40B4-BE49-F238E27FC236}">
              <a16:creationId xmlns:a16="http://schemas.microsoft.com/office/drawing/2014/main" xmlns="" id="{00000000-0008-0000-0B00-0000289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299" name="Rectangle 9262">
          <a:extLst>
            <a:ext uri="{FF2B5EF4-FFF2-40B4-BE49-F238E27FC236}">
              <a16:creationId xmlns:a16="http://schemas.microsoft.com/office/drawing/2014/main" xmlns="" id="{00000000-0008-0000-0B00-00002B9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300" name="Rectangle 9263">
          <a:extLst>
            <a:ext uri="{FF2B5EF4-FFF2-40B4-BE49-F238E27FC236}">
              <a16:creationId xmlns:a16="http://schemas.microsoft.com/office/drawing/2014/main" xmlns="" id="{00000000-0008-0000-0B00-00002C9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303" name="Rectangle 9266">
          <a:extLst>
            <a:ext uri="{FF2B5EF4-FFF2-40B4-BE49-F238E27FC236}">
              <a16:creationId xmlns:a16="http://schemas.microsoft.com/office/drawing/2014/main" xmlns="" id="{00000000-0008-0000-0B00-00002F9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304" name="Rectangle 9267">
          <a:extLst>
            <a:ext uri="{FF2B5EF4-FFF2-40B4-BE49-F238E27FC236}">
              <a16:creationId xmlns:a16="http://schemas.microsoft.com/office/drawing/2014/main" xmlns="" id="{00000000-0008-0000-0B00-0000309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307" name="Rectangle 9270">
          <a:extLst>
            <a:ext uri="{FF2B5EF4-FFF2-40B4-BE49-F238E27FC236}">
              <a16:creationId xmlns:a16="http://schemas.microsoft.com/office/drawing/2014/main" xmlns="" id="{00000000-0008-0000-0B00-0000339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308" name="Rectangle 9271">
          <a:extLst>
            <a:ext uri="{FF2B5EF4-FFF2-40B4-BE49-F238E27FC236}">
              <a16:creationId xmlns:a16="http://schemas.microsoft.com/office/drawing/2014/main" xmlns="" id="{00000000-0008-0000-0B00-0000349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311" name="Rectangle 9274">
          <a:extLst>
            <a:ext uri="{FF2B5EF4-FFF2-40B4-BE49-F238E27FC236}">
              <a16:creationId xmlns:a16="http://schemas.microsoft.com/office/drawing/2014/main" xmlns="" id="{00000000-0008-0000-0B00-0000379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312" name="Rectangle 9275">
          <a:extLst>
            <a:ext uri="{FF2B5EF4-FFF2-40B4-BE49-F238E27FC236}">
              <a16:creationId xmlns:a16="http://schemas.microsoft.com/office/drawing/2014/main" xmlns="" id="{00000000-0008-0000-0B00-0000389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315" name="Rectangle 9278">
          <a:extLst>
            <a:ext uri="{FF2B5EF4-FFF2-40B4-BE49-F238E27FC236}">
              <a16:creationId xmlns:a16="http://schemas.microsoft.com/office/drawing/2014/main" xmlns="" id="{00000000-0008-0000-0B00-00003B9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316" name="Rectangle 9279">
          <a:extLst>
            <a:ext uri="{FF2B5EF4-FFF2-40B4-BE49-F238E27FC236}">
              <a16:creationId xmlns:a16="http://schemas.microsoft.com/office/drawing/2014/main" xmlns="" id="{00000000-0008-0000-0B00-00003C9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319" name="Rectangle 9282">
          <a:extLst>
            <a:ext uri="{FF2B5EF4-FFF2-40B4-BE49-F238E27FC236}">
              <a16:creationId xmlns:a16="http://schemas.microsoft.com/office/drawing/2014/main" xmlns="" id="{00000000-0008-0000-0B00-00003F9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320" name="Rectangle 9283">
          <a:extLst>
            <a:ext uri="{FF2B5EF4-FFF2-40B4-BE49-F238E27FC236}">
              <a16:creationId xmlns:a16="http://schemas.microsoft.com/office/drawing/2014/main" xmlns="" id="{00000000-0008-0000-0B00-0000409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323" name="Rectangle 9286">
          <a:extLst>
            <a:ext uri="{FF2B5EF4-FFF2-40B4-BE49-F238E27FC236}">
              <a16:creationId xmlns:a16="http://schemas.microsoft.com/office/drawing/2014/main" xmlns="" id="{00000000-0008-0000-0B00-0000439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324" name="Rectangle 9287">
          <a:extLst>
            <a:ext uri="{FF2B5EF4-FFF2-40B4-BE49-F238E27FC236}">
              <a16:creationId xmlns:a16="http://schemas.microsoft.com/office/drawing/2014/main" xmlns="" id="{00000000-0008-0000-0B00-0000449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327" name="Rectangle 9290">
          <a:extLst>
            <a:ext uri="{FF2B5EF4-FFF2-40B4-BE49-F238E27FC236}">
              <a16:creationId xmlns:a16="http://schemas.microsoft.com/office/drawing/2014/main" xmlns="" id="{00000000-0008-0000-0B00-0000479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328" name="Rectangle 9291">
          <a:extLst>
            <a:ext uri="{FF2B5EF4-FFF2-40B4-BE49-F238E27FC236}">
              <a16:creationId xmlns:a16="http://schemas.microsoft.com/office/drawing/2014/main" xmlns="" id="{00000000-0008-0000-0B00-0000489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331" name="Rectangle 9294">
          <a:extLst>
            <a:ext uri="{FF2B5EF4-FFF2-40B4-BE49-F238E27FC236}">
              <a16:creationId xmlns:a16="http://schemas.microsoft.com/office/drawing/2014/main" xmlns="" id="{00000000-0008-0000-0B00-00004B9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332" name="Rectangle 9295">
          <a:extLst>
            <a:ext uri="{FF2B5EF4-FFF2-40B4-BE49-F238E27FC236}">
              <a16:creationId xmlns:a16="http://schemas.microsoft.com/office/drawing/2014/main" xmlns="" id="{00000000-0008-0000-0B00-00004C9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335" name="Rectangle 9298">
          <a:extLst>
            <a:ext uri="{FF2B5EF4-FFF2-40B4-BE49-F238E27FC236}">
              <a16:creationId xmlns:a16="http://schemas.microsoft.com/office/drawing/2014/main" xmlns="" id="{00000000-0008-0000-0B00-00004F9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336" name="Rectangle 9299">
          <a:extLst>
            <a:ext uri="{FF2B5EF4-FFF2-40B4-BE49-F238E27FC236}">
              <a16:creationId xmlns:a16="http://schemas.microsoft.com/office/drawing/2014/main" xmlns="" id="{00000000-0008-0000-0B00-0000509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339" name="Rectangle 9302">
          <a:extLst>
            <a:ext uri="{FF2B5EF4-FFF2-40B4-BE49-F238E27FC236}">
              <a16:creationId xmlns:a16="http://schemas.microsoft.com/office/drawing/2014/main" xmlns="" id="{00000000-0008-0000-0B00-0000539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340" name="Rectangle 9303">
          <a:extLst>
            <a:ext uri="{FF2B5EF4-FFF2-40B4-BE49-F238E27FC236}">
              <a16:creationId xmlns:a16="http://schemas.microsoft.com/office/drawing/2014/main" xmlns="" id="{00000000-0008-0000-0B00-0000549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343" name="Rectangle 9306">
          <a:extLst>
            <a:ext uri="{FF2B5EF4-FFF2-40B4-BE49-F238E27FC236}">
              <a16:creationId xmlns:a16="http://schemas.microsoft.com/office/drawing/2014/main" xmlns="" id="{00000000-0008-0000-0B00-0000579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344" name="Rectangle 9307">
          <a:extLst>
            <a:ext uri="{FF2B5EF4-FFF2-40B4-BE49-F238E27FC236}">
              <a16:creationId xmlns:a16="http://schemas.microsoft.com/office/drawing/2014/main" xmlns="" id="{00000000-0008-0000-0B00-0000589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347" name="Rectangle 9310">
          <a:extLst>
            <a:ext uri="{FF2B5EF4-FFF2-40B4-BE49-F238E27FC236}">
              <a16:creationId xmlns:a16="http://schemas.microsoft.com/office/drawing/2014/main" xmlns="" id="{00000000-0008-0000-0B00-00005B9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348" name="Rectangle 9311">
          <a:extLst>
            <a:ext uri="{FF2B5EF4-FFF2-40B4-BE49-F238E27FC236}">
              <a16:creationId xmlns:a16="http://schemas.microsoft.com/office/drawing/2014/main" xmlns="" id="{00000000-0008-0000-0B00-00005C9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351" name="Rectangle 9314">
          <a:extLst>
            <a:ext uri="{FF2B5EF4-FFF2-40B4-BE49-F238E27FC236}">
              <a16:creationId xmlns:a16="http://schemas.microsoft.com/office/drawing/2014/main" xmlns="" id="{00000000-0008-0000-0B00-00005F9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352" name="Rectangle 9315">
          <a:extLst>
            <a:ext uri="{FF2B5EF4-FFF2-40B4-BE49-F238E27FC236}">
              <a16:creationId xmlns:a16="http://schemas.microsoft.com/office/drawing/2014/main" xmlns="" id="{00000000-0008-0000-0B00-0000609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355" name="Rectangle 9318">
          <a:extLst>
            <a:ext uri="{FF2B5EF4-FFF2-40B4-BE49-F238E27FC236}">
              <a16:creationId xmlns:a16="http://schemas.microsoft.com/office/drawing/2014/main" xmlns="" id="{00000000-0008-0000-0B00-0000639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356" name="Rectangle 9319">
          <a:extLst>
            <a:ext uri="{FF2B5EF4-FFF2-40B4-BE49-F238E27FC236}">
              <a16:creationId xmlns:a16="http://schemas.microsoft.com/office/drawing/2014/main" xmlns="" id="{00000000-0008-0000-0B00-0000649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359" name="Rectangle 9322">
          <a:extLst>
            <a:ext uri="{FF2B5EF4-FFF2-40B4-BE49-F238E27FC236}">
              <a16:creationId xmlns:a16="http://schemas.microsoft.com/office/drawing/2014/main" xmlns="" id="{00000000-0008-0000-0B00-0000679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360" name="Rectangle 9323">
          <a:extLst>
            <a:ext uri="{FF2B5EF4-FFF2-40B4-BE49-F238E27FC236}">
              <a16:creationId xmlns:a16="http://schemas.microsoft.com/office/drawing/2014/main" xmlns="" id="{00000000-0008-0000-0B00-0000689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363" name="Rectangle 9326">
          <a:extLst>
            <a:ext uri="{FF2B5EF4-FFF2-40B4-BE49-F238E27FC236}">
              <a16:creationId xmlns:a16="http://schemas.microsoft.com/office/drawing/2014/main" xmlns="" id="{00000000-0008-0000-0B00-00006B9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364" name="Rectangle 9327">
          <a:extLst>
            <a:ext uri="{FF2B5EF4-FFF2-40B4-BE49-F238E27FC236}">
              <a16:creationId xmlns:a16="http://schemas.microsoft.com/office/drawing/2014/main" xmlns="" id="{00000000-0008-0000-0B00-00006C9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367" name="Rectangle 9330">
          <a:extLst>
            <a:ext uri="{FF2B5EF4-FFF2-40B4-BE49-F238E27FC236}">
              <a16:creationId xmlns:a16="http://schemas.microsoft.com/office/drawing/2014/main" xmlns="" id="{00000000-0008-0000-0B00-00006F9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368" name="Rectangle 9331">
          <a:extLst>
            <a:ext uri="{FF2B5EF4-FFF2-40B4-BE49-F238E27FC236}">
              <a16:creationId xmlns:a16="http://schemas.microsoft.com/office/drawing/2014/main" xmlns="" id="{00000000-0008-0000-0B00-0000709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371" name="Rectangle 9334">
          <a:extLst>
            <a:ext uri="{FF2B5EF4-FFF2-40B4-BE49-F238E27FC236}">
              <a16:creationId xmlns:a16="http://schemas.microsoft.com/office/drawing/2014/main" xmlns="" id="{00000000-0008-0000-0B00-0000739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372" name="Rectangle 9335">
          <a:extLst>
            <a:ext uri="{FF2B5EF4-FFF2-40B4-BE49-F238E27FC236}">
              <a16:creationId xmlns:a16="http://schemas.microsoft.com/office/drawing/2014/main" xmlns="" id="{00000000-0008-0000-0B00-0000749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375" name="Rectangle 9338">
          <a:extLst>
            <a:ext uri="{FF2B5EF4-FFF2-40B4-BE49-F238E27FC236}">
              <a16:creationId xmlns:a16="http://schemas.microsoft.com/office/drawing/2014/main" xmlns="" id="{00000000-0008-0000-0B00-0000779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376" name="Rectangle 9339">
          <a:extLst>
            <a:ext uri="{FF2B5EF4-FFF2-40B4-BE49-F238E27FC236}">
              <a16:creationId xmlns:a16="http://schemas.microsoft.com/office/drawing/2014/main" xmlns="" id="{00000000-0008-0000-0B00-0000789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379" name="Rectangle 9342">
          <a:extLst>
            <a:ext uri="{FF2B5EF4-FFF2-40B4-BE49-F238E27FC236}">
              <a16:creationId xmlns:a16="http://schemas.microsoft.com/office/drawing/2014/main" xmlns="" id="{00000000-0008-0000-0B00-00007B9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380" name="Rectangle 9343">
          <a:extLst>
            <a:ext uri="{FF2B5EF4-FFF2-40B4-BE49-F238E27FC236}">
              <a16:creationId xmlns:a16="http://schemas.microsoft.com/office/drawing/2014/main" xmlns="" id="{00000000-0008-0000-0B00-00007C9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383" name="Rectangle 9346">
          <a:extLst>
            <a:ext uri="{FF2B5EF4-FFF2-40B4-BE49-F238E27FC236}">
              <a16:creationId xmlns:a16="http://schemas.microsoft.com/office/drawing/2014/main" xmlns="" id="{00000000-0008-0000-0B00-00007F9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384" name="Rectangle 9347">
          <a:extLst>
            <a:ext uri="{FF2B5EF4-FFF2-40B4-BE49-F238E27FC236}">
              <a16:creationId xmlns:a16="http://schemas.microsoft.com/office/drawing/2014/main" xmlns="" id="{00000000-0008-0000-0B00-0000809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387" name="Rectangle 9350">
          <a:extLst>
            <a:ext uri="{FF2B5EF4-FFF2-40B4-BE49-F238E27FC236}">
              <a16:creationId xmlns:a16="http://schemas.microsoft.com/office/drawing/2014/main" xmlns="" id="{00000000-0008-0000-0B00-0000839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388" name="Rectangle 9351">
          <a:extLst>
            <a:ext uri="{FF2B5EF4-FFF2-40B4-BE49-F238E27FC236}">
              <a16:creationId xmlns:a16="http://schemas.microsoft.com/office/drawing/2014/main" xmlns="" id="{00000000-0008-0000-0B00-0000849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391" name="Rectangle 9354">
          <a:extLst>
            <a:ext uri="{FF2B5EF4-FFF2-40B4-BE49-F238E27FC236}">
              <a16:creationId xmlns:a16="http://schemas.microsoft.com/office/drawing/2014/main" xmlns="" id="{00000000-0008-0000-0B00-0000879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392" name="Rectangle 9355">
          <a:extLst>
            <a:ext uri="{FF2B5EF4-FFF2-40B4-BE49-F238E27FC236}">
              <a16:creationId xmlns:a16="http://schemas.microsoft.com/office/drawing/2014/main" xmlns="" id="{00000000-0008-0000-0B00-0000889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395" name="Rectangle 9358">
          <a:extLst>
            <a:ext uri="{FF2B5EF4-FFF2-40B4-BE49-F238E27FC236}">
              <a16:creationId xmlns:a16="http://schemas.microsoft.com/office/drawing/2014/main" xmlns="" id="{00000000-0008-0000-0B00-00008B9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396" name="Rectangle 9359">
          <a:extLst>
            <a:ext uri="{FF2B5EF4-FFF2-40B4-BE49-F238E27FC236}">
              <a16:creationId xmlns:a16="http://schemas.microsoft.com/office/drawing/2014/main" xmlns="" id="{00000000-0008-0000-0B00-00008C9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399" name="Rectangle 9362">
          <a:extLst>
            <a:ext uri="{FF2B5EF4-FFF2-40B4-BE49-F238E27FC236}">
              <a16:creationId xmlns:a16="http://schemas.microsoft.com/office/drawing/2014/main" xmlns="" id="{00000000-0008-0000-0B00-00008F9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400" name="Rectangle 9363">
          <a:extLst>
            <a:ext uri="{FF2B5EF4-FFF2-40B4-BE49-F238E27FC236}">
              <a16:creationId xmlns:a16="http://schemas.microsoft.com/office/drawing/2014/main" xmlns="" id="{00000000-0008-0000-0B00-0000909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403" name="Rectangle 9366">
          <a:extLst>
            <a:ext uri="{FF2B5EF4-FFF2-40B4-BE49-F238E27FC236}">
              <a16:creationId xmlns:a16="http://schemas.microsoft.com/office/drawing/2014/main" xmlns="" id="{00000000-0008-0000-0B00-0000939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404" name="Rectangle 9367">
          <a:extLst>
            <a:ext uri="{FF2B5EF4-FFF2-40B4-BE49-F238E27FC236}">
              <a16:creationId xmlns:a16="http://schemas.microsoft.com/office/drawing/2014/main" xmlns="" id="{00000000-0008-0000-0B00-0000949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407" name="Rectangle 9370">
          <a:extLst>
            <a:ext uri="{FF2B5EF4-FFF2-40B4-BE49-F238E27FC236}">
              <a16:creationId xmlns:a16="http://schemas.microsoft.com/office/drawing/2014/main" xmlns="" id="{00000000-0008-0000-0B00-0000979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408" name="Rectangle 9371">
          <a:extLst>
            <a:ext uri="{FF2B5EF4-FFF2-40B4-BE49-F238E27FC236}">
              <a16:creationId xmlns:a16="http://schemas.microsoft.com/office/drawing/2014/main" xmlns="" id="{00000000-0008-0000-0B00-0000989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411" name="Rectangle 9374">
          <a:extLst>
            <a:ext uri="{FF2B5EF4-FFF2-40B4-BE49-F238E27FC236}">
              <a16:creationId xmlns:a16="http://schemas.microsoft.com/office/drawing/2014/main" xmlns="" id="{00000000-0008-0000-0B00-00009B9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412" name="Rectangle 9375">
          <a:extLst>
            <a:ext uri="{FF2B5EF4-FFF2-40B4-BE49-F238E27FC236}">
              <a16:creationId xmlns:a16="http://schemas.microsoft.com/office/drawing/2014/main" xmlns="" id="{00000000-0008-0000-0B00-00009C9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415" name="Rectangle 9378">
          <a:extLst>
            <a:ext uri="{FF2B5EF4-FFF2-40B4-BE49-F238E27FC236}">
              <a16:creationId xmlns:a16="http://schemas.microsoft.com/office/drawing/2014/main" xmlns="" id="{00000000-0008-0000-0B00-00009F9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416" name="Rectangle 9379">
          <a:extLst>
            <a:ext uri="{FF2B5EF4-FFF2-40B4-BE49-F238E27FC236}">
              <a16:creationId xmlns:a16="http://schemas.microsoft.com/office/drawing/2014/main" xmlns="" id="{00000000-0008-0000-0B00-0000A09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419" name="Rectangle 9382">
          <a:extLst>
            <a:ext uri="{FF2B5EF4-FFF2-40B4-BE49-F238E27FC236}">
              <a16:creationId xmlns:a16="http://schemas.microsoft.com/office/drawing/2014/main" xmlns="" id="{00000000-0008-0000-0B00-0000A39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420" name="Rectangle 9383">
          <a:extLst>
            <a:ext uri="{FF2B5EF4-FFF2-40B4-BE49-F238E27FC236}">
              <a16:creationId xmlns:a16="http://schemas.microsoft.com/office/drawing/2014/main" xmlns="" id="{00000000-0008-0000-0B00-0000A49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423" name="Rectangle 9386">
          <a:extLst>
            <a:ext uri="{FF2B5EF4-FFF2-40B4-BE49-F238E27FC236}">
              <a16:creationId xmlns:a16="http://schemas.microsoft.com/office/drawing/2014/main" xmlns="" id="{00000000-0008-0000-0B00-0000A79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424" name="Rectangle 9387">
          <a:extLst>
            <a:ext uri="{FF2B5EF4-FFF2-40B4-BE49-F238E27FC236}">
              <a16:creationId xmlns:a16="http://schemas.microsoft.com/office/drawing/2014/main" xmlns="" id="{00000000-0008-0000-0B00-0000A89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427" name="Rectangle 9390">
          <a:extLst>
            <a:ext uri="{FF2B5EF4-FFF2-40B4-BE49-F238E27FC236}">
              <a16:creationId xmlns:a16="http://schemas.microsoft.com/office/drawing/2014/main" xmlns="" id="{00000000-0008-0000-0B00-0000AB9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428" name="Rectangle 9391">
          <a:extLst>
            <a:ext uri="{FF2B5EF4-FFF2-40B4-BE49-F238E27FC236}">
              <a16:creationId xmlns:a16="http://schemas.microsoft.com/office/drawing/2014/main" xmlns="" id="{00000000-0008-0000-0B00-0000AC9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431" name="Rectangle 9394">
          <a:extLst>
            <a:ext uri="{FF2B5EF4-FFF2-40B4-BE49-F238E27FC236}">
              <a16:creationId xmlns:a16="http://schemas.microsoft.com/office/drawing/2014/main" xmlns="" id="{00000000-0008-0000-0B00-0000AF9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432" name="Rectangle 9395">
          <a:extLst>
            <a:ext uri="{FF2B5EF4-FFF2-40B4-BE49-F238E27FC236}">
              <a16:creationId xmlns:a16="http://schemas.microsoft.com/office/drawing/2014/main" xmlns="" id="{00000000-0008-0000-0B00-0000B09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435" name="Rectangle 9398">
          <a:extLst>
            <a:ext uri="{FF2B5EF4-FFF2-40B4-BE49-F238E27FC236}">
              <a16:creationId xmlns:a16="http://schemas.microsoft.com/office/drawing/2014/main" xmlns="" id="{00000000-0008-0000-0B00-0000B39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436" name="Rectangle 9399">
          <a:extLst>
            <a:ext uri="{FF2B5EF4-FFF2-40B4-BE49-F238E27FC236}">
              <a16:creationId xmlns:a16="http://schemas.microsoft.com/office/drawing/2014/main" xmlns="" id="{00000000-0008-0000-0B00-0000B49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439" name="Rectangle 9402">
          <a:extLst>
            <a:ext uri="{FF2B5EF4-FFF2-40B4-BE49-F238E27FC236}">
              <a16:creationId xmlns:a16="http://schemas.microsoft.com/office/drawing/2014/main" xmlns="" id="{00000000-0008-0000-0B00-0000B79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440" name="Rectangle 9403">
          <a:extLst>
            <a:ext uri="{FF2B5EF4-FFF2-40B4-BE49-F238E27FC236}">
              <a16:creationId xmlns:a16="http://schemas.microsoft.com/office/drawing/2014/main" xmlns="" id="{00000000-0008-0000-0B00-0000B89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443" name="Rectangle 9406">
          <a:extLst>
            <a:ext uri="{FF2B5EF4-FFF2-40B4-BE49-F238E27FC236}">
              <a16:creationId xmlns:a16="http://schemas.microsoft.com/office/drawing/2014/main" xmlns="" id="{00000000-0008-0000-0B00-0000BB9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444" name="Rectangle 9407">
          <a:extLst>
            <a:ext uri="{FF2B5EF4-FFF2-40B4-BE49-F238E27FC236}">
              <a16:creationId xmlns:a16="http://schemas.microsoft.com/office/drawing/2014/main" xmlns="" id="{00000000-0008-0000-0B00-0000BC9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447" name="Rectangle 9410">
          <a:extLst>
            <a:ext uri="{FF2B5EF4-FFF2-40B4-BE49-F238E27FC236}">
              <a16:creationId xmlns:a16="http://schemas.microsoft.com/office/drawing/2014/main" xmlns="" id="{00000000-0008-0000-0B00-0000BF9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448" name="Rectangle 9411">
          <a:extLst>
            <a:ext uri="{FF2B5EF4-FFF2-40B4-BE49-F238E27FC236}">
              <a16:creationId xmlns:a16="http://schemas.microsoft.com/office/drawing/2014/main" xmlns="" id="{00000000-0008-0000-0B00-0000C09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451" name="Rectangle 9414">
          <a:extLst>
            <a:ext uri="{FF2B5EF4-FFF2-40B4-BE49-F238E27FC236}">
              <a16:creationId xmlns:a16="http://schemas.microsoft.com/office/drawing/2014/main" xmlns="" id="{00000000-0008-0000-0B00-0000C39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452" name="Rectangle 9415">
          <a:extLst>
            <a:ext uri="{FF2B5EF4-FFF2-40B4-BE49-F238E27FC236}">
              <a16:creationId xmlns:a16="http://schemas.microsoft.com/office/drawing/2014/main" xmlns="" id="{00000000-0008-0000-0B00-0000C49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455" name="Rectangle 9418">
          <a:extLst>
            <a:ext uri="{FF2B5EF4-FFF2-40B4-BE49-F238E27FC236}">
              <a16:creationId xmlns:a16="http://schemas.microsoft.com/office/drawing/2014/main" xmlns="" id="{00000000-0008-0000-0B00-0000C79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456" name="Rectangle 9419">
          <a:extLst>
            <a:ext uri="{FF2B5EF4-FFF2-40B4-BE49-F238E27FC236}">
              <a16:creationId xmlns:a16="http://schemas.microsoft.com/office/drawing/2014/main" xmlns="" id="{00000000-0008-0000-0B00-0000C89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459" name="Rectangle 9422">
          <a:extLst>
            <a:ext uri="{FF2B5EF4-FFF2-40B4-BE49-F238E27FC236}">
              <a16:creationId xmlns:a16="http://schemas.microsoft.com/office/drawing/2014/main" xmlns="" id="{00000000-0008-0000-0B00-0000CB9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460" name="Rectangle 9423">
          <a:extLst>
            <a:ext uri="{FF2B5EF4-FFF2-40B4-BE49-F238E27FC236}">
              <a16:creationId xmlns:a16="http://schemas.microsoft.com/office/drawing/2014/main" xmlns="" id="{00000000-0008-0000-0B00-0000CC9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463" name="Rectangle 9426">
          <a:extLst>
            <a:ext uri="{FF2B5EF4-FFF2-40B4-BE49-F238E27FC236}">
              <a16:creationId xmlns:a16="http://schemas.microsoft.com/office/drawing/2014/main" xmlns="" id="{00000000-0008-0000-0B00-0000CF9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464" name="Rectangle 9427">
          <a:extLst>
            <a:ext uri="{FF2B5EF4-FFF2-40B4-BE49-F238E27FC236}">
              <a16:creationId xmlns:a16="http://schemas.microsoft.com/office/drawing/2014/main" xmlns="" id="{00000000-0008-0000-0B00-0000D09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467" name="Rectangle 9430">
          <a:extLst>
            <a:ext uri="{FF2B5EF4-FFF2-40B4-BE49-F238E27FC236}">
              <a16:creationId xmlns:a16="http://schemas.microsoft.com/office/drawing/2014/main" xmlns="" id="{00000000-0008-0000-0B00-0000D39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468" name="Rectangle 9431">
          <a:extLst>
            <a:ext uri="{FF2B5EF4-FFF2-40B4-BE49-F238E27FC236}">
              <a16:creationId xmlns:a16="http://schemas.microsoft.com/office/drawing/2014/main" xmlns="" id="{00000000-0008-0000-0B00-0000D49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471" name="Rectangle 9434">
          <a:extLst>
            <a:ext uri="{FF2B5EF4-FFF2-40B4-BE49-F238E27FC236}">
              <a16:creationId xmlns:a16="http://schemas.microsoft.com/office/drawing/2014/main" xmlns="" id="{00000000-0008-0000-0B00-0000D79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472" name="Rectangle 9435">
          <a:extLst>
            <a:ext uri="{FF2B5EF4-FFF2-40B4-BE49-F238E27FC236}">
              <a16:creationId xmlns:a16="http://schemas.microsoft.com/office/drawing/2014/main" xmlns="" id="{00000000-0008-0000-0B00-0000D89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475" name="Rectangle 9438">
          <a:extLst>
            <a:ext uri="{FF2B5EF4-FFF2-40B4-BE49-F238E27FC236}">
              <a16:creationId xmlns:a16="http://schemas.microsoft.com/office/drawing/2014/main" xmlns="" id="{00000000-0008-0000-0B00-0000DB9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476" name="Rectangle 9439">
          <a:extLst>
            <a:ext uri="{FF2B5EF4-FFF2-40B4-BE49-F238E27FC236}">
              <a16:creationId xmlns:a16="http://schemas.microsoft.com/office/drawing/2014/main" xmlns="" id="{00000000-0008-0000-0B00-0000DC9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479" name="Rectangle 9442">
          <a:extLst>
            <a:ext uri="{FF2B5EF4-FFF2-40B4-BE49-F238E27FC236}">
              <a16:creationId xmlns:a16="http://schemas.microsoft.com/office/drawing/2014/main" xmlns="" id="{00000000-0008-0000-0B00-0000DF9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480" name="Rectangle 9443">
          <a:extLst>
            <a:ext uri="{FF2B5EF4-FFF2-40B4-BE49-F238E27FC236}">
              <a16:creationId xmlns:a16="http://schemas.microsoft.com/office/drawing/2014/main" xmlns="" id="{00000000-0008-0000-0B00-0000E09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483" name="Rectangle 9446">
          <a:extLst>
            <a:ext uri="{FF2B5EF4-FFF2-40B4-BE49-F238E27FC236}">
              <a16:creationId xmlns:a16="http://schemas.microsoft.com/office/drawing/2014/main" xmlns="" id="{00000000-0008-0000-0B00-0000E39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484" name="Rectangle 9447">
          <a:extLst>
            <a:ext uri="{FF2B5EF4-FFF2-40B4-BE49-F238E27FC236}">
              <a16:creationId xmlns:a16="http://schemas.microsoft.com/office/drawing/2014/main" xmlns="" id="{00000000-0008-0000-0B00-0000E49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487" name="Rectangle 9450">
          <a:extLst>
            <a:ext uri="{FF2B5EF4-FFF2-40B4-BE49-F238E27FC236}">
              <a16:creationId xmlns:a16="http://schemas.microsoft.com/office/drawing/2014/main" xmlns="" id="{00000000-0008-0000-0B00-0000E79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488" name="Rectangle 9451">
          <a:extLst>
            <a:ext uri="{FF2B5EF4-FFF2-40B4-BE49-F238E27FC236}">
              <a16:creationId xmlns:a16="http://schemas.microsoft.com/office/drawing/2014/main" xmlns="" id="{00000000-0008-0000-0B00-0000E89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491" name="Rectangle 9454">
          <a:extLst>
            <a:ext uri="{FF2B5EF4-FFF2-40B4-BE49-F238E27FC236}">
              <a16:creationId xmlns:a16="http://schemas.microsoft.com/office/drawing/2014/main" xmlns="" id="{00000000-0008-0000-0B00-0000EB9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492" name="Rectangle 9455">
          <a:extLst>
            <a:ext uri="{FF2B5EF4-FFF2-40B4-BE49-F238E27FC236}">
              <a16:creationId xmlns:a16="http://schemas.microsoft.com/office/drawing/2014/main" xmlns="" id="{00000000-0008-0000-0B00-0000EC9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495" name="Rectangle 9458">
          <a:extLst>
            <a:ext uri="{FF2B5EF4-FFF2-40B4-BE49-F238E27FC236}">
              <a16:creationId xmlns:a16="http://schemas.microsoft.com/office/drawing/2014/main" xmlns="" id="{00000000-0008-0000-0B00-0000EF9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496" name="Rectangle 9459">
          <a:extLst>
            <a:ext uri="{FF2B5EF4-FFF2-40B4-BE49-F238E27FC236}">
              <a16:creationId xmlns:a16="http://schemas.microsoft.com/office/drawing/2014/main" xmlns="" id="{00000000-0008-0000-0B00-0000F09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499" name="Rectangle 9462">
          <a:extLst>
            <a:ext uri="{FF2B5EF4-FFF2-40B4-BE49-F238E27FC236}">
              <a16:creationId xmlns:a16="http://schemas.microsoft.com/office/drawing/2014/main" xmlns="" id="{00000000-0008-0000-0B00-0000F39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500" name="Rectangle 9463">
          <a:extLst>
            <a:ext uri="{FF2B5EF4-FFF2-40B4-BE49-F238E27FC236}">
              <a16:creationId xmlns:a16="http://schemas.microsoft.com/office/drawing/2014/main" xmlns="" id="{00000000-0008-0000-0B00-0000F49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503" name="Rectangle 9466">
          <a:extLst>
            <a:ext uri="{FF2B5EF4-FFF2-40B4-BE49-F238E27FC236}">
              <a16:creationId xmlns:a16="http://schemas.microsoft.com/office/drawing/2014/main" xmlns="" id="{00000000-0008-0000-0B00-0000F79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504" name="Rectangle 9467">
          <a:extLst>
            <a:ext uri="{FF2B5EF4-FFF2-40B4-BE49-F238E27FC236}">
              <a16:creationId xmlns:a16="http://schemas.microsoft.com/office/drawing/2014/main" xmlns="" id="{00000000-0008-0000-0B00-0000F89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507" name="Rectangle 9470">
          <a:extLst>
            <a:ext uri="{FF2B5EF4-FFF2-40B4-BE49-F238E27FC236}">
              <a16:creationId xmlns:a16="http://schemas.microsoft.com/office/drawing/2014/main" xmlns="" id="{00000000-0008-0000-0B00-0000FB9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508" name="Rectangle 9471">
          <a:extLst>
            <a:ext uri="{FF2B5EF4-FFF2-40B4-BE49-F238E27FC236}">
              <a16:creationId xmlns:a16="http://schemas.microsoft.com/office/drawing/2014/main" xmlns="" id="{00000000-0008-0000-0B00-0000FC9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511" name="Rectangle 9474">
          <a:extLst>
            <a:ext uri="{FF2B5EF4-FFF2-40B4-BE49-F238E27FC236}">
              <a16:creationId xmlns:a16="http://schemas.microsoft.com/office/drawing/2014/main" xmlns="" id="{00000000-0008-0000-0B00-0000FF9B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512" name="Rectangle 9475">
          <a:extLst>
            <a:ext uri="{FF2B5EF4-FFF2-40B4-BE49-F238E27FC236}">
              <a16:creationId xmlns:a16="http://schemas.microsoft.com/office/drawing/2014/main" xmlns="" id="{00000000-0008-0000-0B00-0000009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515" name="Rectangle 9478">
          <a:extLst>
            <a:ext uri="{FF2B5EF4-FFF2-40B4-BE49-F238E27FC236}">
              <a16:creationId xmlns:a16="http://schemas.microsoft.com/office/drawing/2014/main" xmlns="" id="{00000000-0008-0000-0B00-0000039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516" name="Rectangle 9479">
          <a:extLst>
            <a:ext uri="{FF2B5EF4-FFF2-40B4-BE49-F238E27FC236}">
              <a16:creationId xmlns:a16="http://schemas.microsoft.com/office/drawing/2014/main" xmlns="" id="{00000000-0008-0000-0B00-0000049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519" name="Rectangle 9482">
          <a:extLst>
            <a:ext uri="{FF2B5EF4-FFF2-40B4-BE49-F238E27FC236}">
              <a16:creationId xmlns:a16="http://schemas.microsoft.com/office/drawing/2014/main" xmlns="" id="{00000000-0008-0000-0B00-0000079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520" name="Rectangle 9483">
          <a:extLst>
            <a:ext uri="{FF2B5EF4-FFF2-40B4-BE49-F238E27FC236}">
              <a16:creationId xmlns:a16="http://schemas.microsoft.com/office/drawing/2014/main" xmlns="" id="{00000000-0008-0000-0B00-0000089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523" name="Rectangle 9486">
          <a:extLst>
            <a:ext uri="{FF2B5EF4-FFF2-40B4-BE49-F238E27FC236}">
              <a16:creationId xmlns:a16="http://schemas.microsoft.com/office/drawing/2014/main" xmlns="" id="{00000000-0008-0000-0B00-00000B9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524" name="Rectangle 9487">
          <a:extLst>
            <a:ext uri="{FF2B5EF4-FFF2-40B4-BE49-F238E27FC236}">
              <a16:creationId xmlns:a16="http://schemas.microsoft.com/office/drawing/2014/main" xmlns="" id="{00000000-0008-0000-0B00-00000C9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527" name="Rectangle 9490">
          <a:extLst>
            <a:ext uri="{FF2B5EF4-FFF2-40B4-BE49-F238E27FC236}">
              <a16:creationId xmlns:a16="http://schemas.microsoft.com/office/drawing/2014/main" xmlns="" id="{00000000-0008-0000-0B00-00000F9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528" name="Rectangle 9491">
          <a:extLst>
            <a:ext uri="{FF2B5EF4-FFF2-40B4-BE49-F238E27FC236}">
              <a16:creationId xmlns:a16="http://schemas.microsoft.com/office/drawing/2014/main" xmlns="" id="{00000000-0008-0000-0B00-0000109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531" name="Rectangle 9494">
          <a:extLst>
            <a:ext uri="{FF2B5EF4-FFF2-40B4-BE49-F238E27FC236}">
              <a16:creationId xmlns:a16="http://schemas.microsoft.com/office/drawing/2014/main" xmlns="" id="{00000000-0008-0000-0B00-0000139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532" name="Rectangle 9495">
          <a:extLst>
            <a:ext uri="{FF2B5EF4-FFF2-40B4-BE49-F238E27FC236}">
              <a16:creationId xmlns:a16="http://schemas.microsoft.com/office/drawing/2014/main" xmlns="" id="{00000000-0008-0000-0B00-0000149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535" name="Rectangle 9498">
          <a:extLst>
            <a:ext uri="{FF2B5EF4-FFF2-40B4-BE49-F238E27FC236}">
              <a16:creationId xmlns:a16="http://schemas.microsoft.com/office/drawing/2014/main" xmlns="" id="{00000000-0008-0000-0B00-0000179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536" name="Rectangle 9499">
          <a:extLst>
            <a:ext uri="{FF2B5EF4-FFF2-40B4-BE49-F238E27FC236}">
              <a16:creationId xmlns:a16="http://schemas.microsoft.com/office/drawing/2014/main" xmlns="" id="{00000000-0008-0000-0B00-0000189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539" name="Rectangle 9502">
          <a:extLst>
            <a:ext uri="{FF2B5EF4-FFF2-40B4-BE49-F238E27FC236}">
              <a16:creationId xmlns:a16="http://schemas.microsoft.com/office/drawing/2014/main" xmlns="" id="{00000000-0008-0000-0B00-00001B9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540" name="Rectangle 9503">
          <a:extLst>
            <a:ext uri="{FF2B5EF4-FFF2-40B4-BE49-F238E27FC236}">
              <a16:creationId xmlns:a16="http://schemas.microsoft.com/office/drawing/2014/main" xmlns="" id="{00000000-0008-0000-0B00-00001C9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543" name="Rectangle 9506">
          <a:extLst>
            <a:ext uri="{FF2B5EF4-FFF2-40B4-BE49-F238E27FC236}">
              <a16:creationId xmlns:a16="http://schemas.microsoft.com/office/drawing/2014/main" xmlns="" id="{00000000-0008-0000-0B00-00001F9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544" name="Rectangle 9507">
          <a:extLst>
            <a:ext uri="{FF2B5EF4-FFF2-40B4-BE49-F238E27FC236}">
              <a16:creationId xmlns:a16="http://schemas.microsoft.com/office/drawing/2014/main" xmlns="" id="{00000000-0008-0000-0B00-0000209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547" name="Rectangle 9510">
          <a:extLst>
            <a:ext uri="{FF2B5EF4-FFF2-40B4-BE49-F238E27FC236}">
              <a16:creationId xmlns:a16="http://schemas.microsoft.com/office/drawing/2014/main" xmlns="" id="{00000000-0008-0000-0B00-0000239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548" name="Rectangle 9511">
          <a:extLst>
            <a:ext uri="{FF2B5EF4-FFF2-40B4-BE49-F238E27FC236}">
              <a16:creationId xmlns:a16="http://schemas.microsoft.com/office/drawing/2014/main" xmlns="" id="{00000000-0008-0000-0B00-0000249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551" name="Rectangle 9514">
          <a:extLst>
            <a:ext uri="{FF2B5EF4-FFF2-40B4-BE49-F238E27FC236}">
              <a16:creationId xmlns:a16="http://schemas.microsoft.com/office/drawing/2014/main" xmlns="" id="{00000000-0008-0000-0B00-0000279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552" name="Rectangle 9515">
          <a:extLst>
            <a:ext uri="{FF2B5EF4-FFF2-40B4-BE49-F238E27FC236}">
              <a16:creationId xmlns:a16="http://schemas.microsoft.com/office/drawing/2014/main" xmlns="" id="{00000000-0008-0000-0B00-0000289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555" name="Rectangle 9518">
          <a:extLst>
            <a:ext uri="{FF2B5EF4-FFF2-40B4-BE49-F238E27FC236}">
              <a16:creationId xmlns:a16="http://schemas.microsoft.com/office/drawing/2014/main" xmlns="" id="{00000000-0008-0000-0B00-00002B9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556" name="Rectangle 9519">
          <a:extLst>
            <a:ext uri="{FF2B5EF4-FFF2-40B4-BE49-F238E27FC236}">
              <a16:creationId xmlns:a16="http://schemas.microsoft.com/office/drawing/2014/main" xmlns="" id="{00000000-0008-0000-0B00-00002C9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559" name="Rectangle 9522">
          <a:extLst>
            <a:ext uri="{FF2B5EF4-FFF2-40B4-BE49-F238E27FC236}">
              <a16:creationId xmlns:a16="http://schemas.microsoft.com/office/drawing/2014/main" xmlns="" id="{00000000-0008-0000-0B00-00002F9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560" name="Rectangle 9523">
          <a:extLst>
            <a:ext uri="{FF2B5EF4-FFF2-40B4-BE49-F238E27FC236}">
              <a16:creationId xmlns:a16="http://schemas.microsoft.com/office/drawing/2014/main" xmlns="" id="{00000000-0008-0000-0B00-0000309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563" name="Rectangle 9526">
          <a:extLst>
            <a:ext uri="{FF2B5EF4-FFF2-40B4-BE49-F238E27FC236}">
              <a16:creationId xmlns:a16="http://schemas.microsoft.com/office/drawing/2014/main" xmlns="" id="{00000000-0008-0000-0B00-0000339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564" name="Rectangle 9527">
          <a:extLst>
            <a:ext uri="{FF2B5EF4-FFF2-40B4-BE49-F238E27FC236}">
              <a16:creationId xmlns:a16="http://schemas.microsoft.com/office/drawing/2014/main" xmlns="" id="{00000000-0008-0000-0B00-0000349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567" name="Rectangle 9530">
          <a:extLst>
            <a:ext uri="{FF2B5EF4-FFF2-40B4-BE49-F238E27FC236}">
              <a16:creationId xmlns:a16="http://schemas.microsoft.com/office/drawing/2014/main" xmlns="" id="{00000000-0008-0000-0B00-0000379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568" name="Rectangle 9531">
          <a:extLst>
            <a:ext uri="{FF2B5EF4-FFF2-40B4-BE49-F238E27FC236}">
              <a16:creationId xmlns:a16="http://schemas.microsoft.com/office/drawing/2014/main" xmlns="" id="{00000000-0008-0000-0B00-0000389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571" name="Rectangle 9534">
          <a:extLst>
            <a:ext uri="{FF2B5EF4-FFF2-40B4-BE49-F238E27FC236}">
              <a16:creationId xmlns:a16="http://schemas.microsoft.com/office/drawing/2014/main" xmlns="" id="{00000000-0008-0000-0B00-00003B9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572" name="Rectangle 9535">
          <a:extLst>
            <a:ext uri="{FF2B5EF4-FFF2-40B4-BE49-F238E27FC236}">
              <a16:creationId xmlns:a16="http://schemas.microsoft.com/office/drawing/2014/main" xmlns="" id="{00000000-0008-0000-0B00-00003C9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575" name="Rectangle 9538">
          <a:extLst>
            <a:ext uri="{FF2B5EF4-FFF2-40B4-BE49-F238E27FC236}">
              <a16:creationId xmlns:a16="http://schemas.microsoft.com/office/drawing/2014/main" xmlns="" id="{00000000-0008-0000-0B00-00003F9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576" name="Rectangle 9539">
          <a:extLst>
            <a:ext uri="{FF2B5EF4-FFF2-40B4-BE49-F238E27FC236}">
              <a16:creationId xmlns:a16="http://schemas.microsoft.com/office/drawing/2014/main" xmlns="" id="{00000000-0008-0000-0B00-0000409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579" name="Rectangle 9542">
          <a:extLst>
            <a:ext uri="{FF2B5EF4-FFF2-40B4-BE49-F238E27FC236}">
              <a16:creationId xmlns:a16="http://schemas.microsoft.com/office/drawing/2014/main" xmlns="" id="{00000000-0008-0000-0B00-0000439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580" name="Rectangle 9543">
          <a:extLst>
            <a:ext uri="{FF2B5EF4-FFF2-40B4-BE49-F238E27FC236}">
              <a16:creationId xmlns:a16="http://schemas.microsoft.com/office/drawing/2014/main" xmlns="" id="{00000000-0008-0000-0B00-0000449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583" name="Rectangle 9546">
          <a:extLst>
            <a:ext uri="{FF2B5EF4-FFF2-40B4-BE49-F238E27FC236}">
              <a16:creationId xmlns:a16="http://schemas.microsoft.com/office/drawing/2014/main" xmlns="" id="{00000000-0008-0000-0B00-0000479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584" name="Rectangle 9547">
          <a:extLst>
            <a:ext uri="{FF2B5EF4-FFF2-40B4-BE49-F238E27FC236}">
              <a16:creationId xmlns:a16="http://schemas.microsoft.com/office/drawing/2014/main" xmlns="" id="{00000000-0008-0000-0B00-0000489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587" name="Rectangle 9550">
          <a:extLst>
            <a:ext uri="{FF2B5EF4-FFF2-40B4-BE49-F238E27FC236}">
              <a16:creationId xmlns:a16="http://schemas.microsoft.com/office/drawing/2014/main" xmlns="" id="{00000000-0008-0000-0B00-00004B9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588" name="Rectangle 9551">
          <a:extLst>
            <a:ext uri="{FF2B5EF4-FFF2-40B4-BE49-F238E27FC236}">
              <a16:creationId xmlns:a16="http://schemas.microsoft.com/office/drawing/2014/main" xmlns="" id="{00000000-0008-0000-0B00-00004C9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591" name="Rectangle 9554">
          <a:extLst>
            <a:ext uri="{FF2B5EF4-FFF2-40B4-BE49-F238E27FC236}">
              <a16:creationId xmlns:a16="http://schemas.microsoft.com/office/drawing/2014/main" xmlns="" id="{00000000-0008-0000-0B00-00004F9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592" name="Rectangle 9555">
          <a:extLst>
            <a:ext uri="{FF2B5EF4-FFF2-40B4-BE49-F238E27FC236}">
              <a16:creationId xmlns:a16="http://schemas.microsoft.com/office/drawing/2014/main" xmlns="" id="{00000000-0008-0000-0B00-0000509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595" name="Rectangle 9558">
          <a:extLst>
            <a:ext uri="{FF2B5EF4-FFF2-40B4-BE49-F238E27FC236}">
              <a16:creationId xmlns:a16="http://schemas.microsoft.com/office/drawing/2014/main" xmlns="" id="{00000000-0008-0000-0B00-0000539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596" name="Rectangle 9559">
          <a:extLst>
            <a:ext uri="{FF2B5EF4-FFF2-40B4-BE49-F238E27FC236}">
              <a16:creationId xmlns:a16="http://schemas.microsoft.com/office/drawing/2014/main" xmlns="" id="{00000000-0008-0000-0B00-0000549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599" name="Rectangle 9562">
          <a:extLst>
            <a:ext uri="{FF2B5EF4-FFF2-40B4-BE49-F238E27FC236}">
              <a16:creationId xmlns:a16="http://schemas.microsoft.com/office/drawing/2014/main" xmlns="" id="{00000000-0008-0000-0B00-0000579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600" name="Rectangle 9563">
          <a:extLst>
            <a:ext uri="{FF2B5EF4-FFF2-40B4-BE49-F238E27FC236}">
              <a16:creationId xmlns:a16="http://schemas.microsoft.com/office/drawing/2014/main" xmlns="" id="{00000000-0008-0000-0B00-0000589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603" name="Rectangle 9566">
          <a:extLst>
            <a:ext uri="{FF2B5EF4-FFF2-40B4-BE49-F238E27FC236}">
              <a16:creationId xmlns:a16="http://schemas.microsoft.com/office/drawing/2014/main" xmlns="" id="{00000000-0008-0000-0B00-00005B9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604" name="Rectangle 9567">
          <a:extLst>
            <a:ext uri="{FF2B5EF4-FFF2-40B4-BE49-F238E27FC236}">
              <a16:creationId xmlns:a16="http://schemas.microsoft.com/office/drawing/2014/main" xmlns="" id="{00000000-0008-0000-0B00-00005C9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607" name="Rectangle 9570">
          <a:extLst>
            <a:ext uri="{FF2B5EF4-FFF2-40B4-BE49-F238E27FC236}">
              <a16:creationId xmlns:a16="http://schemas.microsoft.com/office/drawing/2014/main" xmlns="" id="{00000000-0008-0000-0B00-00005F9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608" name="Rectangle 9571">
          <a:extLst>
            <a:ext uri="{FF2B5EF4-FFF2-40B4-BE49-F238E27FC236}">
              <a16:creationId xmlns:a16="http://schemas.microsoft.com/office/drawing/2014/main" xmlns="" id="{00000000-0008-0000-0B00-0000609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611" name="Rectangle 9574">
          <a:extLst>
            <a:ext uri="{FF2B5EF4-FFF2-40B4-BE49-F238E27FC236}">
              <a16:creationId xmlns:a16="http://schemas.microsoft.com/office/drawing/2014/main" xmlns="" id="{00000000-0008-0000-0B00-0000639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612" name="Rectangle 9575">
          <a:extLst>
            <a:ext uri="{FF2B5EF4-FFF2-40B4-BE49-F238E27FC236}">
              <a16:creationId xmlns:a16="http://schemas.microsoft.com/office/drawing/2014/main" xmlns="" id="{00000000-0008-0000-0B00-0000649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615" name="Rectangle 9578">
          <a:extLst>
            <a:ext uri="{FF2B5EF4-FFF2-40B4-BE49-F238E27FC236}">
              <a16:creationId xmlns:a16="http://schemas.microsoft.com/office/drawing/2014/main" xmlns="" id="{00000000-0008-0000-0B00-0000679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616" name="Rectangle 9579">
          <a:extLst>
            <a:ext uri="{FF2B5EF4-FFF2-40B4-BE49-F238E27FC236}">
              <a16:creationId xmlns:a16="http://schemas.microsoft.com/office/drawing/2014/main" xmlns="" id="{00000000-0008-0000-0B00-0000689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619" name="Rectangle 9582">
          <a:extLst>
            <a:ext uri="{FF2B5EF4-FFF2-40B4-BE49-F238E27FC236}">
              <a16:creationId xmlns:a16="http://schemas.microsoft.com/office/drawing/2014/main" xmlns="" id="{00000000-0008-0000-0B00-00006B9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620" name="Rectangle 9583">
          <a:extLst>
            <a:ext uri="{FF2B5EF4-FFF2-40B4-BE49-F238E27FC236}">
              <a16:creationId xmlns:a16="http://schemas.microsoft.com/office/drawing/2014/main" xmlns="" id="{00000000-0008-0000-0B00-00006C9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623" name="Rectangle 9586">
          <a:extLst>
            <a:ext uri="{FF2B5EF4-FFF2-40B4-BE49-F238E27FC236}">
              <a16:creationId xmlns:a16="http://schemas.microsoft.com/office/drawing/2014/main" xmlns="" id="{00000000-0008-0000-0B00-00006F9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624" name="Rectangle 9587">
          <a:extLst>
            <a:ext uri="{FF2B5EF4-FFF2-40B4-BE49-F238E27FC236}">
              <a16:creationId xmlns:a16="http://schemas.microsoft.com/office/drawing/2014/main" xmlns="" id="{00000000-0008-0000-0B00-0000709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627" name="Rectangle 9590">
          <a:extLst>
            <a:ext uri="{FF2B5EF4-FFF2-40B4-BE49-F238E27FC236}">
              <a16:creationId xmlns:a16="http://schemas.microsoft.com/office/drawing/2014/main" xmlns="" id="{00000000-0008-0000-0B00-0000739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628" name="Rectangle 9591">
          <a:extLst>
            <a:ext uri="{FF2B5EF4-FFF2-40B4-BE49-F238E27FC236}">
              <a16:creationId xmlns:a16="http://schemas.microsoft.com/office/drawing/2014/main" xmlns="" id="{00000000-0008-0000-0B00-0000749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631" name="Rectangle 9594">
          <a:extLst>
            <a:ext uri="{FF2B5EF4-FFF2-40B4-BE49-F238E27FC236}">
              <a16:creationId xmlns:a16="http://schemas.microsoft.com/office/drawing/2014/main" xmlns="" id="{00000000-0008-0000-0B00-0000779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632" name="Rectangle 9595">
          <a:extLst>
            <a:ext uri="{FF2B5EF4-FFF2-40B4-BE49-F238E27FC236}">
              <a16:creationId xmlns:a16="http://schemas.microsoft.com/office/drawing/2014/main" xmlns="" id="{00000000-0008-0000-0B00-0000789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635" name="Rectangle 9598">
          <a:extLst>
            <a:ext uri="{FF2B5EF4-FFF2-40B4-BE49-F238E27FC236}">
              <a16:creationId xmlns:a16="http://schemas.microsoft.com/office/drawing/2014/main" xmlns="" id="{00000000-0008-0000-0B00-00007B9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636" name="Rectangle 9599">
          <a:extLst>
            <a:ext uri="{FF2B5EF4-FFF2-40B4-BE49-F238E27FC236}">
              <a16:creationId xmlns:a16="http://schemas.microsoft.com/office/drawing/2014/main" xmlns="" id="{00000000-0008-0000-0B00-00007C9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639" name="Rectangle 9602">
          <a:extLst>
            <a:ext uri="{FF2B5EF4-FFF2-40B4-BE49-F238E27FC236}">
              <a16:creationId xmlns:a16="http://schemas.microsoft.com/office/drawing/2014/main" xmlns="" id="{00000000-0008-0000-0B00-00007F9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640" name="Rectangle 9603">
          <a:extLst>
            <a:ext uri="{FF2B5EF4-FFF2-40B4-BE49-F238E27FC236}">
              <a16:creationId xmlns:a16="http://schemas.microsoft.com/office/drawing/2014/main" xmlns="" id="{00000000-0008-0000-0B00-0000809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643" name="Rectangle 9606">
          <a:extLst>
            <a:ext uri="{FF2B5EF4-FFF2-40B4-BE49-F238E27FC236}">
              <a16:creationId xmlns:a16="http://schemas.microsoft.com/office/drawing/2014/main" xmlns="" id="{00000000-0008-0000-0B00-0000839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644" name="Rectangle 9607">
          <a:extLst>
            <a:ext uri="{FF2B5EF4-FFF2-40B4-BE49-F238E27FC236}">
              <a16:creationId xmlns:a16="http://schemas.microsoft.com/office/drawing/2014/main" xmlns="" id="{00000000-0008-0000-0B00-0000849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647" name="Rectangle 9610">
          <a:extLst>
            <a:ext uri="{FF2B5EF4-FFF2-40B4-BE49-F238E27FC236}">
              <a16:creationId xmlns:a16="http://schemas.microsoft.com/office/drawing/2014/main" xmlns="" id="{00000000-0008-0000-0B00-0000879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648" name="Rectangle 9611">
          <a:extLst>
            <a:ext uri="{FF2B5EF4-FFF2-40B4-BE49-F238E27FC236}">
              <a16:creationId xmlns:a16="http://schemas.microsoft.com/office/drawing/2014/main" xmlns="" id="{00000000-0008-0000-0B00-0000889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651" name="Rectangle 9614">
          <a:extLst>
            <a:ext uri="{FF2B5EF4-FFF2-40B4-BE49-F238E27FC236}">
              <a16:creationId xmlns:a16="http://schemas.microsoft.com/office/drawing/2014/main" xmlns="" id="{00000000-0008-0000-0B00-00008B9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652" name="Rectangle 9615">
          <a:extLst>
            <a:ext uri="{FF2B5EF4-FFF2-40B4-BE49-F238E27FC236}">
              <a16:creationId xmlns:a16="http://schemas.microsoft.com/office/drawing/2014/main" xmlns="" id="{00000000-0008-0000-0B00-00008C9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655" name="Rectangle 9618">
          <a:extLst>
            <a:ext uri="{FF2B5EF4-FFF2-40B4-BE49-F238E27FC236}">
              <a16:creationId xmlns:a16="http://schemas.microsoft.com/office/drawing/2014/main" xmlns="" id="{00000000-0008-0000-0B00-00008F9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656" name="Rectangle 9619">
          <a:extLst>
            <a:ext uri="{FF2B5EF4-FFF2-40B4-BE49-F238E27FC236}">
              <a16:creationId xmlns:a16="http://schemas.microsoft.com/office/drawing/2014/main" xmlns="" id="{00000000-0008-0000-0B00-0000909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659" name="Rectangle 9622">
          <a:extLst>
            <a:ext uri="{FF2B5EF4-FFF2-40B4-BE49-F238E27FC236}">
              <a16:creationId xmlns:a16="http://schemas.microsoft.com/office/drawing/2014/main" xmlns="" id="{00000000-0008-0000-0B00-0000939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660" name="Rectangle 9623">
          <a:extLst>
            <a:ext uri="{FF2B5EF4-FFF2-40B4-BE49-F238E27FC236}">
              <a16:creationId xmlns:a16="http://schemas.microsoft.com/office/drawing/2014/main" xmlns="" id="{00000000-0008-0000-0B00-0000949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663" name="Rectangle 9626">
          <a:extLst>
            <a:ext uri="{FF2B5EF4-FFF2-40B4-BE49-F238E27FC236}">
              <a16:creationId xmlns:a16="http://schemas.microsoft.com/office/drawing/2014/main" xmlns="" id="{00000000-0008-0000-0B00-0000979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664" name="Rectangle 9627">
          <a:extLst>
            <a:ext uri="{FF2B5EF4-FFF2-40B4-BE49-F238E27FC236}">
              <a16:creationId xmlns:a16="http://schemas.microsoft.com/office/drawing/2014/main" xmlns="" id="{00000000-0008-0000-0B00-0000989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667" name="Rectangle 9630">
          <a:extLst>
            <a:ext uri="{FF2B5EF4-FFF2-40B4-BE49-F238E27FC236}">
              <a16:creationId xmlns:a16="http://schemas.microsoft.com/office/drawing/2014/main" xmlns="" id="{00000000-0008-0000-0B00-00009B9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668" name="Rectangle 9631">
          <a:extLst>
            <a:ext uri="{FF2B5EF4-FFF2-40B4-BE49-F238E27FC236}">
              <a16:creationId xmlns:a16="http://schemas.microsoft.com/office/drawing/2014/main" xmlns="" id="{00000000-0008-0000-0B00-00009C9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671" name="Rectangle 9634">
          <a:extLst>
            <a:ext uri="{FF2B5EF4-FFF2-40B4-BE49-F238E27FC236}">
              <a16:creationId xmlns:a16="http://schemas.microsoft.com/office/drawing/2014/main" xmlns="" id="{00000000-0008-0000-0B00-00009F9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672" name="Rectangle 9635">
          <a:extLst>
            <a:ext uri="{FF2B5EF4-FFF2-40B4-BE49-F238E27FC236}">
              <a16:creationId xmlns:a16="http://schemas.microsoft.com/office/drawing/2014/main" xmlns="" id="{00000000-0008-0000-0B00-0000A09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675" name="Rectangle 9638">
          <a:extLst>
            <a:ext uri="{FF2B5EF4-FFF2-40B4-BE49-F238E27FC236}">
              <a16:creationId xmlns:a16="http://schemas.microsoft.com/office/drawing/2014/main" xmlns="" id="{00000000-0008-0000-0B00-0000A39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676" name="Rectangle 9639">
          <a:extLst>
            <a:ext uri="{FF2B5EF4-FFF2-40B4-BE49-F238E27FC236}">
              <a16:creationId xmlns:a16="http://schemas.microsoft.com/office/drawing/2014/main" xmlns="" id="{00000000-0008-0000-0B00-0000A49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679" name="Rectangle 9642">
          <a:extLst>
            <a:ext uri="{FF2B5EF4-FFF2-40B4-BE49-F238E27FC236}">
              <a16:creationId xmlns:a16="http://schemas.microsoft.com/office/drawing/2014/main" xmlns="" id="{00000000-0008-0000-0B00-0000A79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680" name="Rectangle 9643">
          <a:extLst>
            <a:ext uri="{FF2B5EF4-FFF2-40B4-BE49-F238E27FC236}">
              <a16:creationId xmlns:a16="http://schemas.microsoft.com/office/drawing/2014/main" xmlns="" id="{00000000-0008-0000-0B00-0000A89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683" name="Rectangle 9646">
          <a:extLst>
            <a:ext uri="{FF2B5EF4-FFF2-40B4-BE49-F238E27FC236}">
              <a16:creationId xmlns:a16="http://schemas.microsoft.com/office/drawing/2014/main" xmlns="" id="{00000000-0008-0000-0B00-0000AB9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684" name="Rectangle 9647">
          <a:extLst>
            <a:ext uri="{FF2B5EF4-FFF2-40B4-BE49-F238E27FC236}">
              <a16:creationId xmlns:a16="http://schemas.microsoft.com/office/drawing/2014/main" xmlns="" id="{00000000-0008-0000-0B00-0000AC9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687" name="Rectangle 9650">
          <a:extLst>
            <a:ext uri="{FF2B5EF4-FFF2-40B4-BE49-F238E27FC236}">
              <a16:creationId xmlns:a16="http://schemas.microsoft.com/office/drawing/2014/main" xmlns="" id="{00000000-0008-0000-0B00-0000AF9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688" name="Rectangle 9651">
          <a:extLst>
            <a:ext uri="{FF2B5EF4-FFF2-40B4-BE49-F238E27FC236}">
              <a16:creationId xmlns:a16="http://schemas.microsoft.com/office/drawing/2014/main" xmlns="" id="{00000000-0008-0000-0B00-0000B09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691" name="Rectangle 9654">
          <a:extLst>
            <a:ext uri="{FF2B5EF4-FFF2-40B4-BE49-F238E27FC236}">
              <a16:creationId xmlns:a16="http://schemas.microsoft.com/office/drawing/2014/main" xmlns="" id="{00000000-0008-0000-0B00-0000B39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692" name="Rectangle 9655">
          <a:extLst>
            <a:ext uri="{FF2B5EF4-FFF2-40B4-BE49-F238E27FC236}">
              <a16:creationId xmlns:a16="http://schemas.microsoft.com/office/drawing/2014/main" xmlns="" id="{00000000-0008-0000-0B00-0000B49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695" name="Rectangle 9658">
          <a:extLst>
            <a:ext uri="{FF2B5EF4-FFF2-40B4-BE49-F238E27FC236}">
              <a16:creationId xmlns:a16="http://schemas.microsoft.com/office/drawing/2014/main" xmlns="" id="{00000000-0008-0000-0B00-0000B79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696" name="Rectangle 9659">
          <a:extLst>
            <a:ext uri="{FF2B5EF4-FFF2-40B4-BE49-F238E27FC236}">
              <a16:creationId xmlns:a16="http://schemas.microsoft.com/office/drawing/2014/main" xmlns="" id="{00000000-0008-0000-0B00-0000B89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699" name="Rectangle 9662">
          <a:extLst>
            <a:ext uri="{FF2B5EF4-FFF2-40B4-BE49-F238E27FC236}">
              <a16:creationId xmlns:a16="http://schemas.microsoft.com/office/drawing/2014/main" xmlns="" id="{00000000-0008-0000-0B00-0000BB9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700" name="Rectangle 9663">
          <a:extLst>
            <a:ext uri="{FF2B5EF4-FFF2-40B4-BE49-F238E27FC236}">
              <a16:creationId xmlns:a16="http://schemas.microsoft.com/office/drawing/2014/main" xmlns="" id="{00000000-0008-0000-0B00-0000BC9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703" name="Rectangle 9666">
          <a:extLst>
            <a:ext uri="{FF2B5EF4-FFF2-40B4-BE49-F238E27FC236}">
              <a16:creationId xmlns:a16="http://schemas.microsoft.com/office/drawing/2014/main" xmlns="" id="{00000000-0008-0000-0B00-0000BF9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704" name="Rectangle 9667">
          <a:extLst>
            <a:ext uri="{FF2B5EF4-FFF2-40B4-BE49-F238E27FC236}">
              <a16:creationId xmlns:a16="http://schemas.microsoft.com/office/drawing/2014/main" xmlns="" id="{00000000-0008-0000-0B00-0000C09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707" name="Rectangle 9670">
          <a:extLst>
            <a:ext uri="{FF2B5EF4-FFF2-40B4-BE49-F238E27FC236}">
              <a16:creationId xmlns:a16="http://schemas.microsoft.com/office/drawing/2014/main" xmlns="" id="{00000000-0008-0000-0B00-0000C39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708" name="Rectangle 9671">
          <a:extLst>
            <a:ext uri="{FF2B5EF4-FFF2-40B4-BE49-F238E27FC236}">
              <a16:creationId xmlns:a16="http://schemas.microsoft.com/office/drawing/2014/main" xmlns="" id="{00000000-0008-0000-0B00-0000C49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711" name="Rectangle 9674">
          <a:extLst>
            <a:ext uri="{FF2B5EF4-FFF2-40B4-BE49-F238E27FC236}">
              <a16:creationId xmlns:a16="http://schemas.microsoft.com/office/drawing/2014/main" xmlns="" id="{00000000-0008-0000-0B00-0000C79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712" name="Rectangle 9675">
          <a:extLst>
            <a:ext uri="{FF2B5EF4-FFF2-40B4-BE49-F238E27FC236}">
              <a16:creationId xmlns:a16="http://schemas.microsoft.com/office/drawing/2014/main" xmlns="" id="{00000000-0008-0000-0B00-0000C89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715" name="Rectangle 9678">
          <a:extLst>
            <a:ext uri="{FF2B5EF4-FFF2-40B4-BE49-F238E27FC236}">
              <a16:creationId xmlns:a16="http://schemas.microsoft.com/office/drawing/2014/main" xmlns="" id="{00000000-0008-0000-0B00-0000CB9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716" name="Rectangle 9679">
          <a:extLst>
            <a:ext uri="{FF2B5EF4-FFF2-40B4-BE49-F238E27FC236}">
              <a16:creationId xmlns:a16="http://schemas.microsoft.com/office/drawing/2014/main" xmlns="" id="{00000000-0008-0000-0B00-0000CC9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719" name="Rectangle 9682">
          <a:extLst>
            <a:ext uri="{FF2B5EF4-FFF2-40B4-BE49-F238E27FC236}">
              <a16:creationId xmlns:a16="http://schemas.microsoft.com/office/drawing/2014/main" xmlns="" id="{00000000-0008-0000-0B00-0000CF9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720" name="Rectangle 9683">
          <a:extLst>
            <a:ext uri="{FF2B5EF4-FFF2-40B4-BE49-F238E27FC236}">
              <a16:creationId xmlns:a16="http://schemas.microsoft.com/office/drawing/2014/main" xmlns="" id="{00000000-0008-0000-0B00-0000D09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723" name="Rectangle 9686">
          <a:extLst>
            <a:ext uri="{FF2B5EF4-FFF2-40B4-BE49-F238E27FC236}">
              <a16:creationId xmlns:a16="http://schemas.microsoft.com/office/drawing/2014/main" xmlns="" id="{00000000-0008-0000-0B00-0000D39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724" name="Rectangle 9687">
          <a:extLst>
            <a:ext uri="{FF2B5EF4-FFF2-40B4-BE49-F238E27FC236}">
              <a16:creationId xmlns:a16="http://schemas.microsoft.com/office/drawing/2014/main" xmlns="" id="{00000000-0008-0000-0B00-0000D49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727" name="Rectangle 9690">
          <a:extLst>
            <a:ext uri="{FF2B5EF4-FFF2-40B4-BE49-F238E27FC236}">
              <a16:creationId xmlns:a16="http://schemas.microsoft.com/office/drawing/2014/main" xmlns="" id="{00000000-0008-0000-0B00-0000D79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728" name="Rectangle 9691">
          <a:extLst>
            <a:ext uri="{FF2B5EF4-FFF2-40B4-BE49-F238E27FC236}">
              <a16:creationId xmlns:a16="http://schemas.microsoft.com/office/drawing/2014/main" xmlns="" id="{00000000-0008-0000-0B00-0000D89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731" name="Rectangle 9694">
          <a:extLst>
            <a:ext uri="{FF2B5EF4-FFF2-40B4-BE49-F238E27FC236}">
              <a16:creationId xmlns:a16="http://schemas.microsoft.com/office/drawing/2014/main" xmlns="" id="{00000000-0008-0000-0B00-0000DB9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732" name="Rectangle 9695">
          <a:extLst>
            <a:ext uri="{FF2B5EF4-FFF2-40B4-BE49-F238E27FC236}">
              <a16:creationId xmlns:a16="http://schemas.microsoft.com/office/drawing/2014/main" xmlns="" id="{00000000-0008-0000-0B00-0000DC9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735" name="Rectangle 9698">
          <a:extLst>
            <a:ext uri="{FF2B5EF4-FFF2-40B4-BE49-F238E27FC236}">
              <a16:creationId xmlns:a16="http://schemas.microsoft.com/office/drawing/2014/main" xmlns="" id="{00000000-0008-0000-0B00-0000DF9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736" name="Rectangle 9699">
          <a:extLst>
            <a:ext uri="{FF2B5EF4-FFF2-40B4-BE49-F238E27FC236}">
              <a16:creationId xmlns:a16="http://schemas.microsoft.com/office/drawing/2014/main" xmlns="" id="{00000000-0008-0000-0B00-0000E09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739" name="Rectangle 9702">
          <a:extLst>
            <a:ext uri="{FF2B5EF4-FFF2-40B4-BE49-F238E27FC236}">
              <a16:creationId xmlns:a16="http://schemas.microsoft.com/office/drawing/2014/main" xmlns="" id="{00000000-0008-0000-0B00-0000E39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740" name="Rectangle 9703">
          <a:extLst>
            <a:ext uri="{FF2B5EF4-FFF2-40B4-BE49-F238E27FC236}">
              <a16:creationId xmlns:a16="http://schemas.microsoft.com/office/drawing/2014/main" xmlns="" id="{00000000-0008-0000-0B00-0000E49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743" name="Rectangle 9706">
          <a:extLst>
            <a:ext uri="{FF2B5EF4-FFF2-40B4-BE49-F238E27FC236}">
              <a16:creationId xmlns:a16="http://schemas.microsoft.com/office/drawing/2014/main" xmlns="" id="{00000000-0008-0000-0B00-0000E79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744" name="Rectangle 9707">
          <a:extLst>
            <a:ext uri="{FF2B5EF4-FFF2-40B4-BE49-F238E27FC236}">
              <a16:creationId xmlns:a16="http://schemas.microsoft.com/office/drawing/2014/main" xmlns="" id="{00000000-0008-0000-0B00-0000E89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747" name="Rectangle 9710">
          <a:extLst>
            <a:ext uri="{FF2B5EF4-FFF2-40B4-BE49-F238E27FC236}">
              <a16:creationId xmlns:a16="http://schemas.microsoft.com/office/drawing/2014/main" xmlns="" id="{00000000-0008-0000-0B00-0000EB9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748" name="Rectangle 9711">
          <a:extLst>
            <a:ext uri="{FF2B5EF4-FFF2-40B4-BE49-F238E27FC236}">
              <a16:creationId xmlns:a16="http://schemas.microsoft.com/office/drawing/2014/main" xmlns="" id="{00000000-0008-0000-0B00-0000EC9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751" name="Rectangle 9714">
          <a:extLst>
            <a:ext uri="{FF2B5EF4-FFF2-40B4-BE49-F238E27FC236}">
              <a16:creationId xmlns:a16="http://schemas.microsoft.com/office/drawing/2014/main" xmlns="" id="{00000000-0008-0000-0B00-0000EF9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752" name="Rectangle 9715">
          <a:extLst>
            <a:ext uri="{FF2B5EF4-FFF2-40B4-BE49-F238E27FC236}">
              <a16:creationId xmlns:a16="http://schemas.microsoft.com/office/drawing/2014/main" xmlns="" id="{00000000-0008-0000-0B00-0000F09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755" name="Rectangle 9718">
          <a:extLst>
            <a:ext uri="{FF2B5EF4-FFF2-40B4-BE49-F238E27FC236}">
              <a16:creationId xmlns:a16="http://schemas.microsoft.com/office/drawing/2014/main" xmlns="" id="{00000000-0008-0000-0B00-0000F39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756" name="Rectangle 9719">
          <a:extLst>
            <a:ext uri="{FF2B5EF4-FFF2-40B4-BE49-F238E27FC236}">
              <a16:creationId xmlns:a16="http://schemas.microsoft.com/office/drawing/2014/main" xmlns="" id="{00000000-0008-0000-0B00-0000F49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759" name="Rectangle 9722">
          <a:extLst>
            <a:ext uri="{FF2B5EF4-FFF2-40B4-BE49-F238E27FC236}">
              <a16:creationId xmlns:a16="http://schemas.microsoft.com/office/drawing/2014/main" xmlns="" id="{00000000-0008-0000-0B00-0000F79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760" name="Rectangle 9723">
          <a:extLst>
            <a:ext uri="{FF2B5EF4-FFF2-40B4-BE49-F238E27FC236}">
              <a16:creationId xmlns:a16="http://schemas.microsoft.com/office/drawing/2014/main" xmlns="" id="{00000000-0008-0000-0B00-0000F89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763" name="Rectangle 9726">
          <a:extLst>
            <a:ext uri="{FF2B5EF4-FFF2-40B4-BE49-F238E27FC236}">
              <a16:creationId xmlns:a16="http://schemas.microsoft.com/office/drawing/2014/main" xmlns="" id="{00000000-0008-0000-0B00-0000FB9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764" name="Rectangle 9727">
          <a:extLst>
            <a:ext uri="{FF2B5EF4-FFF2-40B4-BE49-F238E27FC236}">
              <a16:creationId xmlns:a16="http://schemas.microsoft.com/office/drawing/2014/main" xmlns="" id="{00000000-0008-0000-0B00-0000FC9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767" name="Rectangle 9730">
          <a:extLst>
            <a:ext uri="{FF2B5EF4-FFF2-40B4-BE49-F238E27FC236}">
              <a16:creationId xmlns:a16="http://schemas.microsoft.com/office/drawing/2014/main" xmlns="" id="{00000000-0008-0000-0B00-0000FF9C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768" name="Rectangle 9731">
          <a:extLst>
            <a:ext uri="{FF2B5EF4-FFF2-40B4-BE49-F238E27FC236}">
              <a16:creationId xmlns:a16="http://schemas.microsoft.com/office/drawing/2014/main" xmlns="" id="{00000000-0008-0000-0B00-0000009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771" name="Rectangle 9734">
          <a:extLst>
            <a:ext uri="{FF2B5EF4-FFF2-40B4-BE49-F238E27FC236}">
              <a16:creationId xmlns:a16="http://schemas.microsoft.com/office/drawing/2014/main" xmlns="" id="{00000000-0008-0000-0B00-0000039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772" name="Rectangle 9735">
          <a:extLst>
            <a:ext uri="{FF2B5EF4-FFF2-40B4-BE49-F238E27FC236}">
              <a16:creationId xmlns:a16="http://schemas.microsoft.com/office/drawing/2014/main" xmlns="" id="{00000000-0008-0000-0B00-0000049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775" name="Rectangle 9738">
          <a:extLst>
            <a:ext uri="{FF2B5EF4-FFF2-40B4-BE49-F238E27FC236}">
              <a16:creationId xmlns:a16="http://schemas.microsoft.com/office/drawing/2014/main" xmlns="" id="{00000000-0008-0000-0B00-0000079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776" name="Rectangle 9739">
          <a:extLst>
            <a:ext uri="{FF2B5EF4-FFF2-40B4-BE49-F238E27FC236}">
              <a16:creationId xmlns:a16="http://schemas.microsoft.com/office/drawing/2014/main" xmlns="" id="{00000000-0008-0000-0B00-0000089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779" name="Rectangle 9742">
          <a:extLst>
            <a:ext uri="{FF2B5EF4-FFF2-40B4-BE49-F238E27FC236}">
              <a16:creationId xmlns:a16="http://schemas.microsoft.com/office/drawing/2014/main" xmlns="" id="{00000000-0008-0000-0B00-00000B9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780" name="Rectangle 9743">
          <a:extLst>
            <a:ext uri="{FF2B5EF4-FFF2-40B4-BE49-F238E27FC236}">
              <a16:creationId xmlns:a16="http://schemas.microsoft.com/office/drawing/2014/main" xmlns="" id="{00000000-0008-0000-0B00-00000C9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783" name="Rectangle 9746">
          <a:extLst>
            <a:ext uri="{FF2B5EF4-FFF2-40B4-BE49-F238E27FC236}">
              <a16:creationId xmlns:a16="http://schemas.microsoft.com/office/drawing/2014/main" xmlns="" id="{00000000-0008-0000-0B00-00000F9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784" name="Rectangle 9747">
          <a:extLst>
            <a:ext uri="{FF2B5EF4-FFF2-40B4-BE49-F238E27FC236}">
              <a16:creationId xmlns:a16="http://schemas.microsoft.com/office/drawing/2014/main" xmlns="" id="{00000000-0008-0000-0B00-0000109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787" name="Rectangle 9750">
          <a:extLst>
            <a:ext uri="{FF2B5EF4-FFF2-40B4-BE49-F238E27FC236}">
              <a16:creationId xmlns:a16="http://schemas.microsoft.com/office/drawing/2014/main" xmlns="" id="{00000000-0008-0000-0B00-0000139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788" name="Rectangle 9751">
          <a:extLst>
            <a:ext uri="{FF2B5EF4-FFF2-40B4-BE49-F238E27FC236}">
              <a16:creationId xmlns:a16="http://schemas.microsoft.com/office/drawing/2014/main" xmlns="" id="{00000000-0008-0000-0B00-0000149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791" name="Rectangle 9754">
          <a:extLst>
            <a:ext uri="{FF2B5EF4-FFF2-40B4-BE49-F238E27FC236}">
              <a16:creationId xmlns:a16="http://schemas.microsoft.com/office/drawing/2014/main" xmlns="" id="{00000000-0008-0000-0B00-0000179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792" name="Rectangle 9755">
          <a:extLst>
            <a:ext uri="{FF2B5EF4-FFF2-40B4-BE49-F238E27FC236}">
              <a16:creationId xmlns:a16="http://schemas.microsoft.com/office/drawing/2014/main" xmlns="" id="{00000000-0008-0000-0B00-0000189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795" name="Rectangle 9758">
          <a:extLst>
            <a:ext uri="{FF2B5EF4-FFF2-40B4-BE49-F238E27FC236}">
              <a16:creationId xmlns:a16="http://schemas.microsoft.com/office/drawing/2014/main" xmlns="" id="{00000000-0008-0000-0B00-00001B9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796" name="Rectangle 9759">
          <a:extLst>
            <a:ext uri="{FF2B5EF4-FFF2-40B4-BE49-F238E27FC236}">
              <a16:creationId xmlns:a16="http://schemas.microsoft.com/office/drawing/2014/main" xmlns="" id="{00000000-0008-0000-0B00-00001C9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799" name="Rectangle 9762">
          <a:extLst>
            <a:ext uri="{FF2B5EF4-FFF2-40B4-BE49-F238E27FC236}">
              <a16:creationId xmlns:a16="http://schemas.microsoft.com/office/drawing/2014/main" xmlns="" id="{00000000-0008-0000-0B00-00001F9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800" name="Rectangle 9763">
          <a:extLst>
            <a:ext uri="{FF2B5EF4-FFF2-40B4-BE49-F238E27FC236}">
              <a16:creationId xmlns:a16="http://schemas.microsoft.com/office/drawing/2014/main" xmlns="" id="{00000000-0008-0000-0B00-0000209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803" name="Rectangle 9766">
          <a:extLst>
            <a:ext uri="{FF2B5EF4-FFF2-40B4-BE49-F238E27FC236}">
              <a16:creationId xmlns:a16="http://schemas.microsoft.com/office/drawing/2014/main" xmlns="" id="{00000000-0008-0000-0B00-0000239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804" name="Rectangle 9767">
          <a:extLst>
            <a:ext uri="{FF2B5EF4-FFF2-40B4-BE49-F238E27FC236}">
              <a16:creationId xmlns:a16="http://schemas.microsoft.com/office/drawing/2014/main" xmlns="" id="{00000000-0008-0000-0B00-0000249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807" name="Rectangle 9770">
          <a:extLst>
            <a:ext uri="{FF2B5EF4-FFF2-40B4-BE49-F238E27FC236}">
              <a16:creationId xmlns:a16="http://schemas.microsoft.com/office/drawing/2014/main" xmlns="" id="{00000000-0008-0000-0B00-0000279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808" name="Rectangle 9771">
          <a:extLst>
            <a:ext uri="{FF2B5EF4-FFF2-40B4-BE49-F238E27FC236}">
              <a16:creationId xmlns:a16="http://schemas.microsoft.com/office/drawing/2014/main" xmlns="" id="{00000000-0008-0000-0B00-0000289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811" name="Rectangle 9774">
          <a:extLst>
            <a:ext uri="{FF2B5EF4-FFF2-40B4-BE49-F238E27FC236}">
              <a16:creationId xmlns:a16="http://schemas.microsoft.com/office/drawing/2014/main" xmlns="" id="{00000000-0008-0000-0B00-00002B9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812" name="Rectangle 9775">
          <a:extLst>
            <a:ext uri="{FF2B5EF4-FFF2-40B4-BE49-F238E27FC236}">
              <a16:creationId xmlns:a16="http://schemas.microsoft.com/office/drawing/2014/main" xmlns="" id="{00000000-0008-0000-0B00-00002C9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815" name="Rectangle 9778">
          <a:extLst>
            <a:ext uri="{FF2B5EF4-FFF2-40B4-BE49-F238E27FC236}">
              <a16:creationId xmlns:a16="http://schemas.microsoft.com/office/drawing/2014/main" xmlns="" id="{00000000-0008-0000-0B00-00002F9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816" name="Rectangle 9779">
          <a:extLst>
            <a:ext uri="{FF2B5EF4-FFF2-40B4-BE49-F238E27FC236}">
              <a16:creationId xmlns:a16="http://schemas.microsoft.com/office/drawing/2014/main" xmlns="" id="{00000000-0008-0000-0B00-0000309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819" name="Rectangle 9782">
          <a:extLst>
            <a:ext uri="{FF2B5EF4-FFF2-40B4-BE49-F238E27FC236}">
              <a16:creationId xmlns:a16="http://schemas.microsoft.com/office/drawing/2014/main" xmlns="" id="{00000000-0008-0000-0B00-0000339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820" name="Rectangle 9783">
          <a:extLst>
            <a:ext uri="{FF2B5EF4-FFF2-40B4-BE49-F238E27FC236}">
              <a16:creationId xmlns:a16="http://schemas.microsoft.com/office/drawing/2014/main" xmlns="" id="{00000000-0008-0000-0B00-0000349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823" name="Rectangle 9786">
          <a:extLst>
            <a:ext uri="{FF2B5EF4-FFF2-40B4-BE49-F238E27FC236}">
              <a16:creationId xmlns:a16="http://schemas.microsoft.com/office/drawing/2014/main" xmlns="" id="{00000000-0008-0000-0B00-0000379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824" name="Rectangle 9787">
          <a:extLst>
            <a:ext uri="{FF2B5EF4-FFF2-40B4-BE49-F238E27FC236}">
              <a16:creationId xmlns:a16="http://schemas.microsoft.com/office/drawing/2014/main" xmlns="" id="{00000000-0008-0000-0B00-0000389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827" name="Rectangle 9790">
          <a:extLst>
            <a:ext uri="{FF2B5EF4-FFF2-40B4-BE49-F238E27FC236}">
              <a16:creationId xmlns:a16="http://schemas.microsoft.com/office/drawing/2014/main" xmlns="" id="{00000000-0008-0000-0B00-00003B9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828" name="Rectangle 9791">
          <a:extLst>
            <a:ext uri="{FF2B5EF4-FFF2-40B4-BE49-F238E27FC236}">
              <a16:creationId xmlns:a16="http://schemas.microsoft.com/office/drawing/2014/main" xmlns="" id="{00000000-0008-0000-0B00-00003C9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831" name="Rectangle 9794">
          <a:extLst>
            <a:ext uri="{FF2B5EF4-FFF2-40B4-BE49-F238E27FC236}">
              <a16:creationId xmlns:a16="http://schemas.microsoft.com/office/drawing/2014/main" xmlns="" id="{00000000-0008-0000-0B00-00003F9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832" name="Rectangle 9795">
          <a:extLst>
            <a:ext uri="{FF2B5EF4-FFF2-40B4-BE49-F238E27FC236}">
              <a16:creationId xmlns:a16="http://schemas.microsoft.com/office/drawing/2014/main" xmlns="" id="{00000000-0008-0000-0B00-0000409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835" name="Rectangle 9798">
          <a:extLst>
            <a:ext uri="{FF2B5EF4-FFF2-40B4-BE49-F238E27FC236}">
              <a16:creationId xmlns:a16="http://schemas.microsoft.com/office/drawing/2014/main" xmlns="" id="{00000000-0008-0000-0B00-0000439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836" name="Rectangle 9799">
          <a:extLst>
            <a:ext uri="{FF2B5EF4-FFF2-40B4-BE49-F238E27FC236}">
              <a16:creationId xmlns:a16="http://schemas.microsoft.com/office/drawing/2014/main" xmlns="" id="{00000000-0008-0000-0B00-0000449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839" name="Rectangle 9802">
          <a:extLst>
            <a:ext uri="{FF2B5EF4-FFF2-40B4-BE49-F238E27FC236}">
              <a16:creationId xmlns:a16="http://schemas.microsoft.com/office/drawing/2014/main" xmlns="" id="{00000000-0008-0000-0B00-0000479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840" name="Rectangle 9803">
          <a:extLst>
            <a:ext uri="{FF2B5EF4-FFF2-40B4-BE49-F238E27FC236}">
              <a16:creationId xmlns:a16="http://schemas.microsoft.com/office/drawing/2014/main" xmlns="" id="{00000000-0008-0000-0B00-0000489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843" name="Rectangle 9806">
          <a:extLst>
            <a:ext uri="{FF2B5EF4-FFF2-40B4-BE49-F238E27FC236}">
              <a16:creationId xmlns:a16="http://schemas.microsoft.com/office/drawing/2014/main" xmlns="" id="{00000000-0008-0000-0B00-00004B9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844" name="Rectangle 9807">
          <a:extLst>
            <a:ext uri="{FF2B5EF4-FFF2-40B4-BE49-F238E27FC236}">
              <a16:creationId xmlns:a16="http://schemas.microsoft.com/office/drawing/2014/main" xmlns="" id="{00000000-0008-0000-0B00-00004C9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847" name="Rectangle 9810">
          <a:extLst>
            <a:ext uri="{FF2B5EF4-FFF2-40B4-BE49-F238E27FC236}">
              <a16:creationId xmlns:a16="http://schemas.microsoft.com/office/drawing/2014/main" xmlns="" id="{00000000-0008-0000-0B00-00004F9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848" name="Rectangle 9811">
          <a:extLst>
            <a:ext uri="{FF2B5EF4-FFF2-40B4-BE49-F238E27FC236}">
              <a16:creationId xmlns:a16="http://schemas.microsoft.com/office/drawing/2014/main" xmlns="" id="{00000000-0008-0000-0B00-0000509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851" name="Rectangle 9814">
          <a:extLst>
            <a:ext uri="{FF2B5EF4-FFF2-40B4-BE49-F238E27FC236}">
              <a16:creationId xmlns:a16="http://schemas.microsoft.com/office/drawing/2014/main" xmlns="" id="{00000000-0008-0000-0B00-0000539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852" name="Rectangle 9815">
          <a:extLst>
            <a:ext uri="{FF2B5EF4-FFF2-40B4-BE49-F238E27FC236}">
              <a16:creationId xmlns:a16="http://schemas.microsoft.com/office/drawing/2014/main" xmlns="" id="{00000000-0008-0000-0B00-0000549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855" name="Rectangle 9818">
          <a:extLst>
            <a:ext uri="{FF2B5EF4-FFF2-40B4-BE49-F238E27FC236}">
              <a16:creationId xmlns:a16="http://schemas.microsoft.com/office/drawing/2014/main" xmlns="" id="{00000000-0008-0000-0B00-0000579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856" name="Rectangle 9819">
          <a:extLst>
            <a:ext uri="{FF2B5EF4-FFF2-40B4-BE49-F238E27FC236}">
              <a16:creationId xmlns:a16="http://schemas.microsoft.com/office/drawing/2014/main" xmlns="" id="{00000000-0008-0000-0B00-0000589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859" name="Rectangle 9822">
          <a:extLst>
            <a:ext uri="{FF2B5EF4-FFF2-40B4-BE49-F238E27FC236}">
              <a16:creationId xmlns:a16="http://schemas.microsoft.com/office/drawing/2014/main" xmlns="" id="{00000000-0008-0000-0B00-00005B9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860" name="Rectangle 9823">
          <a:extLst>
            <a:ext uri="{FF2B5EF4-FFF2-40B4-BE49-F238E27FC236}">
              <a16:creationId xmlns:a16="http://schemas.microsoft.com/office/drawing/2014/main" xmlns="" id="{00000000-0008-0000-0B00-00005C9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863" name="Rectangle 9826">
          <a:extLst>
            <a:ext uri="{FF2B5EF4-FFF2-40B4-BE49-F238E27FC236}">
              <a16:creationId xmlns:a16="http://schemas.microsoft.com/office/drawing/2014/main" xmlns="" id="{00000000-0008-0000-0B00-00005F9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864" name="Rectangle 9827">
          <a:extLst>
            <a:ext uri="{FF2B5EF4-FFF2-40B4-BE49-F238E27FC236}">
              <a16:creationId xmlns:a16="http://schemas.microsoft.com/office/drawing/2014/main" xmlns="" id="{00000000-0008-0000-0B00-0000609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867" name="Rectangle 9830">
          <a:extLst>
            <a:ext uri="{FF2B5EF4-FFF2-40B4-BE49-F238E27FC236}">
              <a16:creationId xmlns:a16="http://schemas.microsoft.com/office/drawing/2014/main" xmlns="" id="{00000000-0008-0000-0B00-0000639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868" name="Rectangle 9831">
          <a:extLst>
            <a:ext uri="{FF2B5EF4-FFF2-40B4-BE49-F238E27FC236}">
              <a16:creationId xmlns:a16="http://schemas.microsoft.com/office/drawing/2014/main" xmlns="" id="{00000000-0008-0000-0B00-0000649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871" name="Rectangle 9834">
          <a:extLst>
            <a:ext uri="{FF2B5EF4-FFF2-40B4-BE49-F238E27FC236}">
              <a16:creationId xmlns:a16="http://schemas.microsoft.com/office/drawing/2014/main" xmlns="" id="{00000000-0008-0000-0B00-0000679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872" name="Rectangle 9835">
          <a:extLst>
            <a:ext uri="{FF2B5EF4-FFF2-40B4-BE49-F238E27FC236}">
              <a16:creationId xmlns:a16="http://schemas.microsoft.com/office/drawing/2014/main" xmlns="" id="{00000000-0008-0000-0B00-0000689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875" name="Rectangle 9838">
          <a:extLst>
            <a:ext uri="{FF2B5EF4-FFF2-40B4-BE49-F238E27FC236}">
              <a16:creationId xmlns:a16="http://schemas.microsoft.com/office/drawing/2014/main" xmlns="" id="{00000000-0008-0000-0B00-00006B9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876" name="Rectangle 9839">
          <a:extLst>
            <a:ext uri="{FF2B5EF4-FFF2-40B4-BE49-F238E27FC236}">
              <a16:creationId xmlns:a16="http://schemas.microsoft.com/office/drawing/2014/main" xmlns="" id="{00000000-0008-0000-0B00-00006C9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879" name="Rectangle 9842">
          <a:extLst>
            <a:ext uri="{FF2B5EF4-FFF2-40B4-BE49-F238E27FC236}">
              <a16:creationId xmlns:a16="http://schemas.microsoft.com/office/drawing/2014/main" xmlns="" id="{00000000-0008-0000-0B00-00006F9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880" name="Rectangle 9843">
          <a:extLst>
            <a:ext uri="{FF2B5EF4-FFF2-40B4-BE49-F238E27FC236}">
              <a16:creationId xmlns:a16="http://schemas.microsoft.com/office/drawing/2014/main" xmlns="" id="{00000000-0008-0000-0B00-0000709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883" name="Rectangle 9846">
          <a:extLst>
            <a:ext uri="{FF2B5EF4-FFF2-40B4-BE49-F238E27FC236}">
              <a16:creationId xmlns:a16="http://schemas.microsoft.com/office/drawing/2014/main" xmlns="" id="{00000000-0008-0000-0B00-0000739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884" name="Rectangle 9847">
          <a:extLst>
            <a:ext uri="{FF2B5EF4-FFF2-40B4-BE49-F238E27FC236}">
              <a16:creationId xmlns:a16="http://schemas.microsoft.com/office/drawing/2014/main" xmlns="" id="{00000000-0008-0000-0B00-0000749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887" name="Rectangle 9850">
          <a:extLst>
            <a:ext uri="{FF2B5EF4-FFF2-40B4-BE49-F238E27FC236}">
              <a16:creationId xmlns:a16="http://schemas.microsoft.com/office/drawing/2014/main" xmlns="" id="{00000000-0008-0000-0B00-0000779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888" name="Rectangle 9851">
          <a:extLst>
            <a:ext uri="{FF2B5EF4-FFF2-40B4-BE49-F238E27FC236}">
              <a16:creationId xmlns:a16="http://schemas.microsoft.com/office/drawing/2014/main" xmlns="" id="{00000000-0008-0000-0B00-0000789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891" name="Rectangle 9854">
          <a:extLst>
            <a:ext uri="{FF2B5EF4-FFF2-40B4-BE49-F238E27FC236}">
              <a16:creationId xmlns:a16="http://schemas.microsoft.com/office/drawing/2014/main" xmlns="" id="{00000000-0008-0000-0B00-00007B9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892" name="Rectangle 9855">
          <a:extLst>
            <a:ext uri="{FF2B5EF4-FFF2-40B4-BE49-F238E27FC236}">
              <a16:creationId xmlns:a16="http://schemas.microsoft.com/office/drawing/2014/main" xmlns="" id="{00000000-0008-0000-0B00-00007C9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895" name="Rectangle 9858">
          <a:extLst>
            <a:ext uri="{FF2B5EF4-FFF2-40B4-BE49-F238E27FC236}">
              <a16:creationId xmlns:a16="http://schemas.microsoft.com/office/drawing/2014/main" xmlns="" id="{00000000-0008-0000-0B00-00007F9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896" name="Rectangle 9859">
          <a:extLst>
            <a:ext uri="{FF2B5EF4-FFF2-40B4-BE49-F238E27FC236}">
              <a16:creationId xmlns:a16="http://schemas.microsoft.com/office/drawing/2014/main" xmlns="" id="{00000000-0008-0000-0B00-0000809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899" name="Rectangle 9862">
          <a:extLst>
            <a:ext uri="{FF2B5EF4-FFF2-40B4-BE49-F238E27FC236}">
              <a16:creationId xmlns:a16="http://schemas.microsoft.com/office/drawing/2014/main" xmlns="" id="{00000000-0008-0000-0B00-0000839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900" name="Rectangle 9863">
          <a:extLst>
            <a:ext uri="{FF2B5EF4-FFF2-40B4-BE49-F238E27FC236}">
              <a16:creationId xmlns:a16="http://schemas.microsoft.com/office/drawing/2014/main" xmlns="" id="{00000000-0008-0000-0B00-0000849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903" name="Rectangle 9866">
          <a:extLst>
            <a:ext uri="{FF2B5EF4-FFF2-40B4-BE49-F238E27FC236}">
              <a16:creationId xmlns:a16="http://schemas.microsoft.com/office/drawing/2014/main" xmlns="" id="{00000000-0008-0000-0B00-0000879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904" name="Rectangle 9867">
          <a:extLst>
            <a:ext uri="{FF2B5EF4-FFF2-40B4-BE49-F238E27FC236}">
              <a16:creationId xmlns:a16="http://schemas.microsoft.com/office/drawing/2014/main" xmlns="" id="{00000000-0008-0000-0B00-0000889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907" name="Rectangle 9870">
          <a:extLst>
            <a:ext uri="{FF2B5EF4-FFF2-40B4-BE49-F238E27FC236}">
              <a16:creationId xmlns:a16="http://schemas.microsoft.com/office/drawing/2014/main" xmlns="" id="{00000000-0008-0000-0B00-00008B9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908" name="Rectangle 9871">
          <a:extLst>
            <a:ext uri="{FF2B5EF4-FFF2-40B4-BE49-F238E27FC236}">
              <a16:creationId xmlns:a16="http://schemas.microsoft.com/office/drawing/2014/main" xmlns="" id="{00000000-0008-0000-0B00-00008C9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911" name="Rectangle 9874">
          <a:extLst>
            <a:ext uri="{FF2B5EF4-FFF2-40B4-BE49-F238E27FC236}">
              <a16:creationId xmlns:a16="http://schemas.microsoft.com/office/drawing/2014/main" xmlns="" id="{00000000-0008-0000-0B00-00008F9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912" name="Rectangle 9875">
          <a:extLst>
            <a:ext uri="{FF2B5EF4-FFF2-40B4-BE49-F238E27FC236}">
              <a16:creationId xmlns:a16="http://schemas.microsoft.com/office/drawing/2014/main" xmlns="" id="{00000000-0008-0000-0B00-0000909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915" name="Rectangle 9878">
          <a:extLst>
            <a:ext uri="{FF2B5EF4-FFF2-40B4-BE49-F238E27FC236}">
              <a16:creationId xmlns:a16="http://schemas.microsoft.com/office/drawing/2014/main" xmlns="" id="{00000000-0008-0000-0B00-0000939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916" name="Rectangle 9879">
          <a:extLst>
            <a:ext uri="{FF2B5EF4-FFF2-40B4-BE49-F238E27FC236}">
              <a16:creationId xmlns:a16="http://schemas.microsoft.com/office/drawing/2014/main" xmlns="" id="{00000000-0008-0000-0B00-0000949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919" name="Rectangle 9882">
          <a:extLst>
            <a:ext uri="{FF2B5EF4-FFF2-40B4-BE49-F238E27FC236}">
              <a16:creationId xmlns:a16="http://schemas.microsoft.com/office/drawing/2014/main" xmlns="" id="{00000000-0008-0000-0B00-0000979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920" name="Rectangle 9883">
          <a:extLst>
            <a:ext uri="{FF2B5EF4-FFF2-40B4-BE49-F238E27FC236}">
              <a16:creationId xmlns:a16="http://schemas.microsoft.com/office/drawing/2014/main" xmlns="" id="{00000000-0008-0000-0B00-0000989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923" name="Rectangle 9886">
          <a:extLst>
            <a:ext uri="{FF2B5EF4-FFF2-40B4-BE49-F238E27FC236}">
              <a16:creationId xmlns:a16="http://schemas.microsoft.com/office/drawing/2014/main" xmlns="" id="{00000000-0008-0000-0B00-00009B9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924" name="Rectangle 9887">
          <a:extLst>
            <a:ext uri="{FF2B5EF4-FFF2-40B4-BE49-F238E27FC236}">
              <a16:creationId xmlns:a16="http://schemas.microsoft.com/office/drawing/2014/main" xmlns="" id="{00000000-0008-0000-0B00-00009C9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927" name="Rectangle 9890">
          <a:extLst>
            <a:ext uri="{FF2B5EF4-FFF2-40B4-BE49-F238E27FC236}">
              <a16:creationId xmlns:a16="http://schemas.microsoft.com/office/drawing/2014/main" xmlns="" id="{00000000-0008-0000-0B00-00009F9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928" name="Rectangle 9891">
          <a:extLst>
            <a:ext uri="{FF2B5EF4-FFF2-40B4-BE49-F238E27FC236}">
              <a16:creationId xmlns:a16="http://schemas.microsoft.com/office/drawing/2014/main" xmlns="" id="{00000000-0008-0000-0B00-0000A09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931" name="Rectangle 9894">
          <a:extLst>
            <a:ext uri="{FF2B5EF4-FFF2-40B4-BE49-F238E27FC236}">
              <a16:creationId xmlns:a16="http://schemas.microsoft.com/office/drawing/2014/main" xmlns="" id="{00000000-0008-0000-0B00-0000A39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932" name="Rectangle 9895">
          <a:extLst>
            <a:ext uri="{FF2B5EF4-FFF2-40B4-BE49-F238E27FC236}">
              <a16:creationId xmlns:a16="http://schemas.microsoft.com/office/drawing/2014/main" xmlns="" id="{00000000-0008-0000-0B00-0000A49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935" name="Rectangle 9898">
          <a:extLst>
            <a:ext uri="{FF2B5EF4-FFF2-40B4-BE49-F238E27FC236}">
              <a16:creationId xmlns:a16="http://schemas.microsoft.com/office/drawing/2014/main" xmlns="" id="{00000000-0008-0000-0B00-0000A79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936" name="Rectangle 9899">
          <a:extLst>
            <a:ext uri="{FF2B5EF4-FFF2-40B4-BE49-F238E27FC236}">
              <a16:creationId xmlns:a16="http://schemas.microsoft.com/office/drawing/2014/main" xmlns="" id="{00000000-0008-0000-0B00-0000A89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939" name="Rectangle 9902">
          <a:extLst>
            <a:ext uri="{FF2B5EF4-FFF2-40B4-BE49-F238E27FC236}">
              <a16:creationId xmlns:a16="http://schemas.microsoft.com/office/drawing/2014/main" xmlns="" id="{00000000-0008-0000-0B00-0000AB9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940" name="Rectangle 9903">
          <a:extLst>
            <a:ext uri="{FF2B5EF4-FFF2-40B4-BE49-F238E27FC236}">
              <a16:creationId xmlns:a16="http://schemas.microsoft.com/office/drawing/2014/main" xmlns="" id="{00000000-0008-0000-0B00-0000AC9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943" name="Rectangle 9906">
          <a:extLst>
            <a:ext uri="{FF2B5EF4-FFF2-40B4-BE49-F238E27FC236}">
              <a16:creationId xmlns:a16="http://schemas.microsoft.com/office/drawing/2014/main" xmlns="" id="{00000000-0008-0000-0B00-0000AF9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944" name="Rectangle 9907">
          <a:extLst>
            <a:ext uri="{FF2B5EF4-FFF2-40B4-BE49-F238E27FC236}">
              <a16:creationId xmlns:a16="http://schemas.microsoft.com/office/drawing/2014/main" xmlns="" id="{00000000-0008-0000-0B00-0000B09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947" name="Rectangle 9910">
          <a:extLst>
            <a:ext uri="{FF2B5EF4-FFF2-40B4-BE49-F238E27FC236}">
              <a16:creationId xmlns:a16="http://schemas.microsoft.com/office/drawing/2014/main" xmlns="" id="{00000000-0008-0000-0B00-0000B39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948" name="Rectangle 9911">
          <a:extLst>
            <a:ext uri="{FF2B5EF4-FFF2-40B4-BE49-F238E27FC236}">
              <a16:creationId xmlns:a16="http://schemas.microsoft.com/office/drawing/2014/main" xmlns="" id="{00000000-0008-0000-0B00-0000B49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951" name="Rectangle 9914">
          <a:extLst>
            <a:ext uri="{FF2B5EF4-FFF2-40B4-BE49-F238E27FC236}">
              <a16:creationId xmlns:a16="http://schemas.microsoft.com/office/drawing/2014/main" xmlns="" id="{00000000-0008-0000-0B00-0000B79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952" name="Rectangle 9915">
          <a:extLst>
            <a:ext uri="{FF2B5EF4-FFF2-40B4-BE49-F238E27FC236}">
              <a16:creationId xmlns:a16="http://schemas.microsoft.com/office/drawing/2014/main" xmlns="" id="{00000000-0008-0000-0B00-0000B89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955" name="Rectangle 9918">
          <a:extLst>
            <a:ext uri="{FF2B5EF4-FFF2-40B4-BE49-F238E27FC236}">
              <a16:creationId xmlns:a16="http://schemas.microsoft.com/office/drawing/2014/main" xmlns="" id="{00000000-0008-0000-0B00-0000BB9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956" name="Rectangle 9919">
          <a:extLst>
            <a:ext uri="{FF2B5EF4-FFF2-40B4-BE49-F238E27FC236}">
              <a16:creationId xmlns:a16="http://schemas.microsoft.com/office/drawing/2014/main" xmlns="" id="{00000000-0008-0000-0B00-0000BC9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959" name="Rectangle 9922">
          <a:extLst>
            <a:ext uri="{FF2B5EF4-FFF2-40B4-BE49-F238E27FC236}">
              <a16:creationId xmlns:a16="http://schemas.microsoft.com/office/drawing/2014/main" xmlns="" id="{00000000-0008-0000-0B00-0000BF9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960" name="Rectangle 9923">
          <a:extLst>
            <a:ext uri="{FF2B5EF4-FFF2-40B4-BE49-F238E27FC236}">
              <a16:creationId xmlns:a16="http://schemas.microsoft.com/office/drawing/2014/main" xmlns="" id="{00000000-0008-0000-0B00-0000C09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963" name="Rectangle 9926">
          <a:extLst>
            <a:ext uri="{FF2B5EF4-FFF2-40B4-BE49-F238E27FC236}">
              <a16:creationId xmlns:a16="http://schemas.microsoft.com/office/drawing/2014/main" xmlns="" id="{00000000-0008-0000-0B00-0000C39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964" name="Rectangle 9927">
          <a:extLst>
            <a:ext uri="{FF2B5EF4-FFF2-40B4-BE49-F238E27FC236}">
              <a16:creationId xmlns:a16="http://schemas.microsoft.com/office/drawing/2014/main" xmlns="" id="{00000000-0008-0000-0B00-0000C49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967" name="Rectangle 9930">
          <a:extLst>
            <a:ext uri="{FF2B5EF4-FFF2-40B4-BE49-F238E27FC236}">
              <a16:creationId xmlns:a16="http://schemas.microsoft.com/office/drawing/2014/main" xmlns="" id="{00000000-0008-0000-0B00-0000C79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968" name="Rectangle 9931">
          <a:extLst>
            <a:ext uri="{FF2B5EF4-FFF2-40B4-BE49-F238E27FC236}">
              <a16:creationId xmlns:a16="http://schemas.microsoft.com/office/drawing/2014/main" xmlns="" id="{00000000-0008-0000-0B00-0000C89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971" name="Rectangle 9934">
          <a:extLst>
            <a:ext uri="{FF2B5EF4-FFF2-40B4-BE49-F238E27FC236}">
              <a16:creationId xmlns:a16="http://schemas.microsoft.com/office/drawing/2014/main" xmlns="" id="{00000000-0008-0000-0B00-0000CB9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972" name="Rectangle 9935">
          <a:extLst>
            <a:ext uri="{FF2B5EF4-FFF2-40B4-BE49-F238E27FC236}">
              <a16:creationId xmlns:a16="http://schemas.microsoft.com/office/drawing/2014/main" xmlns="" id="{00000000-0008-0000-0B00-0000CC9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975" name="Rectangle 9938">
          <a:extLst>
            <a:ext uri="{FF2B5EF4-FFF2-40B4-BE49-F238E27FC236}">
              <a16:creationId xmlns:a16="http://schemas.microsoft.com/office/drawing/2014/main" xmlns="" id="{00000000-0008-0000-0B00-0000CF9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976" name="Rectangle 9939">
          <a:extLst>
            <a:ext uri="{FF2B5EF4-FFF2-40B4-BE49-F238E27FC236}">
              <a16:creationId xmlns:a16="http://schemas.microsoft.com/office/drawing/2014/main" xmlns="" id="{00000000-0008-0000-0B00-0000D09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979" name="Rectangle 9942">
          <a:extLst>
            <a:ext uri="{FF2B5EF4-FFF2-40B4-BE49-F238E27FC236}">
              <a16:creationId xmlns:a16="http://schemas.microsoft.com/office/drawing/2014/main" xmlns="" id="{00000000-0008-0000-0B00-0000D39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980" name="Rectangle 9943">
          <a:extLst>
            <a:ext uri="{FF2B5EF4-FFF2-40B4-BE49-F238E27FC236}">
              <a16:creationId xmlns:a16="http://schemas.microsoft.com/office/drawing/2014/main" xmlns="" id="{00000000-0008-0000-0B00-0000D49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983" name="Rectangle 9946">
          <a:extLst>
            <a:ext uri="{FF2B5EF4-FFF2-40B4-BE49-F238E27FC236}">
              <a16:creationId xmlns:a16="http://schemas.microsoft.com/office/drawing/2014/main" xmlns="" id="{00000000-0008-0000-0B00-0000D79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984" name="Rectangle 9947">
          <a:extLst>
            <a:ext uri="{FF2B5EF4-FFF2-40B4-BE49-F238E27FC236}">
              <a16:creationId xmlns:a16="http://schemas.microsoft.com/office/drawing/2014/main" xmlns="" id="{00000000-0008-0000-0B00-0000D89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987" name="Rectangle 9950">
          <a:extLst>
            <a:ext uri="{FF2B5EF4-FFF2-40B4-BE49-F238E27FC236}">
              <a16:creationId xmlns:a16="http://schemas.microsoft.com/office/drawing/2014/main" xmlns="" id="{00000000-0008-0000-0B00-0000DB9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988" name="Rectangle 9951">
          <a:extLst>
            <a:ext uri="{FF2B5EF4-FFF2-40B4-BE49-F238E27FC236}">
              <a16:creationId xmlns:a16="http://schemas.microsoft.com/office/drawing/2014/main" xmlns="" id="{00000000-0008-0000-0B00-0000DC9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991" name="Rectangle 9954">
          <a:extLst>
            <a:ext uri="{FF2B5EF4-FFF2-40B4-BE49-F238E27FC236}">
              <a16:creationId xmlns:a16="http://schemas.microsoft.com/office/drawing/2014/main" xmlns="" id="{00000000-0008-0000-0B00-0000DF9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992" name="Rectangle 9955">
          <a:extLst>
            <a:ext uri="{FF2B5EF4-FFF2-40B4-BE49-F238E27FC236}">
              <a16:creationId xmlns:a16="http://schemas.microsoft.com/office/drawing/2014/main" xmlns="" id="{00000000-0008-0000-0B00-0000E09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995" name="Rectangle 9958">
          <a:extLst>
            <a:ext uri="{FF2B5EF4-FFF2-40B4-BE49-F238E27FC236}">
              <a16:creationId xmlns:a16="http://schemas.microsoft.com/office/drawing/2014/main" xmlns="" id="{00000000-0008-0000-0B00-0000E39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996" name="Rectangle 9959">
          <a:extLst>
            <a:ext uri="{FF2B5EF4-FFF2-40B4-BE49-F238E27FC236}">
              <a16:creationId xmlns:a16="http://schemas.microsoft.com/office/drawing/2014/main" xmlns="" id="{00000000-0008-0000-0B00-0000E49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8999" name="Rectangle 9962">
          <a:extLst>
            <a:ext uri="{FF2B5EF4-FFF2-40B4-BE49-F238E27FC236}">
              <a16:creationId xmlns:a16="http://schemas.microsoft.com/office/drawing/2014/main" xmlns="" id="{00000000-0008-0000-0B00-0000E79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000" name="Rectangle 9963">
          <a:extLst>
            <a:ext uri="{FF2B5EF4-FFF2-40B4-BE49-F238E27FC236}">
              <a16:creationId xmlns:a16="http://schemas.microsoft.com/office/drawing/2014/main" xmlns="" id="{00000000-0008-0000-0B00-0000E89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003" name="Rectangle 9966">
          <a:extLst>
            <a:ext uri="{FF2B5EF4-FFF2-40B4-BE49-F238E27FC236}">
              <a16:creationId xmlns:a16="http://schemas.microsoft.com/office/drawing/2014/main" xmlns="" id="{00000000-0008-0000-0B00-0000EB9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004" name="Rectangle 9967">
          <a:extLst>
            <a:ext uri="{FF2B5EF4-FFF2-40B4-BE49-F238E27FC236}">
              <a16:creationId xmlns:a16="http://schemas.microsoft.com/office/drawing/2014/main" xmlns="" id="{00000000-0008-0000-0B00-0000EC9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007" name="Rectangle 9970">
          <a:extLst>
            <a:ext uri="{FF2B5EF4-FFF2-40B4-BE49-F238E27FC236}">
              <a16:creationId xmlns:a16="http://schemas.microsoft.com/office/drawing/2014/main" xmlns="" id="{00000000-0008-0000-0B00-0000EF9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008" name="Rectangle 9971">
          <a:extLst>
            <a:ext uri="{FF2B5EF4-FFF2-40B4-BE49-F238E27FC236}">
              <a16:creationId xmlns:a16="http://schemas.microsoft.com/office/drawing/2014/main" xmlns="" id="{00000000-0008-0000-0B00-0000F09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011" name="Rectangle 9974">
          <a:extLst>
            <a:ext uri="{FF2B5EF4-FFF2-40B4-BE49-F238E27FC236}">
              <a16:creationId xmlns:a16="http://schemas.microsoft.com/office/drawing/2014/main" xmlns="" id="{00000000-0008-0000-0B00-0000F39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012" name="Rectangle 9975">
          <a:extLst>
            <a:ext uri="{FF2B5EF4-FFF2-40B4-BE49-F238E27FC236}">
              <a16:creationId xmlns:a16="http://schemas.microsoft.com/office/drawing/2014/main" xmlns="" id="{00000000-0008-0000-0B00-0000F49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015" name="Rectangle 9978">
          <a:extLst>
            <a:ext uri="{FF2B5EF4-FFF2-40B4-BE49-F238E27FC236}">
              <a16:creationId xmlns:a16="http://schemas.microsoft.com/office/drawing/2014/main" xmlns="" id="{00000000-0008-0000-0B00-0000F79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016" name="Rectangle 9979">
          <a:extLst>
            <a:ext uri="{FF2B5EF4-FFF2-40B4-BE49-F238E27FC236}">
              <a16:creationId xmlns:a16="http://schemas.microsoft.com/office/drawing/2014/main" xmlns="" id="{00000000-0008-0000-0B00-0000F89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019" name="Rectangle 9982">
          <a:extLst>
            <a:ext uri="{FF2B5EF4-FFF2-40B4-BE49-F238E27FC236}">
              <a16:creationId xmlns:a16="http://schemas.microsoft.com/office/drawing/2014/main" xmlns="" id="{00000000-0008-0000-0B00-0000FB9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020" name="Rectangle 9983">
          <a:extLst>
            <a:ext uri="{FF2B5EF4-FFF2-40B4-BE49-F238E27FC236}">
              <a16:creationId xmlns:a16="http://schemas.microsoft.com/office/drawing/2014/main" xmlns="" id="{00000000-0008-0000-0B00-0000FC9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023" name="Rectangle 9986">
          <a:extLst>
            <a:ext uri="{FF2B5EF4-FFF2-40B4-BE49-F238E27FC236}">
              <a16:creationId xmlns:a16="http://schemas.microsoft.com/office/drawing/2014/main" xmlns="" id="{00000000-0008-0000-0B00-0000FF9D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024" name="Rectangle 9987">
          <a:extLst>
            <a:ext uri="{FF2B5EF4-FFF2-40B4-BE49-F238E27FC236}">
              <a16:creationId xmlns:a16="http://schemas.microsoft.com/office/drawing/2014/main" xmlns="" id="{00000000-0008-0000-0B00-0000009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027" name="Rectangle 9990">
          <a:extLst>
            <a:ext uri="{FF2B5EF4-FFF2-40B4-BE49-F238E27FC236}">
              <a16:creationId xmlns:a16="http://schemas.microsoft.com/office/drawing/2014/main" xmlns="" id="{00000000-0008-0000-0B00-0000039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028" name="Rectangle 9991">
          <a:extLst>
            <a:ext uri="{FF2B5EF4-FFF2-40B4-BE49-F238E27FC236}">
              <a16:creationId xmlns:a16="http://schemas.microsoft.com/office/drawing/2014/main" xmlns="" id="{00000000-0008-0000-0B00-0000049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031" name="Rectangle 9994">
          <a:extLst>
            <a:ext uri="{FF2B5EF4-FFF2-40B4-BE49-F238E27FC236}">
              <a16:creationId xmlns:a16="http://schemas.microsoft.com/office/drawing/2014/main" xmlns="" id="{00000000-0008-0000-0B00-0000079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032" name="Rectangle 9995">
          <a:extLst>
            <a:ext uri="{FF2B5EF4-FFF2-40B4-BE49-F238E27FC236}">
              <a16:creationId xmlns:a16="http://schemas.microsoft.com/office/drawing/2014/main" xmlns="" id="{00000000-0008-0000-0B00-0000089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035" name="Rectangle 9998">
          <a:extLst>
            <a:ext uri="{FF2B5EF4-FFF2-40B4-BE49-F238E27FC236}">
              <a16:creationId xmlns:a16="http://schemas.microsoft.com/office/drawing/2014/main" xmlns="" id="{00000000-0008-0000-0B00-00000B9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036" name="Rectangle 9999">
          <a:extLst>
            <a:ext uri="{FF2B5EF4-FFF2-40B4-BE49-F238E27FC236}">
              <a16:creationId xmlns:a16="http://schemas.microsoft.com/office/drawing/2014/main" xmlns="" id="{00000000-0008-0000-0B00-00000C9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039" name="Rectangle 10002">
          <a:extLst>
            <a:ext uri="{FF2B5EF4-FFF2-40B4-BE49-F238E27FC236}">
              <a16:creationId xmlns:a16="http://schemas.microsoft.com/office/drawing/2014/main" xmlns="" id="{00000000-0008-0000-0B00-00000F9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040" name="Rectangle 10003">
          <a:extLst>
            <a:ext uri="{FF2B5EF4-FFF2-40B4-BE49-F238E27FC236}">
              <a16:creationId xmlns:a16="http://schemas.microsoft.com/office/drawing/2014/main" xmlns="" id="{00000000-0008-0000-0B00-0000109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043" name="Rectangle 10006">
          <a:extLst>
            <a:ext uri="{FF2B5EF4-FFF2-40B4-BE49-F238E27FC236}">
              <a16:creationId xmlns:a16="http://schemas.microsoft.com/office/drawing/2014/main" xmlns="" id="{00000000-0008-0000-0B00-0000139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044" name="Rectangle 10007">
          <a:extLst>
            <a:ext uri="{FF2B5EF4-FFF2-40B4-BE49-F238E27FC236}">
              <a16:creationId xmlns:a16="http://schemas.microsoft.com/office/drawing/2014/main" xmlns="" id="{00000000-0008-0000-0B00-0000149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047" name="Rectangle 10010">
          <a:extLst>
            <a:ext uri="{FF2B5EF4-FFF2-40B4-BE49-F238E27FC236}">
              <a16:creationId xmlns:a16="http://schemas.microsoft.com/office/drawing/2014/main" xmlns="" id="{00000000-0008-0000-0B00-0000179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048" name="Rectangle 10011">
          <a:extLst>
            <a:ext uri="{FF2B5EF4-FFF2-40B4-BE49-F238E27FC236}">
              <a16:creationId xmlns:a16="http://schemas.microsoft.com/office/drawing/2014/main" xmlns="" id="{00000000-0008-0000-0B00-0000189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051" name="Rectangle 10014">
          <a:extLst>
            <a:ext uri="{FF2B5EF4-FFF2-40B4-BE49-F238E27FC236}">
              <a16:creationId xmlns:a16="http://schemas.microsoft.com/office/drawing/2014/main" xmlns="" id="{00000000-0008-0000-0B00-00001B9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052" name="Rectangle 10015">
          <a:extLst>
            <a:ext uri="{FF2B5EF4-FFF2-40B4-BE49-F238E27FC236}">
              <a16:creationId xmlns:a16="http://schemas.microsoft.com/office/drawing/2014/main" xmlns="" id="{00000000-0008-0000-0B00-00001C9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055" name="Rectangle 10018">
          <a:extLst>
            <a:ext uri="{FF2B5EF4-FFF2-40B4-BE49-F238E27FC236}">
              <a16:creationId xmlns:a16="http://schemas.microsoft.com/office/drawing/2014/main" xmlns="" id="{00000000-0008-0000-0B00-00001F9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056" name="Rectangle 10019">
          <a:extLst>
            <a:ext uri="{FF2B5EF4-FFF2-40B4-BE49-F238E27FC236}">
              <a16:creationId xmlns:a16="http://schemas.microsoft.com/office/drawing/2014/main" xmlns="" id="{00000000-0008-0000-0B00-0000209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059" name="Rectangle 10022">
          <a:extLst>
            <a:ext uri="{FF2B5EF4-FFF2-40B4-BE49-F238E27FC236}">
              <a16:creationId xmlns:a16="http://schemas.microsoft.com/office/drawing/2014/main" xmlns="" id="{00000000-0008-0000-0B00-0000239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060" name="Rectangle 10023">
          <a:extLst>
            <a:ext uri="{FF2B5EF4-FFF2-40B4-BE49-F238E27FC236}">
              <a16:creationId xmlns:a16="http://schemas.microsoft.com/office/drawing/2014/main" xmlns="" id="{00000000-0008-0000-0B00-0000249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063" name="Rectangle 10026">
          <a:extLst>
            <a:ext uri="{FF2B5EF4-FFF2-40B4-BE49-F238E27FC236}">
              <a16:creationId xmlns:a16="http://schemas.microsoft.com/office/drawing/2014/main" xmlns="" id="{00000000-0008-0000-0B00-0000279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064" name="Rectangle 10027">
          <a:extLst>
            <a:ext uri="{FF2B5EF4-FFF2-40B4-BE49-F238E27FC236}">
              <a16:creationId xmlns:a16="http://schemas.microsoft.com/office/drawing/2014/main" xmlns="" id="{00000000-0008-0000-0B00-0000289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067" name="Rectangle 10030">
          <a:extLst>
            <a:ext uri="{FF2B5EF4-FFF2-40B4-BE49-F238E27FC236}">
              <a16:creationId xmlns:a16="http://schemas.microsoft.com/office/drawing/2014/main" xmlns="" id="{00000000-0008-0000-0B00-00002B9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068" name="Rectangle 10031">
          <a:extLst>
            <a:ext uri="{FF2B5EF4-FFF2-40B4-BE49-F238E27FC236}">
              <a16:creationId xmlns:a16="http://schemas.microsoft.com/office/drawing/2014/main" xmlns="" id="{00000000-0008-0000-0B00-00002C9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071" name="Rectangle 10034">
          <a:extLst>
            <a:ext uri="{FF2B5EF4-FFF2-40B4-BE49-F238E27FC236}">
              <a16:creationId xmlns:a16="http://schemas.microsoft.com/office/drawing/2014/main" xmlns="" id="{00000000-0008-0000-0B00-00002F9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072" name="Rectangle 10035">
          <a:extLst>
            <a:ext uri="{FF2B5EF4-FFF2-40B4-BE49-F238E27FC236}">
              <a16:creationId xmlns:a16="http://schemas.microsoft.com/office/drawing/2014/main" xmlns="" id="{00000000-0008-0000-0B00-0000309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075" name="Rectangle 10038">
          <a:extLst>
            <a:ext uri="{FF2B5EF4-FFF2-40B4-BE49-F238E27FC236}">
              <a16:creationId xmlns:a16="http://schemas.microsoft.com/office/drawing/2014/main" xmlns="" id="{00000000-0008-0000-0B00-0000339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076" name="Rectangle 10039">
          <a:extLst>
            <a:ext uri="{FF2B5EF4-FFF2-40B4-BE49-F238E27FC236}">
              <a16:creationId xmlns:a16="http://schemas.microsoft.com/office/drawing/2014/main" xmlns="" id="{00000000-0008-0000-0B00-0000349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079" name="Rectangle 10042">
          <a:extLst>
            <a:ext uri="{FF2B5EF4-FFF2-40B4-BE49-F238E27FC236}">
              <a16:creationId xmlns:a16="http://schemas.microsoft.com/office/drawing/2014/main" xmlns="" id="{00000000-0008-0000-0B00-0000379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080" name="Rectangle 10043">
          <a:extLst>
            <a:ext uri="{FF2B5EF4-FFF2-40B4-BE49-F238E27FC236}">
              <a16:creationId xmlns:a16="http://schemas.microsoft.com/office/drawing/2014/main" xmlns="" id="{00000000-0008-0000-0B00-0000389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083" name="Rectangle 10046">
          <a:extLst>
            <a:ext uri="{FF2B5EF4-FFF2-40B4-BE49-F238E27FC236}">
              <a16:creationId xmlns:a16="http://schemas.microsoft.com/office/drawing/2014/main" xmlns="" id="{00000000-0008-0000-0B00-00003B9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084" name="Rectangle 10047">
          <a:extLst>
            <a:ext uri="{FF2B5EF4-FFF2-40B4-BE49-F238E27FC236}">
              <a16:creationId xmlns:a16="http://schemas.microsoft.com/office/drawing/2014/main" xmlns="" id="{00000000-0008-0000-0B00-00003C9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087" name="Rectangle 10050">
          <a:extLst>
            <a:ext uri="{FF2B5EF4-FFF2-40B4-BE49-F238E27FC236}">
              <a16:creationId xmlns:a16="http://schemas.microsoft.com/office/drawing/2014/main" xmlns="" id="{00000000-0008-0000-0B00-00003F9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088" name="Rectangle 10051">
          <a:extLst>
            <a:ext uri="{FF2B5EF4-FFF2-40B4-BE49-F238E27FC236}">
              <a16:creationId xmlns:a16="http://schemas.microsoft.com/office/drawing/2014/main" xmlns="" id="{00000000-0008-0000-0B00-0000409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091" name="Rectangle 10054">
          <a:extLst>
            <a:ext uri="{FF2B5EF4-FFF2-40B4-BE49-F238E27FC236}">
              <a16:creationId xmlns:a16="http://schemas.microsoft.com/office/drawing/2014/main" xmlns="" id="{00000000-0008-0000-0B00-0000439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092" name="Rectangle 10055">
          <a:extLst>
            <a:ext uri="{FF2B5EF4-FFF2-40B4-BE49-F238E27FC236}">
              <a16:creationId xmlns:a16="http://schemas.microsoft.com/office/drawing/2014/main" xmlns="" id="{00000000-0008-0000-0B00-0000449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095" name="Rectangle 10058">
          <a:extLst>
            <a:ext uri="{FF2B5EF4-FFF2-40B4-BE49-F238E27FC236}">
              <a16:creationId xmlns:a16="http://schemas.microsoft.com/office/drawing/2014/main" xmlns="" id="{00000000-0008-0000-0B00-0000479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096" name="Rectangle 10059">
          <a:extLst>
            <a:ext uri="{FF2B5EF4-FFF2-40B4-BE49-F238E27FC236}">
              <a16:creationId xmlns:a16="http://schemas.microsoft.com/office/drawing/2014/main" xmlns="" id="{00000000-0008-0000-0B00-0000489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099" name="Rectangle 10062">
          <a:extLst>
            <a:ext uri="{FF2B5EF4-FFF2-40B4-BE49-F238E27FC236}">
              <a16:creationId xmlns:a16="http://schemas.microsoft.com/office/drawing/2014/main" xmlns="" id="{00000000-0008-0000-0B00-00004B9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100" name="Rectangle 10063">
          <a:extLst>
            <a:ext uri="{FF2B5EF4-FFF2-40B4-BE49-F238E27FC236}">
              <a16:creationId xmlns:a16="http://schemas.microsoft.com/office/drawing/2014/main" xmlns="" id="{00000000-0008-0000-0B00-00004C9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103" name="Rectangle 10066">
          <a:extLst>
            <a:ext uri="{FF2B5EF4-FFF2-40B4-BE49-F238E27FC236}">
              <a16:creationId xmlns:a16="http://schemas.microsoft.com/office/drawing/2014/main" xmlns="" id="{00000000-0008-0000-0B00-00004F9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104" name="Rectangle 10067">
          <a:extLst>
            <a:ext uri="{FF2B5EF4-FFF2-40B4-BE49-F238E27FC236}">
              <a16:creationId xmlns:a16="http://schemas.microsoft.com/office/drawing/2014/main" xmlns="" id="{00000000-0008-0000-0B00-0000509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107" name="Rectangle 10070">
          <a:extLst>
            <a:ext uri="{FF2B5EF4-FFF2-40B4-BE49-F238E27FC236}">
              <a16:creationId xmlns:a16="http://schemas.microsoft.com/office/drawing/2014/main" xmlns="" id="{00000000-0008-0000-0B00-0000539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108" name="Rectangle 10071">
          <a:extLst>
            <a:ext uri="{FF2B5EF4-FFF2-40B4-BE49-F238E27FC236}">
              <a16:creationId xmlns:a16="http://schemas.microsoft.com/office/drawing/2014/main" xmlns="" id="{00000000-0008-0000-0B00-0000549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111" name="Rectangle 10074">
          <a:extLst>
            <a:ext uri="{FF2B5EF4-FFF2-40B4-BE49-F238E27FC236}">
              <a16:creationId xmlns:a16="http://schemas.microsoft.com/office/drawing/2014/main" xmlns="" id="{00000000-0008-0000-0B00-0000579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112" name="Rectangle 10075">
          <a:extLst>
            <a:ext uri="{FF2B5EF4-FFF2-40B4-BE49-F238E27FC236}">
              <a16:creationId xmlns:a16="http://schemas.microsoft.com/office/drawing/2014/main" xmlns="" id="{00000000-0008-0000-0B00-0000589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115" name="Rectangle 10078">
          <a:extLst>
            <a:ext uri="{FF2B5EF4-FFF2-40B4-BE49-F238E27FC236}">
              <a16:creationId xmlns:a16="http://schemas.microsoft.com/office/drawing/2014/main" xmlns="" id="{00000000-0008-0000-0B00-00005B9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116" name="Rectangle 10079">
          <a:extLst>
            <a:ext uri="{FF2B5EF4-FFF2-40B4-BE49-F238E27FC236}">
              <a16:creationId xmlns:a16="http://schemas.microsoft.com/office/drawing/2014/main" xmlns="" id="{00000000-0008-0000-0B00-00005C9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119" name="Rectangle 10082">
          <a:extLst>
            <a:ext uri="{FF2B5EF4-FFF2-40B4-BE49-F238E27FC236}">
              <a16:creationId xmlns:a16="http://schemas.microsoft.com/office/drawing/2014/main" xmlns="" id="{00000000-0008-0000-0B00-00005F9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120" name="Rectangle 10083">
          <a:extLst>
            <a:ext uri="{FF2B5EF4-FFF2-40B4-BE49-F238E27FC236}">
              <a16:creationId xmlns:a16="http://schemas.microsoft.com/office/drawing/2014/main" xmlns="" id="{00000000-0008-0000-0B00-0000609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123" name="Rectangle 10086">
          <a:extLst>
            <a:ext uri="{FF2B5EF4-FFF2-40B4-BE49-F238E27FC236}">
              <a16:creationId xmlns:a16="http://schemas.microsoft.com/office/drawing/2014/main" xmlns="" id="{00000000-0008-0000-0B00-0000639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124" name="Rectangle 10087">
          <a:extLst>
            <a:ext uri="{FF2B5EF4-FFF2-40B4-BE49-F238E27FC236}">
              <a16:creationId xmlns:a16="http://schemas.microsoft.com/office/drawing/2014/main" xmlns="" id="{00000000-0008-0000-0B00-0000649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127" name="Rectangle 10090">
          <a:extLst>
            <a:ext uri="{FF2B5EF4-FFF2-40B4-BE49-F238E27FC236}">
              <a16:creationId xmlns:a16="http://schemas.microsoft.com/office/drawing/2014/main" xmlns="" id="{00000000-0008-0000-0B00-0000679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128" name="Rectangle 10091">
          <a:extLst>
            <a:ext uri="{FF2B5EF4-FFF2-40B4-BE49-F238E27FC236}">
              <a16:creationId xmlns:a16="http://schemas.microsoft.com/office/drawing/2014/main" xmlns="" id="{00000000-0008-0000-0B00-0000689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131" name="Rectangle 10094">
          <a:extLst>
            <a:ext uri="{FF2B5EF4-FFF2-40B4-BE49-F238E27FC236}">
              <a16:creationId xmlns:a16="http://schemas.microsoft.com/office/drawing/2014/main" xmlns="" id="{00000000-0008-0000-0B00-00006B9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132" name="Rectangle 10095">
          <a:extLst>
            <a:ext uri="{FF2B5EF4-FFF2-40B4-BE49-F238E27FC236}">
              <a16:creationId xmlns:a16="http://schemas.microsoft.com/office/drawing/2014/main" xmlns="" id="{00000000-0008-0000-0B00-00006C9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135" name="Rectangle 10098">
          <a:extLst>
            <a:ext uri="{FF2B5EF4-FFF2-40B4-BE49-F238E27FC236}">
              <a16:creationId xmlns:a16="http://schemas.microsoft.com/office/drawing/2014/main" xmlns="" id="{00000000-0008-0000-0B00-00006F9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136" name="Rectangle 10099">
          <a:extLst>
            <a:ext uri="{FF2B5EF4-FFF2-40B4-BE49-F238E27FC236}">
              <a16:creationId xmlns:a16="http://schemas.microsoft.com/office/drawing/2014/main" xmlns="" id="{00000000-0008-0000-0B00-0000709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139" name="Rectangle 10102">
          <a:extLst>
            <a:ext uri="{FF2B5EF4-FFF2-40B4-BE49-F238E27FC236}">
              <a16:creationId xmlns:a16="http://schemas.microsoft.com/office/drawing/2014/main" xmlns="" id="{00000000-0008-0000-0B00-0000739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140" name="Rectangle 10103">
          <a:extLst>
            <a:ext uri="{FF2B5EF4-FFF2-40B4-BE49-F238E27FC236}">
              <a16:creationId xmlns:a16="http://schemas.microsoft.com/office/drawing/2014/main" xmlns="" id="{00000000-0008-0000-0B00-0000749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143" name="Rectangle 10106">
          <a:extLst>
            <a:ext uri="{FF2B5EF4-FFF2-40B4-BE49-F238E27FC236}">
              <a16:creationId xmlns:a16="http://schemas.microsoft.com/office/drawing/2014/main" xmlns="" id="{00000000-0008-0000-0B00-0000779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144" name="Rectangle 10107">
          <a:extLst>
            <a:ext uri="{FF2B5EF4-FFF2-40B4-BE49-F238E27FC236}">
              <a16:creationId xmlns:a16="http://schemas.microsoft.com/office/drawing/2014/main" xmlns="" id="{00000000-0008-0000-0B00-0000789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147" name="Rectangle 10110">
          <a:extLst>
            <a:ext uri="{FF2B5EF4-FFF2-40B4-BE49-F238E27FC236}">
              <a16:creationId xmlns:a16="http://schemas.microsoft.com/office/drawing/2014/main" xmlns="" id="{00000000-0008-0000-0B00-00007B9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148" name="Rectangle 10111">
          <a:extLst>
            <a:ext uri="{FF2B5EF4-FFF2-40B4-BE49-F238E27FC236}">
              <a16:creationId xmlns:a16="http://schemas.microsoft.com/office/drawing/2014/main" xmlns="" id="{00000000-0008-0000-0B00-00007C9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151" name="Rectangle 10114">
          <a:extLst>
            <a:ext uri="{FF2B5EF4-FFF2-40B4-BE49-F238E27FC236}">
              <a16:creationId xmlns:a16="http://schemas.microsoft.com/office/drawing/2014/main" xmlns="" id="{00000000-0008-0000-0B00-00007F9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152" name="Rectangle 10115">
          <a:extLst>
            <a:ext uri="{FF2B5EF4-FFF2-40B4-BE49-F238E27FC236}">
              <a16:creationId xmlns:a16="http://schemas.microsoft.com/office/drawing/2014/main" xmlns="" id="{00000000-0008-0000-0B00-0000809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155" name="Rectangle 10118">
          <a:extLst>
            <a:ext uri="{FF2B5EF4-FFF2-40B4-BE49-F238E27FC236}">
              <a16:creationId xmlns:a16="http://schemas.microsoft.com/office/drawing/2014/main" xmlns="" id="{00000000-0008-0000-0B00-0000839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156" name="Rectangle 10119">
          <a:extLst>
            <a:ext uri="{FF2B5EF4-FFF2-40B4-BE49-F238E27FC236}">
              <a16:creationId xmlns:a16="http://schemas.microsoft.com/office/drawing/2014/main" xmlns="" id="{00000000-0008-0000-0B00-0000849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159" name="Rectangle 10122">
          <a:extLst>
            <a:ext uri="{FF2B5EF4-FFF2-40B4-BE49-F238E27FC236}">
              <a16:creationId xmlns:a16="http://schemas.microsoft.com/office/drawing/2014/main" xmlns="" id="{00000000-0008-0000-0B00-0000879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160" name="Rectangle 10123">
          <a:extLst>
            <a:ext uri="{FF2B5EF4-FFF2-40B4-BE49-F238E27FC236}">
              <a16:creationId xmlns:a16="http://schemas.microsoft.com/office/drawing/2014/main" xmlns="" id="{00000000-0008-0000-0B00-0000889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163" name="Rectangle 10126">
          <a:extLst>
            <a:ext uri="{FF2B5EF4-FFF2-40B4-BE49-F238E27FC236}">
              <a16:creationId xmlns:a16="http://schemas.microsoft.com/office/drawing/2014/main" xmlns="" id="{00000000-0008-0000-0B00-00008B9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164" name="Rectangle 10127">
          <a:extLst>
            <a:ext uri="{FF2B5EF4-FFF2-40B4-BE49-F238E27FC236}">
              <a16:creationId xmlns:a16="http://schemas.microsoft.com/office/drawing/2014/main" xmlns="" id="{00000000-0008-0000-0B00-00008C9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167" name="Rectangle 10130">
          <a:extLst>
            <a:ext uri="{FF2B5EF4-FFF2-40B4-BE49-F238E27FC236}">
              <a16:creationId xmlns:a16="http://schemas.microsoft.com/office/drawing/2014/main" xmlns="" id="{00000000-0008-0000-0B00-00008F9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168" name="Rectangle 10131">
          <a:extLst>
            <a:ext uri="{FF2B5EF4-FFF2-40B4-BE49-F238E27FC236}">
              <a16:creationId xmlns:a16="http://schemas.microsoft.com/office/drawing/2014/main" xmlns="" id="{00000000-0008-0000-0B00-0000909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171" name="Rectangle 10134">
          <a:extLst>
            <a:ext uri="{FF2B5EF4-FFF2-40B4-BE49-F238E27FC236}">
              <a16:creationId xmlns:a16="http://schemas.microsoft.com/office/drawing/2014/main" xmlns="" id="{00000000-0008-0000-0B00-0000939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172" name="Rectangle 10135">
          <a:extLst>
            <a:ext uri="{FF2B5EF4-FFF2-40B4-BE49-F238E27FC236}">
              <a16:creationId xmlns:a16="http://schemas.microsoft.com/office/drawing/2014/main" xmlns="" id="{00000000-0008-0000-0B00-0000949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175" name="Rectangle 10138">
          <a:extLst>
            <a:ext uri="{FF2B5EF4-FFF2-40B4-BE49-F238E27FC236}">
              <a16:creationId xmlns:a16="http://schemas.microsoft.com/office/drawing/2014/main" xmlns="" id="{00000000-0008-0000-0B00-0000979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176" name="Rectangle 10139">
          <a:extLst>
            <a:ext uri="{FF2B5EF4-FFF2-40B4-BE49-F238E27FC236}">
              <a16:creationId xmlns:a16="http://schemas.microsoft.com/office/drawing/2014/main" xmlns="" id="{00000000-0008-0000-0B00-0000989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179" name="Rectangle 10142">
          <a:extLst>
            <a:ext uri="{FF2B5EF4-FFF2-40B4-BE49-F238E27FC236}">
              <a16:creationId xmlns:a16="http://schemas.microsoft.com/office/drawing/2014/main" xmlns="" id="{00000000-0008-0000-0B00-00009B9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180" name="Rectangle 10143">
          <a:extLst>
            <a:ext uri="{FF2B5EF4-FFF2-40B4-BE49-F238E27FC236}">
              <a16:creationId xmlns:a16="http://schemas.microsoft.com/office/drawing/2014/main" xmlns="" id="{00000000-0008-0000-0B00-00009C9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183" name="Rectangle 10146">
          <a:extLst>
            <a:ext uri="{FF2B5EF4-FFF2-40B4-BE49-F238E27FC236}">
              <a16:creationId xmlns:a16="http://schemas.microsoft.com/office/drawing/2014/main" xmlns="" id="{00000000-0008-0000-0B00-00009F9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184" name="Rectangle 10147">
          <a:extLst>
            <a:ext uri="{FF2B5EF4-FFF2-40B4-BE49-F238E27FC236}">
              <a16:creationId xmlns:a16="http://schemas.microsoft.com/office/drawing/2014/main" xmlns="" id="{00000000-0008-0000-0B00-0000A09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187" name="Rectangle 10150">
          <a:extLst>
            <a:ext uri="{FF2B5EF4-FFF2-40B4-BE49-F238E27FC236}">
              <a16:creationId xmlns:a16="http://schemas.microsoft.com/office/drawing/2014/main" xmlns="" id="{00000000-0008-0000-0B00-0000A39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188" name="Rectangle 10151">
          <a:extLst>
            <a:ext uri="{FF2B5EF4-FFF2-40B4-BE49-F238E27FC236}">
              <a16:creationId xmlns:a16="http://schemas.microsoft.com/office/drawing/2014/main" xmlns="" id="{00000000-0008-0000-0B00-0000A49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191" name="Rectangle 10154">
          <a:extLst>
            <a:ext uri="{FF2B5EF4-FFF2-40B4-BE49-F238E27FC236}">
              <a16:creationId xmlns:a16="http://schemas.microsoft.com/office/drawing/2014/main" xmlns="" id="{00000000-0008-0000-0B00-0000A79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192" name="Rectangle 10155">
          <a:extLst>
            <a:ext uri="{FF2B5EF4-FFF2-40B4-BE49-F238E27FC236}">
              <a16:creationId xmlns:a16="http://schemas.microsoft.com/office/drawing/2014/main" xmlns="" id="{00000000-0008-0000-0B00-0000A89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195" name="Rectangle 10158">
          <a:extLst>
            <a:ext uri="{FF2B5EF4-FFF2-40B4-BE49-F238E27FC236}">
              <a16:creationId xmlns:a16="http://schemas.microsoft.com/office/drawing/2014/main" xmlns="" id="{00000000-0008-0000-0B00-0000AB9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196" name="Rectangle 10159">
          <a:extLst>
            <a:ext uri="{FF2B5EF4-FFF2-40B4-BE49-F238E27FC236}">
              <a16:creationId xmlns:a16="http://schemas.microsoft.com/office/drawing/2014/main" xmlns="" id="{00000000-0008-0000-0B00-0000AC9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199" name="Rectangle 10162">
          <a:extLst>
            <a:ext uri="{FF2B5EF4-FFF2-40B4-BE49-F238E27FC236}">
              <a16:creationId xmlns:a16="http://schemas.microsoft.com/office/drawing/2014/main" xmlns="" id="{00000000-0008-0000-0B00-0000AF9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200" name="Rectangle 10163">
          <a:extLst>
            <a:ext uri="{FF2B5EF4-FFF2-40B4-BE49-F238E27FC236}">
              <a16:creationId xmlns:a16="http://schemas.microsoft.com/office/drawing/2014/main" xmlns="" id="{00000000-0008-0000-0B00-0000B09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203" name="Rectangle 10166">
          <a:extLst>
            <a:ext uri="{FF2B5EF4-FFF2-40B4-BE49-F238E27FC236}">
              <a16:creationId xmlns:a16="http://schemas.microsoft.com/office/drawing/2014/main" xmlns="" id="{00000000-0008-0000-0B00-0000B39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204" name="Rectangle 10167">
          <a:extLst>
            <a:ext uri="{FF2B5EF4-FFF2-40B4-BE49-F238E27FC236}">
              <a16:creationId xmlns:a16="http://schemas.microsoft.com/office/drawing/2014/main" xmlns="" id="{00000000-0008-0000-0B00-0000B49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207" name="Rectangle 10170">
          <a:extLst>
            <a:ext uri="{FF2B5EF4-FFF2-40B4-BE49-F238E27FC236}">
              <a16:creationId xmlns:a16="http://schemas.microsoft.com/office/drawing/2014/main" xmlns="" id="{00000000-0008-0000-0B00-0000B79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208" name="Rectangle 10171">
          <a:extLst>
            <a:ext uri="{FF2B5EF4-FFF2-40B4-BE49-F238E27FC236}">
              <a16:creationId xmlns:a16="http://schemas.microsoft.com/office/drawing/2014/main" xmlns="" id="{00000000-0008-0000-0B00-0000B89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211" name="Rectangle 10174">
          <a:extLst>
            <a:ext uri="{FF2B5EF4-FFF2-40B4-BE49-F238E27FC236}">
              <a16:creationId xmlns:a16="http://schemas.microsoft.com/office/drawing/2014/main" xmlns="" id="{00000000-0008-0000-0B00-0000BB9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212" name="Rectangle 10175">
          <a:extLst>
            <a:ext uri="{FF2B5EF4-FFF2-40B4-BE49-F238E27FC236}">
              <a16:creationId xmlns:a16="http://schemas.microsoft.com/office/drawing/2014/main" xmlns="" id="{00000000-0008-0000-0B00-0000BC9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215" name="Rectangle 10178">
          <a:extLst>
            <a:ext uri="{FF2B5EF4-FFF2-40B4-BE49-F238E27FC236}">
              <a16:creationId xmlns:a16="http://schemas.microsoft.com/office/drawing/2014/main" xmlns="" id="{00000000-0008-0000-0B00-0000BF9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216" name="Rectangle 10179">
          <a:extLst>
            <a:ext uri="{FF2B5EF4-FFF2-40B4-BE49-F238E27FC236}">
              <a16:creationId xmlns:a16="http://schemas.microsoft.com/office/drawing/2014/main" xmlns="" id="{00000000-0008-0000-0B00-0000C09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219" name="Rectangle 10182">
          <a:extLst>
            <a:ext uri="{FF2B5EF4-FFF2-40B4-BE49-F238E27FC236}">
              <a16:creationId xmlns:a16="http://schemas.microsoft.com/office/drawing/2014/main" xmlns="" id="{00000000-0008-0000-0B00-0000C39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220" name="Rectangle 10183">
          <a:extLst>
            <a:ext uri="{FF2B5EF4-FFF2-40B4-BE49-F238E27FC236}">
              <a16:creationId xmlns:a16="http://schemas.microsoft.com/office/drawing/2014/main" xmlns="" id="{00000000-0008-0000-0B00-0000C49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223" name="Rectangle 10186">
          <a:extLst>
            <a:ext uri="{FF2B5EF4-FFF2-40B4-BE49-F238E27FC236}">
              <a16:creationId xmlns:a16="http://schemas.microsoft.com/office/drawing/2014/main" xmlns="" id="{00000000-0008-0000-0B00-0000C79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224" name="Rectangle 10187">
          <a:extLst>
            <a:ext uri="{FF2B5EF4-FFF2-40B4-BE49-F238E27FC236}">
              <a16:creationId xmlns:a16="http://schemas.microsoft.com/office/drawing/2014/main" xmlns="" id="{00000000-0008-0000-0B00-0000C89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227" name="Rectangle 10190">
          <a:extLst>
            <a:ext uri="{FF2B5EF4-FFF2-40B4-BE49-F238E27FC236}">
              <a16:creationId xmlns:a16="http://schemas.microsoft.com/office/drawing/2014/main" xmlns="" id="{00000000-0008-0000-0B00-0000CB9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228" name="Rectangle 10191">
          <a:extLst>
            <a:ext uri="{FF2B5EF4-FFF2-40B4-BE49-F238E27FC236}">
              <a16:creationId xmlns:a16="http://schemas.microsoft.com/office/drawing/2014/main" xmlns="" id="{00000000-0008-0000-0B00-0000CC9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231" name="Rectangle 10194">
          <a:extLst>
            <a:ext uri="{FF2B5EF4-FFF2-40B4-BE49-F238E27FC236}">
              <a16:creationId xmlns:a16="http://schemas.microsoft.com/office/drawing/2014/main" xmlns="" id="{00000000-0008-0000-0B00-0000CF9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232" name="Rectangle 10195">
          <a:extLst>
            <a:ext uri="{FF2B5EF4-FFF2-40B4-BE49-F238E27FC236}">
              <a16:creationId xmlns:a16="http://schemas.microsoft.com/office/drawing/2014/main" xmlns="" id="{00000000-0008-0000-0B00-0000D09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235" name="Rectangle 10198">
          <a:extLst>
            <a:ext uri="{FF2B5EF4-FFF2-40B4-BE49-F238E27FC236}">
              <a16:creationId xmlns:a16="http://schemas.microsoft.com/office/drawing/2014/main" xmlns="" id="{00000000-0008-0000-0B00-0000D39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236" name="Rectangle 10199">
          <a:extLst>
            <a:ext uri="{FF2B5EF4-FFF2-40B4-BE49-F238E27FC236}">
              <a16:creationId xmlns:a16="http://schemas.microsoft.com/office/drawing/2014/main" xmlns="" id="{00000000-0008-0000-0B00-0000D49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239" name="Rectangle 10202">
          <a:extLst>
            <a:ext uri="{FF2B5EF4-FFF2-40B4-BE49-F238E27FC236}">
              <a16:creationId xmlns:a16="http://schemas.microsoft.com/office/drawing/2014/main" xmlns="" id="{00000000-0008-0000-0B00-0000D79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240" name="Rectangle 10203">
          <a:extLst>
            <a:ext uri="{FF2B5EF4-FFF2-40B4-BE49-F238E27FC236}">
              <a16:creationId xmlns:a16="http://schemas.microsoft.com/office/drawing/2014/main" xmlns="" id="{00000000-0008-0000-0B00-0000D89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243" name="Rectangle 10206">
          <a:extLst>
            <a:ext uri="{FF2B5EF4-FFF2-40B4-BE49-F238E27FC236}">
              <a16:creationId xmlns:a16="http://schemas.microsoft.com/office/drawing/2014/main" xmlns="" id="{00000000-0008-0000-0B00-0000DB9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244" name="Rectangle 10207">
          <a:extLst>
            <a:ext uri="{FF2B5EF4-FFF2-40B4-BE49-F238E27FC236}">
              <a16:creationId xmlns:a16="http://schemas.microsoft.com/office/drawing/2014/main" xmlns="" id="{00000000-0008-0000-0B00-0000DC9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247" name="Rectangle 10210">
          <a:extLst>
            <a:ext uri="{FF2B5EF4-FFF2-40B4-BE49-F238E27FC236}">
              <a16:creationId xmlns:a16="http://schemas.microsoft.com/office/drawing/2014/main" xmlns="" id="{00000000-0008-0000-0B00-0000DF9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248" name="Rectangle 10211">
          <a:extLst>
            <a:ext uri="{FF2B5EF4-FFF2-40B4-BE49-F238E27FC236}">
              <a16:creationId xmlns:a16="http://schemas.microsoft.com/office/drawing/2014/main" xmlns="" id="{00000000-0008-0000-0B00-0000E09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251" name="Rectangle 10214">
          <a:extLst>
            <a:ext uri="{FF2B5EF4-FFF2-40B4-BE49-F238E27FC236}">
              <a16:creationId xmlns:a16="http://schemas.microsoft.com/office/drawing/2014/main" xmlns="" id="{00000000-0008-0000-0B00-0000E39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252" name="Rectangle 10215">
          <a:extLst>
            <a:ext uri="{FF2B5EF4-FFF2-40B4-BE49-F238E27FC236}">
              <a16:creationId xmlns:a16="http://schemas.microsoft.com/office/drawing/2014/main" xmlns="" id="{00000000-0008-0000-0B00-0000E49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255" name="Rectangle 10218">
          <a:extLst>
            <a:ext uri="{FF2B5EF4-FFF2-40B4-BE49-F238E27FC236}">
              <a16:creationId xmlns:a16="http://schemas.microsoft.com/office/drawing/2014/main" xmlns="" id="{00000000-0008-0000-0B00-0000E79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256" name="Rectangle 10219">
          <a:extLst>
            <a:ext uri="{FF2B5EF4-FFF2-40B4-BE49-F238E27FC236}">
              <a16:creationId xmlns:a16="http://schemas.microsoft.com/office/drawing/2014/main" xmlns="" id="{00000000-0008-0000-0B00-0000E89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259" name="Rectangle 10222">
          <a:extLst>
            <a:ext uri="{FF2B5EF4-FFF2-40B4-BE49-F238E27FC236}">
              <a16:creationId xmlns:a16="http://schemas.microsoft.com/office/drawing/2014/main" xmlns="" id="{00000000-0008-0000-0B00-0000EB9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260" name="Rectangle 10223">
          <a:extLst>
            <a:ext uri="{FF2B5EF4-FFF2-40B4-BE49-F238E27FC236}">
              <a16:creationId xmlns:a16="http://schemas.microsoft.com/office/drawing/2014/main" xmlns="" id="{00000000-0008-0000-0B00-0000EC9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263" name="Rectangle 10226">
          <a:extLst>
            <a:ext uri="{FF2B5EF4-FFF2-40B4-BE49-F238E27FC236}">
              <a16:creationId xmlns:a16="http://schemas.microsoft.com/office/drawing/2014/main" xmlns="" id="{00000000-0008-0000-0B00-0000EF9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264" name="Rectangle 10227">
          <a:extLst>
            <a:ext uri="{FF2B5EF4-FFF2-40B4-BE49-F238E27FC236}">
              <a16:creationId xmlns:a16="http://schemas.microsoft.com/office/drawing/2014/main" xmlns="" id="{00000000-0008-0000-0B00-0000F09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267" name="Rectangle 10230">
          <a:extLst>
            <a:ext uri="{FF2B5EF4-FFF2-40B4-BE49-F238E27FC236}">
              <a16:creationId xmlns:a16="http://schemas.microsoft.com/office/drawing/2014/main" xmlns="" id="{00000000-0008-0000-0B00-0000F39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268" name="Rectangle 10231">
          <a:extLst>
            <a:ext uri="{FF2B5EF4-FFF2-40B4-BE49-F238E27FC236}">
              <a16:creationId xmlns:a16="http://schemas.microsoft.com/office/drawing/2014/main" xmlns="" id="{00000000-0008-0000-0B00-0000F49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271" name="Rectangle 10234">
          <a:extLst>
            <a:ext uri="{FF2B5EF4-FFF2-40B4-BE49-F238E27FC236}">
              <a16:creationId xmlns:a16="http://schemas.microsoft.com/office/drawing/2014/main" xmlns="" id="{00000000-0008-0000-0B00-0000F79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272" name="Rectangle 10235">
          <a:extLst>
            <a:ext uri="{FF2B5EF4-FFF2-40B4-BE49-F238E27FC236}">
              <a16:creationId xmlns:a16="http://schemas.microsoft.com/office/drawing/2014/main" xmlns="" id="{00000000-0008-0000-0B00-0000F89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275" name="Rectangle 10238">
          <a:extLst>
            <a:ext uri="{FF2B5EF4-FFF2-40B4-BE49-F238E27FC236}">
              <a16:creationId xmlns:a16="http://schemas.microsoft.com/office/drawing/2014/main" xmlns="" id="{00000000-0008-0000-0B00-0000FB9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276" name="Rectangle 10239">
          <a:extLst>
            <a:ext uri="{FF2B5EF4-FFF2-40B4-BE49-F238E27FC236}">
              <a16:creationId xmlns:a16="http://schemas.microsoft.com/office/drawing/2014/main" xmlns="" id="{00000000-0008-0000-0B00-0000FC9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279" name="Rectangle 10242">
          <a:extLst>
            <a:ext uri="{FF2B5EF4-FFF2-40B4-BE49-F238E27FC236}">
              <a16:creationId xmlns:a16="http://schemas.microsoft.com/office/drawing/2014/main" xmlns="" id="{00000000-0008-0000-0B00-0000FF9E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280" name="Rectangle 10243">
          <a:extLst>
            <a:ext uri="{FF2B5EF4-FFF2-40B4-BE49-F238E27FC236}">
              <a16:creationId xmlns:a16="http://schemas.microsoft.com/office/drawing/2014/main" xmlns="" id="{00000000-0008-0000-0B00-0000009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283" name="Rectangle 10246">
          <a:extLst>
            <a:ext uri="{FF2B5EF4-FFF2-40B4-BE49-F238E27FC236}">
              <a16:creationId xmlns:a16="http://schemas.microsoft.com/office/drawing/2014/main" xmlns="" id="{00000000-0008-0000-0B00-0000039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284" name="Rectangle 10247">
          <a:extLst>
            <a:ext uri="{FF2B5EF4-FFF2-40B4-BE49-F238E27FC236}">
              <a16:creationId xmlns:a16="http://schemas.microsoft.com/office/drawing/2014/main" xmlns="" id="{00000000-0008-0000-0B00-0000049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287" name="Rectangle 10250">
          <a:extLst>
            <a:ext uri="{FF2B5EF4-FFF2-40B4-BE49-F238E27FC236}">
              <a16:creationId xmlns:a16="http://schemas.microsoft.com/office/drawing/2014/main" xmlns="" id="{00000000-0008-0000-0B00-0000079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288" name="Rectangle 10251">
          <a:extLst>
            <a:ext uri="{FF2B5EF4-FFF2-40B4-BE49-F238E27FC236}">
              <a16:creationId xmlns:a16="http://schemas.microsoft.com/office/drawing/2014/main" xmlns="" id="{00000000-0008-0000-0B00-0000089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291" name="Rectangle 10254">
          <a:extLst>
            <a:ext uri="{FF2B5EF4-FFF2-40B4-BE49-F238E27FC236}">
              <a16:creationId xmlns:a16="http://schemas.microsoft.com/office/drawing/2014/main" xmlns="" id="{00000000-0008-0000-0B00-00000B9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292" name="Rectangle 10255">
          <a:extLst>
            <a:ext uri="{FF2B5EF4-FFF2-40B4-BE49-F238E27FC236}">
              <a16:creationId xmlns:a16="http://schemas.microsoft.com/office/drawing/2014/main" xmlns="" id="{00000000-0008-0000-0B00-00000C9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295" name="Rectangle 10258">
          <a:extLst>
            <a:ext uri="{FF2B5EF4-FFF2-40B4-BE49-F238E27FC236}">
              <a16:creationId xmlns:a16="http://schemas.microsoft.com/office/drawing/2014/main" xmlns="" id="{00000000-0008-0000-0B00-00000F9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296" name="Rectangle 10259">
          <a:extLst>
            <a:ext uri="{FF2B5EF4-FFF2-40B4-BE49-F238E27FC236}">
              <a16:creationId xmlns:a16="http://schemas.microsoft.com/office/drawing/2014/main" xmlns="" id="{00000000-0008-0000-0B00-0000109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299" name="Rectangle 10262">
          <a:extLst>
            <a:ext uri="{FF2B5EF4-FFF2-40B4-BE49-F238E27FC236}">
              <a16:creationId xmlns:a16="http://schemas.microsoft.com/office/drawing/2014/main" xmlns="" id="{00000000-0008-0000-0B00-0000139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300" name="Rectangle 10263">
          <a:extLst>
            <a:ext uri="{FF2B5EF4-FFF2-40B4-BE49-F238E27FC236}">
              <a16:creationId xmlns:a16="http://schemas.microsoft.com/office/drawing/2014/main" xmlns="" id="{00000000-0008-0000-0B00-0000149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303" name="Rectangle 10266">
          <a:extLst>
            <a:ext uri="{FF2B5EF4-FFF2-40B4-BE49-F238E27FC236}">
              <a16:creationId xmlns:a16="http://schemas.microsoft.com/office/drawing/2014/main" xmlns="" id="{00000000-0008-0000-0B00-0000179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304" name="Rectangle 10267">
          <a:extLst>
            <a:ext uri="{FF2B5EF4-FFF2-40B4-BE49-F238E27FC236}">
              <a16:creationId xmlns:a16="http://schemas.microsoft.com/office/drawing/2014/main" xmlns="" id="{00000000-0008-0000-0B00-0000189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307" name="Rectangle 10270">
          <a:extLst>
            <a:ext uri="{FF2B5EF4-FFF2-40B4-BE49-F238E27FC236}">
              <a16:creationId xmlns:a16="http://schemas.microsoft.com/office/drawing/2014/main" xmlns="" id="{00000000-0008-0000-0B00-00001B9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308" name="Rectangle 10271">
          <a:extLst>
            <a:ext uri="{FF2B5EF4-FFF2-40B4-BE49-F238E27FC236}">
              <a16:creationId xmlns:a16="http://schemas.microsoft.com/office/drawing/2014/main" xmlns="" id="{00000000-0008-0000-0B00-00001C9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311" name="Rectangle 10274">
          <a:extLst>
            <a:ext uri="{FF2B5EF4-FFF2-40B4-BE49-F238E27FC236}">
              <a16:creationId xmlns:a16="http://schemas.microsoft.com/office/drawing/2014/main" xmlns="" id="{00000000-0008-0000-0B00-00001F9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312" name="Rectangle 10275">
          <a:extLst>
            <a:ext uri="{FF2B5EF4-FFF2-40B4-BE49-F238E27FC236}">
              <a16:creationId xmlns:a16="http://schemas.microsoft.com/office/drawing/2014/main" xmlns="" id="{00000000-0008-0000-0B00-0000209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315" name="Rectangle 10278">
          <a:extLst>
            <a:ext uri="{FF2B5EF4-FFF2-40B4-BE49-F238E27FC236}">
              <a16:creationId xmlns:a16="http://schemas.microsoft.com/office/drawing/2014/main" xmlns="" id="{00000000-0008-0000-0B00-0000239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316" name="Rectangle 10279">
          <a:extLst>
            <a:ext uri="{FF2B5EF4-FFF2-40B4-BE49-F238E27FC236}">
              <a16:creationId xmlns:a16="http://schemas.microsoft.com/office/drawing/2014/main" xmlns="" id="{00000000-0008-0000-0B00-0000249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319" name="Rectangle 10282">
          <a:extLst>
            <a:ext uri="{FF2B5EF4-FFF2-40B4-BE49-F238E27FC236}">
              <a16:creationId xmlns:a16="http://schemas.microsoft.com/office/drawing/2014/main" xmlns="" id="{00000000-0008-0000-0B00-0000279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320" name="Rectangle 10283">
          <a:extLst>
            <a:ext uri="{FF2B5EF4-FFF2-40B4-BE49-F238E27FC236}">
              <a16:creationId xmlns:a16="http://schemas.microsoft.com/office/drawing/2014/main" xmlns="" id="{00000000-0008-0000-0B00-0000289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323" name="Rectangle 10286">
          <a:extLst>
            <a:ext uri="{FF2B5EF4-FFF2-40B4-BE49-F238E27FC236}">
              <a16:creationId xmlns:a16="http://schemas.microsoft.com/office/drawing/2014/main" xmlns="" id="{00000000-0008-0000-0B00-00002B9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324" name="Rectangle 10287">
          <a:extLst>
            <a:ext uri="{FF2B5EF4-FFF2-40B4-BE49-F238E27FC236}">
              <a16:creationId xmlns:a16="http://schemas.microsoft.com/office/drawing/2014/main" xmlns="" id="{00000000-0008-0000-0B00-00002C9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327" name="Rectangle 10290">
          <a:extLst>
            <a:ext uri="{FF2B5EF4-FFF2-40B4-BE49-F238E27FC236}">
              <a16:creationId xmlns:a16="http://schemas.microsoft.com/office/drawing/2014/main" xmlns="" id="{00000000-0008-0000-0B00-00002F9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328" name="Rectangle 10291">
          <a:extLst>
            <a:ext uri="{FF2B5EF4-FFF2-40B4-BE49-F238E27FC236}">
              <a16:creationId xmlns:a16="http://schemas.microsoft.com/office/drawing/2014/main" xmlns="" id="{00000000-0008-0000-0B00-0000309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331" name="Rectangle 10294">
          <a:extLst>
            <a:ext uri="{FF2B5EF4-FFF2-40B4-BE49-F238E27FC236}">
              <a16:creationId xmlns:a16="http://schemas.microsoft.com/office/drawing/2014/main" xmlns="" id="{00000000-0008-0000-0B00-0000339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332" name="Rectangle 10295">
          <a:extLst>
            <a:ext uri="{FF2B5EF4-FFF2-40B4-BE49-F238E27FC236}">
              <a16:creationId xmlns:a16="http://schemas.microsoft.com/office/drawing/2014/main" xmlns="" id="{00000000-0008-0000-0B00-0000349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335" name="Rectangle 10298">
          <a:extLst>
            <a:ext uri="{FF2B5EF4-FFF2-40B4-BE49-F238E27FC236}">
              <a16:creationId xmlns:a16="http://schemas.microsoft.com/office/drawing/2014/main" xmlns="" id="{00000000-0008-0000-0B00-0000379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336" name="Rectangle 10299">
          <a:extLst>
            <a:ext uri="{FF2B5EF4-FFF2-40B4-BE49-F238E27FC236}">
              <a16:creationId xmlns:a16="http://schemas.microsoft.com/office/drawing/2014/main" xmlns="" id="{00000000-0008-0000-0B00-0000389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339" name="Rectangle 10302">
          <a:extLst>
            <a:ext uri="{FF2B5EF4-FFF2-40B4-BE49-F238E27FC236}">
              <a16:creationId xmlns:a16="http://schemas.microsoft.com/office/drawing/2014/main" xmlns="" id="{00000000-0008-0000-0B00-00003B9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340" name="Rectangle 10303">
          <a:extLst>
            <a:ext uri="{FF2B5EF4-FFF2-40B4-BE49-F238E27FC236}">
              <a16:creationId xmlns:a16="http://schemas.microsoft.com/office/drawing/2014/main" xmlns="" id="{00000000-0008-0000-0B00-00003C9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343" name="Rectangle 10306">
          <a:extLst>
            <a:ext uri="{FF2B5EF4-FFF2-40B4-BE49-F238E27FC236}">
              <a16:creationId xmlns:a16="http://schemas.microsoft.com/office/drawing/2014/main" xmlns="" id="{00000000-0008-0000-0B00-00003F9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344" name="Rectangle 10307">
          <a:extLst>
            <a:ext uri="{FF2B5EF4-FFF2-40B4-BE49-F238E27FC236}">
              <a16:creationId xmlns:a16="http://schemas.microsoft.com/office/drawing/2014/main" xmlns="" id="{00000000-0008-0000-0B00-0000409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347" name="Rectangle 10310">
          <a:extLst>
            <a:ext uri="{FF2B5EF4-FFF2-40B4-BE49-F238E27FC236}">
              <a16:creationId xmlns:a16="http://schemas.microsoft.com/office/drawing/2014/main" xmlns="" id="{00000000-0008-0000-0B00-0000439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348" name="Rectangle 10311">
          <a:extLst>
            <a:ext uri="{FF2B5EF4-FFF2-40B4-BE49-F238E27FC236}">
              <a16:creationId xmlns:a16="http://schemas.microsoft.com/office/drawing/2014/main" xmlns="" id="{00000000-0008-0000-0B00-0000449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351" name="Rectangle 10314">
          <a:extLst>
            <a:ext uri="{FF2B5EF4-FFF2-40B4-BE49-F238E27FC236}">
              <a16:creationId xmlns:a16="http://schemas.microsoft.com/office/drawing/2014/main" xmlns="" id="{00000000-0008-0000-0B00-0000479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352" name="Rectangle 10315">
          <a:extLst>
            <a:ext uri="{FF2B5EF4-FFF2-40B4-BE49-F238E27FC236}">
              <a16:creationId xmlns:a16="http://schemas.microsoft.com/office/drawing/2014/main" xmlns="" id="{00000000-0008-0000-0B00-0000489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355" name="Rectangle 10318">
          <a:extLst>
            <a:ext uri="{FF2B5EF4-FFF2-40B4-BE49-F238E27FC236}">
              <a16:creationId xmlns:a16="http://schemas.microsoft.com/office/drawing/2014/main" xmlns="" id="{00000000-0008-0000-0B00-00004B9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356" name="Rectangle 10319">
          <a:extLst>
            <a:ext uri="{FF2B5EF4-FFF2-40B4-BE49-F238E27FC236}">
              <a16:creationId xmlns:a16="http://schemas.microsoft.com/office/drawing/2014/main" xmlns="" id="{00000000-0008-0000-0B00-00004C9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359" name="Rectangle 10322">
          <a:extLst>
            <a:ext uri="{FF2B5EF4-FFF2-40B4-BE49-F238E27FC236}">
              <a16:creationId xmlns:a16="http://schemas.microsoft.com/office/drawing/2014/main" xmlns="" id="{00000000-0008-0000-0B00-00004F9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360" name="Rectangle 10323">
          <a:extLst>
            <a:ext uri="{FF2B5EF4-FFF2-40B4-BE49-F238E27FC236}">
              <a16:creationId xmlns:a16="http://schemas.microsoft.com/office/drawing/2014/main" xmlns="" id="{00000000-0008-0000-0B00-0000509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363" name="Rectangle 10326">
          <a:extLst>
            <a:ext uri="{FF2B5EF4-FFF2-40B4-BE49-F238E27FC236}">
              <a16:creationId xmlns:a16="http://schemas.microsoft.com/office/drawing/2014/main" xmlns="" id="{00000000-0008-0000-0B00-0000539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364" name="Rectangle 10327">
          <a:extLst>
            <a:ext uri="{FF2B5EF4-FFF2-40B4-BE49-F238E27FC236}">
              <a16:creationId xmlns:a16="http://schemas.microsoft.com/office/drawing/2014/main" xmlns="" id="{00000000-0008-0000-0B00-0000549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367" name="Rectangle 10330">
          <a:extLst>
            <a:ext uri="{FF2B5EF4-FFF2-40B4-BE49-F238E27FC236}">
              <a16:creationId xmlns:a16="http://schemas.microsoft.com/office/drawing/2014/main" xmlns="" id="{00000000-0008-0000-0B00-0000579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368" name="Rectangle 10331">
          <a:extLst>
            <a:ext uri="{FF2B5EF4-FFF2-40B4-BE49-F238E27FC236}">
              <a16:creationId xmlns:a16="http://schemas.microsoft.com/office/drawing/2014/main" xmlns="" id="{00000000-0008-0000-0B00-0000589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371" name="Rectangle 10334">
          <a:extLst>
            <a:ext uri="{FF2B5EF4-FFF2-40B4-BE49-F238E27FC236}">
              <a16:creationId xmlns:a16="http://schemas.microsoft.com/office/drawing/2014/main" xmlns="" id="{00000000-0008-0000-0B00-00005B9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372" name="Rectangle 10335">
          <a:extLst>
            <a:ext uri="{FF2B5EF4-FFF2-40B4-BE49-F238E27FC236}">
              <a16:creationId xmlns:a16="http://schemas.microsoft.com/office/drawing/2014/main" xmlns="" id="{00000000-0008-0000-0B00-00005C9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375" name="Rectangle 10338">
          <a:extLst>
            <a:ext uri="{FF2B5EF4-FFF2-40B4-BE49-F238E27FC236}">
              <a16:creationId xmlns:a16="http://schemas.microsoft.com/office/drawing/2014/main" xmlns="" id="{00000000-0008-0000-0B00-00005F9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376" name="Rectangle 10339">
          <a:extLst>
            <a:ext uri="{FF2B5EF4-FFF2-40B4-BE49-F238E27FC236}">
              <a16:creationId xmlns:a16="http://schemas.microsoft.com/office/drawing/2014/main" xmlns="" id="{00000000-0008-0000-0B00-0000609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379" name="Rectangle 10342">
          <a:extLst>
            <a:ext uri="{FF2B5EF4-FFF2-40B4-BE49-F238E27FC236}">
              <a16:creationId xmlns:a16="http://schemas.microsoft.com/office/drawing/2014/main" xmlns="" id="{00000000-0008-0000-0B00-0000639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380" name="Rectangle 10343">
          <a:extLst>
            <a:ext uri="{FF2B5EF4-FFF2-40B4-BE49-F238E27FC236}">
              <a16:creationId xmlns:a16="http://schemas.microsoft.com/office/drawing/2014/main" xmlns="" id="{00000000-0008-0000-0B00-0000649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383" name="Rectangle 10346">
          <a:extLst>
            <a:ext uri="{FF2B5EF4-FFF2-40B4-BE49-F238E27FC236}">
              <a16:creationId xmlns:a16="http://schemas.microsoft.com/office/drawing/2014/main" xmlns="" id="{00000000-0008-0000-0B00-0000679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384" name="Rectangle 10347">
          <a:extLst>
            <a:ext uri="{FF2B5EF4-FFF2-40B4-BE49-F238E27FC236}">
              <a16:creationId xmlns:a16="http://schemas.microsoft.com/office/drawing/2014/main" xmlns="" id="{00000000-0008-0000-0B00-0000689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387" name="Rectangle 10350">
          <a:extLst>
            <a:ext uri="{FF2B5EF4-FFF2-40B4-BE49-F238E27FC236}">
              <a16:creationId xmlns:a16="http://schemas.microsoft.com/office/drawing/2014/main" xmlns="" id="{00000000-0008-0000-0B00-00006B9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388" name="Rectangle 10351">
          <a:extLst>
            <a:ext uri="{FF2B5EF4-FFF2-40B4-BE49-F238E27FC236}">
              <a16:creationId xmlns:a16="http://schemas.microsoft.com/office/drawing/2014/main" xmlns="" id="{00000000-0008-0000-0B00-00006C9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391" name="Rectangle 10354">
          <a:extLst>
            <a:ext uri="{FF2B5EF4-FFF2-40B4-BE49-F238E27FC236}">
              <a16:creationId xmlns:a16="http://schemas.microsoft.com/office/drawing/2014/main" xmlns="" id="{00000000-0008-0000-0B00-00006F9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392" name="Rectangle 10355">
          <a:extLst>
            <a:ext uri="{FF2B5EF4-FFF2-40B4-BE49-F238E27FC236}">
              <a16:creationId xmlns:a16="http://schemas.microsoft.com/office/drawing/2014/main" xmlns="" id="{00000000-0008-0000-0B00-0000709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395" name="Rectangle 10358">
          <a:extLst>
            <a:ext uri="{FF2B5EF4-FFF2-40B4-BE49-F238E27FC236}">
              <a16:creationId xmlns:a16="http://schemas.microsoft.com/office/drawing/2014/main" xmlns="" id="{00000000-0008-0000-0B00-0000739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396" name="Rectangle 10359">
          <a:extLst>
            <a:ext uri="{FF2B5EF4-FFF2-40B4-BE49-F238E27FC236}">
              <a16:creationId xmlns:a16="http://schemas.microsoft.com/office/drawing/2014/main" xmlns="" id="{00000000-0008-0000-0B00-0000749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399" name="Rectangle 10362">
          <a:extLst>
            <a:ext uri="{FF2B5EF4-FFF2-40B4-BE49-F238E27FC236}">
              <a16:creationId xmlns:a16="http://schemas.microsoft.com/office/drawing/2014/main" xmlns="" id="{00000000-0008-0000-0B00-0000779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400" name="Rectangle 10363">
          <a:extLst>
            <a:ext uri="{FF2B5EF4-FFF2-40B4-BE49-F238E27FC236}">
              <a16:creationId xmlns:a16="http://schemas.microsoft.com/office/drawing/2014/main" xmlns="" id="{00000000-0008-0000-0B00-0000789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403" name="Rectangle 10366">
          <a:extLst>
            <a:ext uri="{FF2B5EF4-FFF2-40B4-BE49-F238E27FC236}">
              <a16:creationId xmlns:a16="http://schemas.microsoft.com/office/drawing/2014/main" xmlns="" id="{00000000-0008-0000-0B00-00007B9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404" name="Rectangle 10367">
          <a:extLst>
            <a:ext uri="{FF2B5EF4-FFF2-40B4-BE49-F238E27FC236}">
              <a16:creationId xmlns:a16="http://schemas.microsoft.com/office/drawing/2014/main" xmlns="" id="{00000000-0008-0000-0B00-00007C9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407" name="Rectangle 10370">
          <a:extLst>
            <a:ext uri="{FF2B5EF4-FFF2-40B4-BE49-F238E27FC236}">
              <a16:creationId xmlns:a16="http://schemas.microsoft.com/office/drawing/2014/main" xmlns="" id="{00000000-0008-0000-0B00-00007F9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408" name="Rectangle 10371">
          <a:extLst>
            <a:ext uri="{FF2B5EF4-FFF2-40B4-BE49-F238E27FC236}">
              <a16:creationId xmlns:a16="http://schemas.microsoft.com/office/drawing/2014/main" xmlns="" id="{00000000-0008-0000-0B00-0000809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411" name="Rectangle 10374">
          <a:extLst>
            <a:ext uri="{FF2B5EF4-FFF2-40B4-BE49-F238E27FC236}">
              <a16:creationId xmlns:a16="http://schemas.microsoft.com/office/drawing/2014/main" xmlns="" id="{00000000-0008-0000-0B00-0000839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412" name="Rectangle 10375">
          <a:extLst>
            <a:ext uri="{FF2B5EF4-FFF2-40B4-BE49-F238E27FC236}">
              <a16:creationId xmlns:a16="http://schemas.microsoft.com/office/drawing/2014/main" xmlns="" id="{00000000-0008-0000-0B00-0000849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415" name="Rectangle 10378">
          <a:extLst>
            <a:ext uri="{FF2B5EF4-FFF2-40B4-BE49-F238E27FC236}">
              <a16:creationId xmlns:a16="http://schemas.microsoft.com/office/drawing/2014/main" xmlns="" id="{00000000-0008-0000-0B00-0000879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416" name="Rectangle 10379">
          <a:extLst>
            <a:ext uri="{FF2B5EF4-FFF2-40B4-BE49-F238E27FC236}">
              <a16:creationId xmlns:a16="http://schemas.microsoft.com/office/drawing/2014/main" xmlns="" id="{00000000-0008-0000-0B00-0000889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419" name="Rectangle 10382">
          <a:extLst>
            <a:ext uri="{FF2B5EF4-FFF2-40B4-BE49-F238E27FC236}">
              <a16:creationId xmlns:a16="http://schemas.microsoft.com/office/drawing/2014/main" xmlns="" id="{00000000-0008-0000-0B00-00008B9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420" name="Rectangle 10383">
          <a:extLst>
            <a:ext uri="{FF2B5EF4-FFF2-40B4-BE49-F238E27FC236}">
              <a16:creationId xmlns:a16="http://schemas.microsoft.com/office/drawing/2014/main" xmlns="" id="{00000000-0008-0000-0B00-00008C9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423" name="Rectangle 10386">
          <a:extLst>
            <a:ext uri="{FF2B5EF4-FFF2-40B4-BE49-F238E27FC236}">
              <a16:creationId xmlns:a16="http://schemas.microsoft.com/office/drawing/2014/main" xmlns="" id="{00000000-0008-0000-0B00-00008F9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424" name="Rectangle 10387">
          <a:extLst>
            <a:ext uri="{FF2B5EF4-FFF2-40B4-BE49-F238E27FC236}">
              <a16:creationId xmlns:a16="http://schemas.microsoft.com/office/drawing/2014/main" xmlns="" id="{00000000-0008-0000-0B00-0000909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427" name="Rectangle 10390">
          <a:extLst>
            <a:ext uri="{FF2B5EF4-FFF2-40B4-BE49-F238E27FC236}">
              <a16:creationId xmlns:a16="http://schemas.microsoft.com/office/drawing/2014/main" xmlns="" id="{00000000-0008-0000-0B00-0000939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428" name="Rectangle 10391">
          <a:extLst>
            <a:ext uri="{FF2B5EF4-FFF2-40B4-BE49-F238E27FC236}">
              <a16:creationId xmlns:a16="http://schemas.microsoft.com/office/drawing/2014/main" xmlns="" id="{00000000-0008-0000-0B00-0000949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431" name="Rectangle 10394">
          <a:extLst>
            <a:ext uri="{FF2B5EF4-FFF2-40B4-BE49-F238E27FC236}">
              <a16:creationId xmlns:a16="http://schemas.microsoft.com/office/drawing/2014/main" xmlns="" id="{00000000-0008-0000-0B00-0000979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432" name="Rectangle 10395">
          <a:extLst>
            <a:ext uri="{FF2B5EF4-FFF2-40B4-BE49-F238E27FC236}">
              <a16:creationId xmlns:a16="http://schemas.microsoft.com/office/drawing/2014/main" xmlns="" id="{00000000-0008-0000-0B00-0000989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435" name="Rectangle 10398">
          <a:extLst>
            <a:ext uri="{FF2B5EF4-FFF2-40B4-BE49-F238E27FC236}">
              <a16:creationId xmlns:a16="http://schemas.microsoft.com/office/drawing/2014/main" xmlns="" id="{00000000-0008-0000-0B00-00009B9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436" name="Rectangle 10399">
          <a:extLst>
            <a:ext uri="{FF2B5EF4-FFF2-40B4-BE49-F238E27FC236}">
              <a16:creationId xmlns:a16="http://schemas.microsoft.com/office/drawing/2014/main" xmlns="" id="{00000000-0008-0000-0B00-00009C9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439" name="Rectangle 10402">
          <a:extLst>
            <a:ext uri="{FF2B5EF4-FFF2-40B4-BE49-F238E27FC236}">
              <a16:creationId xmlns:a16="http://schemas.microsoft.com/office/drawing/2014/main" xmlns="" id="{00000000-0008-0000-0B00-00009F9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440" name="Rectangle 10403">
          <a:extLst>
            <a:ext uri="{FF2B5EF4-FFF2-40B4-BE49-F238E27FC236}">
              <a16:creationId xmlns:a16="http://schemas.microsoft.com/office/drawing/2014/main" xmlns="" id="{00000000-0008-0000-0B00-0000A09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443" name="Rectangle 10406">
          <a:extLst>
            <a:ext uri="{FF2B5EF4-FFF2-40B4-BE49-F238E27FC236}">
              <a16:creationId xmlns:a16="http://schemas.microsoft.com/office/drawing/2014/main" xmlns="" id="{00000000-0008-0000-0B00-0000A39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444" name="Rectangle 10407">
          <a:extLst>
            <a:ext uri="{FF2B5EF4-FFF2-40B4-BE49-F238E27FC236}">
              <a16:creationId xmlns:a16="http://schemas.microsoft.com/office/drawing/2014/main" xmlns="" id="{00000000-0008-0000-0B00-0000A49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447" name="Rectangle 10410">
          <a:extLst>
            <a:ext uri="{FF2B5EF4-FFF2-40B4-BE49-F238E27FC236}">
              <a16:creationId xmlns:a16="http://schemas.microsoft.com/office/drawing/2014/main" xmlns="" id="{00000000-0008-0000-0B00-0000A79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448" name="Rectangle 10411">
          <a:extLst>
            <a:ext uri="{FF2B5EF4-FFF2-40B4-BE49-F238E27FC236}">
              <a16:creationId xmlns:a16="http://schemas.microsoft.com/office/drawing/2014/main" xmlns="" id="{00000000-0008-0000-0B00-0000A89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451" name="Rectangle 10414">
          <a:extLst>
            <a:ext uri="{FF2B5EF4-FFF2-40B4-BE49-F238E27FC236}">
              <a16:creationId xmlns:a16="http://schemas.microsoft.com/office/drawing/2014/main" xmlns="" id="{00000000-0008-0000-0B00-0000AB9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452" name="Rectangle 10415">
          <a:extLst>
            <a:ext uri="{FF2B5EF4-FFF2-40B4-BE49-F238E27FC236}">
              <a16:creationId xmlns:a16="http://schemas.microsoft.com/office/drawing/2014/main" xmlns="" id="{00000000-0008-0000-0B00-0000AC9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455" name="Rectangle 10418">
          <a:extLst>
            <a:ext uri="{FF2B5EF4-FFF2-40B4-BE49-F238E27FC236}">
              <a16:creationId xmlns:a16="http://schemas.microsoft.com/office/drawing/2014/main" xmlns="" id="{00000000-0008-0000-0B00-0000AF9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456" name="Rectangle 10419">
          <a:extLst>
            <a:ext uri="{FF2B5EF4-FFF2-40B4-BE49-F238E27FC236}">
              <a16:creationId xmlns:a16="http://schemas.microsoft.com/office/drawing/2014/main" xmlns="" id="{00000000-0008-0000-0B00-0000B09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459" name="Rectangle 10422">
          <a:extLst>
            <a:ext uri="{FF2B5EF4-FFF2-40B4-BE49-F238E27FC236}">
              <a16:creationId xmlns:a16="http://schemas.microsoft.com/office/drawing/2014/main" xmlns="" id="{00000000-0008-0000-0B00-0000B39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460" name="Rectangle 10423">
          <a:extLst>
            <a:ext uri="{FF2B5EF4-FFF2-40B4-BE49-F238E27FC236}">
              <a16:creationId xmlns:a16="http://schemas.microsoft.com/office/drawing/2014/main" xmlns="" id="{00000000-0008-0000-0B00-0000B49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463" name="Rectangle 10426">
          <a:extLst>
            <a:ext uri="{FF2B5EF4-FFF2-40B4-BE49-F238E27FC236}">
              <a16:creationId xmlns:a16="http://schemas.microsoft.com/office/drawing/2014/main" xmlns="" id="{00000000-0008-0000-0B00-0000B79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464" name="Rectangle 10427">
          <a:extLst>
            <a:ext uri="{FF2B5EF4-FFF2-40B4-BE49-F238E27FC236}">
              <a16:creationId xmlns:a16="http://schemas.microsoft.com/office/drawing/2014/main" xmlns="" id="{00000000-0008-0000-0B00-0000B89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467" name="Rectangle 10430">
          <a:extLst>
            <a:ext uri="{FF2B5EF4-FFF2-40B4-BE49-F238E27FC236}">
              <a16:creationId xmlns:a16="http://schemas.microsoft.com/office/drawing/2014/main" xmlns="" id="{00000000-0008-0000-0B00-0000BB9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468" name="Rectangle 10431">
          <a:extLst>
            <a:ext uri="{FF2B5EF4-FFF2-40B4-BE49-F238E27FC236}">
              <a16:creationId xmlns:a16="http://schemas.microsoft.com/office/drawing/2014/main" xmlns="" id="{00000000-0008-0000-0B00-0000BC9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471" name="Rectangle 10434">
          <a:extLst>
            <a:ext uri="{FF2B5EF4-FFF2-40B4-BE49-F238E27FC236}">
              <a16:creationId xmlns:a16="http://schemas.microsoft.com/office/drawing/2014/main" xmlns="" id="{00000000-0008-0000-0B00-0000BF9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472" name="Rectangle 10435">
          <a:extLst>
            <a:ext uri="{FF2B5EF4-FFF2-40B4-BE49-F238E27FC236}">
              <a16:creationId xmlns:a16="http://schemas.microsoft.com/office/drawing/2014/main" xmlns="" id="{00000000-0008-0000-0B00-0000C09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475" name="Rectangle 10438">
          <a:extLst>
            <a:ext uri="{FF2B5EF4-FFF2-40B4-BE49-F238E27FC236}">
              <a16:creationId xmlns:a16="http://schemas.microsoft.com/office/drawing/2014/main" xmlns="" id="{00000000-0008-0000-0B00-0000C39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476" name="Rectangle 10439">
          <a:extLst>
            <a:ext uri="{FF2B5EF4-FFF2-40B4-BE49-F238E27FC236}">
              <a16:creationId xmlns:a16="http://schemas.microsoft.com/office/drawing/2014/main" xmlns="" id="{00000000-0008-0000-0B00-0000C49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479" name="Rectangle 10442">
          <a:extLst>
            <a:ext uri="{FF2B5EF4-FFF2-40B4-BE49-F238E27FC236}">
              <a16:creationId xmlns:a16="http://schemas.microsoft.com/office/drawing/2014/main" xmlns="" id="{00000000-0008-0000-0B00-0000C79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480" name="Rectangle 10443">
          <a:extLst>
            <a:ext uri="{FF2B5EF4-FFF2-40B4-BE49-F238E27FC236}">
              <a16:creationId xmlns:a16="http://schemas.microsoft.com/office/drawing/2014/main" xmlns="" id="{00000000-0008-0000-0B00-0000C89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483" name="Rectangle 10446">
          <a:extLst>
            <a:ext uri="{FF2B5EF4-FFF2-40B4-BE49-F238E27FC236}">
              <a16:creationId xmlns:a16="http://schemas.microsoft.com/office/drawing/2014/main" xmlns="" id="{00000000-0008-0000-0B00-0000CB9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484" name="Rectangle 10447">
          <a:extLst>
            <a:ext uri="{FF2B5EF4-FFF2-40B4-BE49-F238E27FC236}">
              <a16:creationId xmlns:a16="http://schemas.microsoft.com/office/drawing/2014/main" xmlns="" id="{00000000-0008-0000-0B00-0000CC9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487" name="Rectangle 10450">
          <a:extLst>
            <a:ext uri="{FF2B5EF4-FFF2-40B4-BE49-F238E27FC236}">
              <a16:creationId xmlns:a16="http://schemas.microsoft.com/office/drawing/2014/main" xmlns="" id="{00000000-0008-0000-0B00-0000CF9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488" name="Rectangle 10451">
          <a:extLst>
            <a:ext uri="{FF2B5EF4-FFF2-40B4-BE49-F238E27FC236}">
              <a16:creationId xmlns:a16="http://schemas.microsoft.com/office/drawing/2014/main" xmlns="" id="{00000000-0008-0000-0B00-0000D09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491" name="Rectangle 10454">
          <a:extLst>
            <a:ext uri="{FF2B5EF4-FFF2-40B4-BE49-F238E27FC236}">
              <a16:creationId xmlns:a16="http://schemas.microsoft.com/office/drawing/2014/main" xmlns="" id="{00000000-0008-0000-0B00-0000D39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492" name="Rectangle 10455">
          <a:extLst>
            <a:ext uri="{FF2B5EF4-FFF2-40B4-BE49-F238E27FC236}">
              <a16:creationId xmlns:a16="http://schemas.microsoft.com/office/drawing/2014/main" xmlns="" id="{00000000-0008-0000-0B00-0000D49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495" name="Rectangle 10458">
          <a:extLst>
            <a:ext uri="{FF2B5EF4-FFF2-40B4-BE49-F238E27FC236}">
              <a16:creationId xmlns:a16="http://schemas.microsoft.com/office/drawing/2014/main" xmlns="" id="{00000000-0008-0000-0B00-0000D79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496" name="Rectangle 10459">
          <a:extLst>
            <a:ext uri="{FF2B5EF4-FFF2-40B4-BE49-F238E27FC236}">
              <a16:creationId xmlns:a16="http://schemas.microsoft.com/office/drawing/2014/main" xmlns="" id="{00000000-0008-0000-0B00-0000D89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499" name="Rectangle 10462">
          <a:extLst>
            <a:ext uri="{FF2B5EF4-FFF2-40B4-BE49-F238E27FC236}">
              <a16:creationId xmlns:a16="http://schemas.microsoft.com/office/drawing/2014/main" xmlns="" id="{00000000-0008-0000-0B00-0000DB9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500" name="Rectangle 10463">
          <a:extLst>
            <a:ext uri="{FF2B5EF4-FFF2-40B4-BE49-F238E27FC236}">
              <a16:creationId xmlns:a16="http://schemas.microsoft.com/office/drawing/2014/main" xmlns="" id="{00000000-0008-0000-0B00-0000DC9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503" name="Rectangle 10466">
          <a:extLst>
            <a:ext uri="{FF2B5EF4-FFF2-40B4-BE49-F238E27FC236}">
              <a16:creationId xmlns:a16="http://schemas.microsoft.com/office/drawing/2014/main" xmlns="" id="{00000000-0008-0000-0B00-0000DF9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504" name="Rectangle 10467">
          <a:extLst>
            <a:ext uri="{FF2B5EF4-FFF2-40B4-BE49-F238E27FC236}">
              <a16:creationId xmlns:a16="http://schemas.microsoft.com/office/drawing/2014/main" xmlns="" id="{00000000-0008-0000-0B00-0000E09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507" name="Rectangle 10470">
          <a:extLst>
            <a:ext uri="{FF2B5EF4-FFF2-40B4-BE49-F238E27FC236}">
              <a16:creationId xmlns:a16="http://schemas.microsoft.com/office/drawing/2014/main" xmlns="" id="{00000000-0008-0000-0B00-0000E39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508" name="Rectangle 10471">
          <a:extLst>
            <a:ext uri="{FF2B5EF4-FFF2-40B4-BE49-F238E27FC236}">
              <a16:creationId xmlns:a16="http://schemas.microsoft.com/office/drawing/2014/main" xmlns="" id="{00000000-0008-0000-0B00-0000E49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511" name="Rectangle 10474">
          <a:extLst>
            <a:ext uri="{FF2B5EF4-FFF2-40B4-BE49-F238E27FC236}">
              <a16:creationId xmlns:a16="http://schemas.microsoft.com/office/drawing/2014/main" xmlns="" id="{00000000-0008-0000-0B00-0000E79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512" name="Rectangle 10475">
          <a:extLst>
            <a:ext uri="{FF2B5EF4-FFF2-40B4-BE49-F238E27FC236}">
              <a16:creationId xmlns:a16="http://schemas.microsoft.com/office/drawing/2014/main" xmlns="" id="{00000000-0008-0000-0B00-0000E89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515" name="Rectangle 10478">
          <a:extLst>
            <a:ext uri="{FF2B5EF4-FFF2-40B4-BE49-F238E27FC236}">
              <a16:creationId xmlns:a16="http://schemas.microsoft.com/office/drawing/2014/main" xmlns="" id="{00000000-0008-0000-0B00-0000EB9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516" name="Rectangle 10479">
          <a:extLst>
            <a:ext uri="{FF2B5EF4-FFF2-40B4-BE49-F238E27FC236}">
              <a16:creationId xmlns:a16="http://schemas.microsoft.com/office/drawing/2014/main" xmlns="" id="{00000000-0008-0000-0B00-0000EC9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519" name="Rectangle 10482">
          <a:extLst>
            <a:ext uri="{FF2B5EF4-FFF2-40B4-BE49-F238E27FC236}">
              <a16:creationId xmlns:a16="http://schemas.microsoft.com/office/drawing/2014/main" xmlns="" id="{00000000-0008-0000-0B00-0000EF9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520" name="Rectangle 10483">
          <a:extLst>
            <a:ext uri="{FF2B5EF4-FFF2-40B4-BE49-F238E27FC236}">
              <a16:creationId xmlns:a16="http://schemas.microsoft.com/office/drawing/2014/main" xmlns="" id="{00000000-0008-0000-0B00-0000F09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523" name="Rectangle 10486">
          <a:extLst>
            <a:ext uri="{FF2B5EF4-FFF2-40B4-BE49-F238E27FC236}">
              <a16:creationId xmlns:a16="http://schemas.microsoft.com/office/drawing/2014/main" xmlns="" id="{00000000-0008-0000-0B00-0000F39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524" name="Rectangle 10487">
          <a:extLst>
            <a:ext uri="{FF2B5EF4-FFF2-40B4-BE49-F238E27FC236}">
              <a16:creationId xmlns:a16="http://schemas.microsoft.com/office/drawing/2014/main" xmlns="" id="{00000000-0008-0000-0B00-0000F49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527" name="Rectangle 10490">
          <a:extLst>
            <a:ext uri="{FF2B5EF4-FFF2-40B4-BE49-F238E27FC236}">
              <a16:creationId xmlns:a16="http://schemas.microsoft.com/office/drawing/2014/main" xmlns="" id="{00000000-0008-0000-0B00-0000F79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528" name="Rectangle 10491">
          <a:extLst>
            <a:ext uri="{FF2B5EF4-FFF2-40B4-BE49-F238E27FC236}">
              <a16:creationId xmlns:a16="http://schemas.microsoft.com/office/drawing/2014/main" xmlns="" id="{00000000-0008-0000-0B00-0000F89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531" name="Rectangle 10494">
          <a:extLst>
            <a:ext uri="{FF2B5EF4-FFF2-40B4-BE49-F238E27FC236}">
              <a16:creationId xmlns:a16="http://schemas.microsoft.com/office/drawing/2014/main" xmlns="" id="{00000000-0008-0000-0B00-0000FB9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532" name="Rectangle 10495">
          <a:extLst>
            <a:ext uri="{FF2B5EF4-FFF2-40B4-BE49-F238E27FC236}">
              <a16:creationId xmlns:a16="http://schemas.microsoft.com/office/drawing/2014/main" xmlns="" id="{00000000-0008-0000-0B00-0000FC9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535" name="Rectangle 10498">
          <a:extLst>
            <a:ext uri="{FF2B5EF4-FFF2-40B4-BE49-F238E27FC236}">
              <a16:creationId xmlns:a16="http://schemas.microsoft.com/office/drawing/2014/main" xmlns="" id="{00000000-0008-0000-0B00-0000FF9F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536" name="Rectangle 10499">
          <a:extLst>
            <a:ext uri="{FF2B5EF4-FFF2-40B4-BE49-F238E27FC236}">
              <a16:creationId xmlns:a16="http://schemas.microsoft.com/office/drawing/2014/main" xmlns="" id="{00000000-0008-0000-0B00-000000A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539" name="Rectangle 10502">
          <a:extLst>
            <a:ext uri="{FF2B5EF4-FFF2-40B4-BE49-F238E27FC236}">
              <a16:creationId xmlns:a16="http://schemas.microsoft.com/office/drawing/2014/main" xmlns="" id="{00000000-0008-0000-0B00-000003A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540" name="Rectangle 10503">
          <a:extLst>
            <a:ext uri="{FF2B5EF4-FFF2-40B4-BE49-F238E27FC236}">
              <a16:creationId xmlns:a16="http://schemas.microsoft.com/office/drawing/2014/main" xmlns="" id="{00000000-0008-0000-0B00-000004A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543" name="Rectangle 10506">
          <a:extLst>
            <a:ext uri="{FF2B5EF4-FFF2-40B4-BE49-F238E27FC236}">
              <a16:creationId xmlns:a16="http://schemas.microsoft.com/office/drawing/2014/main" xmlns="" id="{00000000-0008-0000-0B00-000007A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544" name="Rectangle 10507">
          <a:extLst>
            <a:ext uri="{FF2B5EF4-FFF2-40B4-BE49-F238E27FC236}">
              <a16:creationId xmlns:a16="http://schemas.microsoft.com/office/drawing/2014/main" xmlns="" id="{00000000-0008-0000-0B00-000008A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547" name="Rectangle 10510">
          <a:extLst>
            <a:ext uri="{FF2B5EF4-FFF2-40B4-BE49-F238E27FC236}">
              <a16:creationId xmlns:a16="http://schemas.microsoft.com/office/drawing/2014/main" xmlns="" id="{00000000-0008-0000-0B00-00000BA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548" name="Rectangle 10511">
          <a:extLst>
            <a:ext uri="{FF2B5EF4-FFF2-40B4-BE49-F238E27FC236}">
              <a16:creationId xmlns:a16="http://schemas.microsoft.com/office/drawing/2014/main" xmlns="" id="{00000000-0008-0000-0B00-00000CA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551" name="Rectangle 10514">
          <a:extLst>
            <a:ext uri="{FF2B5EF4-FFF2-40B4-BE49-F238E27FC236}">
              <a16:creationId xmlns:a16="http://schemas.microsoft.com/office/drawing/2014/main" xmlns="" id="{00000000-0008-0000-0B00-00000FA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552" name="Rectangle 10515">
          <a:extLst>
            <a:ext uri="{FF2B5EF4-FFF2-40B4-BE49-F238E27FC236}">
              <a16:creationId xmlns:a16="http://schemas.microsoft.com/office/drawing/2014/main" xmlns="" id="{00000000-0008-0000-0B00-000010A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555" name="Rectangle 10518">
          <a:extLst>
            <a:ext uri="{FF2B5EF4-FFF2-40B4-BE49-F238E27FC236}">
              <a16:creationId xmlns:a16="http://schemas.microsoft.com/office/drawing/2014/main" xmlns="" id="{00000000-0008-0000-0B00-000013A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556" name="Rectangle 10519">
          <a:extLst>
            <a:ext uri="{FF2B5EF4-FFF2-40B4-BE49-F238E27FC236}">
              <a16:creationId xmlns:a16="http://schemas.microsoft.com/office/drawing/2014/main" xmlns="" id="{00000000-0008-0000-0B00-000014A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559" name="Rectangle 10522">
          <a:extLst>
            <a:ext uri="{FF2B5EF4-FFF2-40B4-BE49-F238E27FC236}">
              <a16:creationId xmlns:a16="http://schemas.microsoft.com/office/drawing/2014/main" xmlns="" id="{00000000-0008-0000-0B00-000017A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560" name="Rectangle 10523">
          <a:extLst>
            <a:ext uri="{FF2B5EF4-FFF2-40B4-BE49-F238E27FC236}">
              <a16:creationId xmlns:a16="http://schemas.microsoft.com/office/drawing/2014/main" xmlns="" id="{00000000-0008-0000-0B00-000018A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563" name="Rectangle 10526">
          <a:extLst>
            <a:ext uri="{FF2B5EF4-FFF2-40B4-BE49-F238E27FC236}">
              <a16:creationId xmlns:a16="http://schemas.microsoft.com/office/drawing/2014/main" xmlns="" id="{00000000-0008-0000-0B00-00001BA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564" name="Rectangle 10527">
          <a:extLst>
            <a:ext uri="{FF2B5EF4-FFF2-40B4-BE49-F238E27FC236}">
              <a16:creationId xmlns:a16="http://schemas.microsoft.com/office/drawing/2014/main" xmlns="" id="{00000000-0008-0000-0B00-00001CA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567" name="Rectangle 10530">
          <a:extLst>
            <a:ext uri="{FF2B5EF4-FFF2-40B4-BE49-F238E27FC236}">
              <a16:creationId xmlns:a16="http://schemas.microsoft.com/office/drawing/2014/main" xmlns="" id="{00000000-0008-0000-0B00-00001FA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568" name="Rectangle 10531">
          <a:extLst>
            <a:ext uri="{FF2B5EF4-FFF2-40B4-BE49-F238E27FC236}">
              <a16:creationId xmlns:a16="http://schemas.microsoft.com/office/drawing/2014/main" xmlns="" id="{00000000-0008-0000-0B00-000020A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571" name="Rectangle 10534">
          <a:extLst>
            <a:ext uri="{FF2B5EF4-FFF2-40B4-BE49-F238E27FC236}">
              <a16:creationId xmlns:a16="http://schemas.microsoft.com/office/drawing/2014/main" xmlns="" id="{00000000-0008-0000-0B00-000023A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572" name="Rectangle 10535">
          <a:extLst>
            <a:ext uri="{FF2B5EF4-FFF2-40B4-BE49-F238E27FC236}">
              <a16:creationId xmlns:a16="http://schemas.microsoft.com/office/drawing/2014/main" xmlns="" id="{00000000-0008-0000-0B00-000024A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575" name="Rectangle 10538">
          <a:extLst>
            <a:ext uri="{FF2B5EF4-FFF2-40B4-BE49-F238E27FC236}">
              <a16:creationId xmlns:a16="http://schemas.microsoft.com/office/drawing/2014/main" xmlns="" id="{00000000-0008-0000-0B00-000027A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576" name="Rectangle 10539">
          <a:extLst>
            <a:ext uri="{FF2B5EF4-FFF2-40B4-BE49-F238E27FC236}">
              <a16:creationId xmlns:a16="http://schemas.microsoft.com/office/drawing/2014/main" xmlns="" id="{00000000-0008-0000-0B00-000028A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579" name="Rectangle 10542">
          <a:extLst>
            <a:ext uri="{FF2B5EF4-FFF2-40B4-BE49-F238E27FC236}">
              <a16:creationId xmlns:a16="http://schemas.microsoft.com/office/drawing/2014/main" xmlns="" id="{00000000-0008-0000-0B00-00002BA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580" name="Rectangle 10543">
          <a:extLst>
            <a:ext uri="{FF2B5EF4-FFF2-40B4-BE49-F238E27FC236}">
              <a16:creationId xmlns:a16="http://schemas.microsoft.com/office/drawing/2014/main" xmlns="" id="{00000000-0008-0000-0B00-00002CA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583" name="Rectangle 10546">
          <a:extLst>
            <a:ext uri="{FF2B5EF4-FFF2-40B4-BE49-F238E27FC236}">
              <a16:creationId xmlns:a16="http://schemas.microsoft.com/office/drawing/2014/main" xmlns="" id="{00000000-0008-0000-0B00-00002FA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584" name="Rectangle 10547">
          <a:extLst>
            <a:ext uri="{FF2B5EF4-FFF2-40B4-BE49-F238E27FC236}">
              <a16:creationId xmlns:a16="http://schemas.microsoft.com/office/drawing/2014/main" xmlns="" id="{00000000-0008-0000-0B00-000030A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587" name="Rectangle 10550">
          <a:extLst>
            <a:ext uri="{FF2B5EF4-FFF2-40B4-BE49-F238E27FC236}">
              <a16:creationId xmlns:a16="http://schemas.microsoft.com/office/drawing/2014/main" xmlns="" id="{00000000-0008-0000-0B00-000033A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588" name="Rectangle 10551">
          <a:extLst>
            <a:ext uri="{FF2B5EF4-FFF2-40B4-BE49-F238E27FC236}">
              <a16:creationId xmlns:a16="http://schemas.microsoft.com/office/drawing/2014/main" xmlns="" id="{00000000-0008-0000-0B00-000034A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591" name="Rectangle 10554">
          <a:extLst>
            <a:ext uri="{FF2B5EF4-FFF2-40B4-BE49-F238E27FC236}">
              <a16:creationId xmlns:a16="http://schemas.microsoft.com/office/drawing/2014/main" xmlns="" id="{00000000-0008-0000-0B00-000037A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592" name="Rectangle 10555">
          <a:extLst>
            <a:ext uri="{FF2B5EF4-FFF2-40B4-BE49-F238E27FC236}">
              <a16:creationId xmlns:a16="http://schemas.microsoft.com/office/drawing/2014/main" xmlns="" id="{00000000-0008-0000-0B00-000038A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595" name="Rectangle 10558">
          <a:extLst>
            <a:ext uri="{FF2B5EF4-FFF2-40B4-BE49-F238E27FC236}">
              <a16:creationId xmlns:a16="http://schemas.microsoft.com/office/drawing/2014/main" xmlns="" id="{00000000-0008-0000-0B00-00003BA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596" name="Rectangle 10559">
          <a:extLst>
            <a:ext uri="{FF2B5EF4-FFF2-40B4-BE49-F238E27FC236}">
              <a16:creationId xmlns:a16="http://schemas.microsoft.com/office/drawing/2014/main" xmlns="" id="{00000000-0008-0000-0B00-00003CA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599" name="Rectangle 10562">
          <a:extLst>
            <a:ext uri="{FF2B5EF4-FFF2-40B4-BE49-F238E27FC236}">
              <a16:creationId xmlns:a16="http://schemas.microsoft.com/office/drawing/2014/main" xmlns="" id="{00000000-0008-0000-0B00-00003FA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600" name="Rectangle 10563">
          <a:extLst>
            <a:ext uri="{FF2B5EF4-FFF2-40B4-BE49-F238E27FC236}">
              <a16:creationId xmlns:a16="http://schemas.microsoft.com/office/drawing/2014/main" xmlns="" id="{00000000-0008-0000-0B00-000040A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603" name="Rectangle 10566">
          <a:extLst>
            <a:ext uri="{FF2B5EF4-FFF2-40B4-BE49-F238E27FC236}">
              <a16:creationId xmlns:a16="http://schemas.microsoft.com/office/drawing/2014/main" xmlns="" id="{00000000-0008-0000-0B00-000043A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604" name="Rectangle 10567">
          <a:extLst>
            <a:ext uri="{FF2B5EF4-FFF2-40B4-BE49-F238E27FC236}">
              <a16:creationId xmlns:a16="http://schemas.microsoft.com/office/drawing/2014/main" xmlns="" id="{00000000-0008-0000-0B00-000044A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607" name="Rectangle 10570">
          <a:extLst>
            <a:ext uri="{FF2B5EF4-FFF2-40B4-BE49-F238E27FC236}">
              <a16:creationId xmlns:a16="http://schemas.microsoft.com/office/drawing/2014/main" xmlns="" id="{00000000-0008-0000-0B00-000047A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608" name="Rectangle 10571">
          <a:extLst>
            <a:ext uri="{FF2B5EF4-FFF2-40B4-BE49-F238E27FC236}">
              <a16:creationId xmlns:a16="http://schemas.microsoft.com/office/drawing/2014/main" xmlns="" id="{00000000-0008-0000-0B00-000048A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611" name="Rectangle 10574">
          <a:extLst>
            <a:ext uri="{FF2B5EF4-FFF2-40B4-BE49-F238E27FC236}">
              <a16:creationId xmlns:a16="http://schemas.microsoft.com/office/drawing/2014/main" xmlns="" id="{00000000-0008-0000-0B00-00004BA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612" name="Rectangle 10575">
          <a:extLst>
            <a:ext uri="{FF2B5EF4-FFF2-40B4-BE49-F238E27FC236}">
              <a16:creationId xmlns:a16="http://schemas.microsoft.com/office/drawing/2014/main" xmlns="" id="{00000000-0008-0000-0B00-00004CA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615" name="Rectangle 10578">
          <a:extLst>
            <a:ext uri="{FF2B5EF4-FFF2-40B4-BE49-F238E27FC236}">
              <a16:creationId xmlns:a16="http://schemas.microsoft.com/office/drawing/2014/main" xmlns="" id="{00000000-0008-0000-0B00-00004FA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616" name="Rectangle 10579">
          <a:extLst>
            <a:ext uri="{FF2B5EF4-FFF2-40B4-BE49-F238E27FC236}">
              <a16:creationId xmlns:a16="http://schemas.microsoft.com/office/drawing/2014/main" xmlns="" id="{00000000-0008-0000-0B00-000050A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619" name="Rectangle 10582">
          <a:extLst>
            <a:ext uri="{FF2B5EF4-FFF2-40B4-BE49-F238E27FC236}">
              <a16:creationId xmlns:a16="http://schemas.microsoft.com/office/drawing/2014/main" xmlns="" id="{00000000-0008-0000-0B00-000053A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620" name="Rectangle 10583">
          <a:extLst>
            <a:ext uri="{FF2B5EF4-FFF2-40B4-BE49-F238E27FC236}">
              <a16:creationId xmlns:a16="http://schemas.microsoft.com/office/drawing/2014/main" xmlns="" id="{00000000-0008-0000-0B00-000054A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623" name="Rectangle 10586">
          <a:extLst>
            <a:ext uri="{FF2B5EF4-FFF2-40B4-BE49-F238E27FC236}">
              <a16:creationId xmlns:a16="http://schemas.microsoft.com/office/drawing/2014/main" xmlns="" id="{00000000-0008-0000-0B00-000057A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624" name="Rectangle 10587">
          <a:extLst>
            <a:ext uri="{FF2B5EF4-FFF2-40B4-BE49-F238E27FC236}">
              <a16:creationId xmlns:a16="http://schemas.microsoft.com/office/drawing/2014/main" xmlns="" id="{00000000-0008-0000-0B00-000058A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627" name="Rectangle 10590">
          <a:extLst>
            <a:ext uri="{FF2B5EF4-FFF2-40B4-BE49-F238E27FC236}">
              <a16:creationId xmlns:a16="http://schemas.microsoft.com/office/drawing/2014/main" xmlns="" id="{00000000-0008-0000-0B00-00005BA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628" name="Rectangle 10591">
          <a:extLst>
            <a:ext uri="{FF2B5EF4-FFF2-40B4-BE49-F238E27FC236}">
              <a16:creationId xmlns:a16="http://schemas.microsoft.com/office/drawing/2014/main" xmlns="" id="{00000000-0008-0000-0B00-00005CA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631" name="Rectangle 10594">
          <a:extLst>
            <a:ext uri="{FF2B5EF4-FFF2-40B4-BE49-F238E27FC236}">
              <a16:creationId xmlns:a16="http://schemas.microsoft.com/office/drawing/2014/main" xmlns="" id="{00000000-0008-0000-0B00-00005FA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632" name="Rectangle 10595">
          <a:extLst>
            <a:ext uri="{FF2B5EF4-FFF2-40B4-BE49-F238E27FC236}">
              <a16:creationId xmlns:a16="http://schemas.microsoft.com/office/drawing/2014/main" xmlns="" id="{00000000-0008-0000-0B00-000060A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635" name="Rectangle 10598">
          <a:extLst>
            <a:ext uri="{FF2B5EF4-FFF2-40B4-BE49-F238E27FC236}">
              <a16:creationId xmlns:a16="http://schemas.microsoft.com/office/drawing/2014/main" xmlns="" id="{00000000-0008-0000-0B00-000063A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636" name="Rectangle 10599">
          <a:extLst>
            <a:ext uri="{FF2B5EF4-FFF2-40B4-BE49-F238E27FC236}">
              <a16:creationId xmlns:a16="http://schemas.microsoft.com/office/drawing/2014/main" xmlns="" id="{00000000-0008-0000-0B00-000064A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639" name="Rectangle 10602">
          <a:extLst>
            <a:ext uri="{FF2B5EF4-FFF2-40B4-BE49-F238E27FC236}">
              <a16:creationId xmlns:a16="http://schemas.microsoft.com/office/drawing/2014/main" xmlns="" id="{00000000-0008-0000-0B00-000067A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640" name="Rectangle 10603">
          <a:extLst>
            <a:ext uri="{FF2B5EF4-FFF2-40B4-BE49-F238E27FC236}">
              <a16:creationId xmlns:a16="http://schemas.microsoft.com/office/drawing/2014/main" xmlns="" id="{00000000-0008-0000-0B00-000068A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643" name="Rectangle 10606">
          <a:extLst>
            <a:ext uri="{FF2B5EF4-FFF2-40B4-BE49-F238E27FC236}">
              <a16:creationId xmlns:a16="http://schemas.microsoft.com/office/drawing/2014/main" xmlns="" id="{00000000-0008-0000-0B00-00006BA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644" name="Rectangle 10607">
          <a:extLst>
            <a:ext uri="{FF2B5EF4-FFF2-40B4-BE49-F238E27FC236}">
              <a16:creationId xmlns:a16="http://schemas.microsoft.com/office/drawing/2014/main" xmlns="" id="{00000000-0008-0000-0B00-00006CA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647" name="Rectangle 10610">
          <a:extLst>
            <a:ext uri="{FF2B5EF4-FFF2-40B4-BE49-F238E27FC236}">
              <a16:creationId xmlns:a16="http://schemas.microsoft.com/office/drawing/2014/main" xmlns="" id="{00000000-0008-0000-0B00-00006FA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648" name="Rectangle 10611">
          <a:extLst>
            <a:ext uri="{FF2B5EF4-FFF2-40B4-BE49-F238E27FC236}">
              <a16:creationId xmlns:a16="http://schemas.microsoft.com/office/drawing/2014/main" xmlns="" id="{00000000-0008-0000-0B00-000070A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651" name="Rectangle 10614">
          <a:extLst>
            <a:ext uri="{FF2B5EF4-FFF2-40B4-BE49-F238E27FC236}">
              <a16:creationId xmlns:a16="http://schemas.microsoft.com/office/drawing/2014/main" xmlns="" id="{00000000-0008-0000-0B00-000073A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652" name="Rectangle 10615">
          <a:extLst>
            <a:ext uri="{FF2B5EF4-FFF2-40B4-BE49-F238E27FC236}">
              <a16:creationId xmlns:a16="http://schemas.microsoft.com/office/drawing/2014/main" xmlns="" id="{00000000-0008-0000-0B00-000074A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655" name="Rectangle 10618">
          <a:extLst>
            <a:ext uri="{FF2B5EF4-FFF2-40B4-BE49-F238E27FC236}">
              <a16:creationId xmlns:a16="http://schemas.microsoft.com/office/drawing/2014/main" xmlns="" id="{00000000-0008-0000-0B00-000077A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656" name="Rectangle 10619">
          <a:extLst>
            <a:ext uri="{FF2B5EF4-FFF2-40B4-BE49-F238E27FC236}">
              <a16:creationId xmlns:a16="http://schemas.microsoft.com/office/drawing/2014/main" xmlns="" id="{00000000-0008-0000-0B00-000078A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000000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659" name="Rectangle 10622">
          <a:extLst>
            <a:ext uri="{FF2B5EF4-FFF2-40B4-BE49-F238E27FC236}">
              <a16:creationId xmlns:a16="http://schemas.microsoft.com/office/drawing/2014/main" xmlns="" id="{00000000-0008-0000-0B00-00007BA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660" name="Rectangle 10623">
          <a:extLst>
            <a:ext uri="{FF2B5EF4-FFF2-40B4-BE49-F238E27FC236}">
              <a16:creationId xmlns:a16="http://schemas.microsoft.com/office/drawing/2014/main" xmlns="" id="{00000000-0008-0000-0B00-00007CA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663" name="Rectangle 10626">
          <a:extLst>
            <a:ext uri="{FF2B5EF4-FFF2-40B4-BE49-F238E27FC236}">
              <a16:creationId xmlns:a16="http://schemas.microsoft.com/office/drawing/2014/main" xmlns="" id="{00000000-0008-0000-0B00-00007FA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664" name="Rectangle 10627">
          <a:extLst>
            <a:ext uri="{FF2B5EF4-FFF2-40B4-BE49-F238E27FC236}">
              <a16:creationId xmlns:a16="http://schemas.microsoft.com/office/drawing/2014/main" xmlns="" id="{00000000-0008-0000-0B00-000080A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000000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667" name="Rectangle 10630">
          <a:extLst>
            <a:ext uri="{FF2B5EF4-FFF2-40B4-BE49-F238E27FC236}">
              <a16:creationId xmlns:a16="http://schemas.microsoft.com/office/drawing/2014/main" xmlns="" id="{00000000-0008-0000-0B00-000083A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668" name="Rectangle 10631">
          <a:extLst>
            <a:ext uri="{FF2B5EF4-FFF2-40B4-BE49-F238E27FC236}">
              <a16:creationId xmlns:a16="http://schemas.microsoft.com/office/drawing/2014/main" xmlns="" id="{00000000-0008-0000-0B00-000084A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671" name="Rectangle 10634">
          <a:extLst>
            <a:ext uri="{FF2B5EF4-FFF2-40B4-BE49-F238E27FC236}">
              <a16:creationId xmlns:a16="http://schemas.microsoft.com/office/drawing/2014/main" xmlns="" id="{00000000-0008-0000-0B00-000087A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672" name="Rectangle 10635">
          <a:extLst>
            <a:ext uri="{FF2B5EF4-FFF2-40B4-BE49-F238E27FC236}">
              <a16:creationId xmlns:a16="http://schemas.microsoft.com/office/drawing/2014/main" xmlns="" id="{00000000-0008-0000-0B00-000088A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675" name="Rectangle 10638">
          <a:extLst>
            <a:ext uri="{FF2B5EF4-FFF2-40B4-BE49-F238E27FC236}">
              <a16:creationId xmlns:a16="http://schemas.microsoft.com/office/drawing/2014/main" xmlns="" id="{00000000-0008-0000-0B00-00008BA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676" name="Rectangle 10639">
          <a:extLst>
            <a:ext uri="{FF2B5EF4-FFF2-40B4-BE49-F238E27FC236}">
              <a16:creationId xmlns:a16="http://schemas.microsoft.com/office/drawing/2014/main" xmlns="" id="{00000000-0008-0000-0B00-00008CA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679" name="Rectangle 10642">
          <a:extLst>
            <a:ext uri="{FF2B5EF4-FFF2-40B4-BE49-F238E27FC236}">
              <a16:creationId xmlns:a16="http://schemas.microsoft.com/office/drawing/2014/main" xmlns="" id="{00000000-0008-0000-0B00-00008FA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680" name="Rectangle 10643">
          <a:extLst>
            <a:ext uri="{FF2B5EF4-FFF2-40B4-BE49-F238E27FC236}">
              <a16:creationId xmlns:a16="http://schemas.microsoft.com/office/drawing/2014/main" xmlns="" id="{00000000-0008-0000-0B00-000090A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683" name="Rectangle 10646">
          <a:extLst>
            <a:ext uri="{FF2B5EF4-FFF2-40B4-BE49-F238E27FC236}">
              <a16:creationId xmlns:a16="http://schemas.microsoft.com/office/drawing/2014/main" xmlns="" id="{00000000-0008-0000-0B00-000093A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684" name="Rectangle 10647">
          <a:extLst>
            <a:ext uri="{FF2B5EF4-FFF2-40B4-BE49-F238E27FC236}">
              <a16:creationId xmlns:a16="http://schemas.microsoft.com/office/drawing/2014/main" xmlns="" id="{00000000-0008-0000-0B00-000094A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687" name="Rectangle 10650">
          <a:extLst>
            <a:ext uri="{FF2B5EF4-FFF2-40B4-BE49-F238E27FC236}">
              <a16:creationId xmlns:a16="http://schemas.microsoft.com/office/drawing/2014/main" xmlns="" id="{00000000-0008-0000-0B00-000097A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688" name="Rectangle 10651">
          <a:extLst>
            <a:ext uri="{FF2B5EF4-FFF2-40B4-BE49-F238E27FC236}">
              <a16:creationId xmlns:a16="http://schemas.microsoft.com/office/drawing/2014/main" xmlns="" id="{00000000-0008-0000-0B00-000098A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691" name="Rectangle 10654">
          <a:extLst>
            <a:ext uri="{FF2B5EF4-FFF2-40B4-BE49-F238E27FC236}">
              <a16:creationId xmlns:a16="http://schemas.microsoft.com/office/drawing/2014/main" xmlns="" id="{00000000-0008-0000-0B00-00009BA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692" name="Rectangle 10655">
          <a:extLst>
            <a:ext uri="{FF2B5EF4-FFF2-40B4-BE49-F238E27FC236}">
              <a16:creationId xmlns:a16="http://schemas.microsoft.com/office/drawing/2014/main" xmlns="" id="{00000000-0008-0000-0B00-00009CA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695" name="Rectangle 10658">
          <a:extLst>
            <a:ext uri="{FF2B5EF4-FFF2-40B4-BE49-F238E27FC236}">
              <a16:creationId xmlns:a16="http://schemas.microsoft.com/office/drawing/2014/main" xmlns="" id="{00000000-0008-0000-0B00-00009FA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696" name="Rectangle 10659">
          <a:extLst>
            <a:ext uri="{FF2B5EF4-FFF2-40B4-BE49-F238E27FC236}">
              <a16:creationId xmlns:a16="http://schemas.microsoft.com/office/drawing/2014/main" xmlns="" id="{00000000-0008-0000-0B00-0000A0A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699" name="Rectangle 10662">
          <a:extLst>
            <a:ext uri="{FF2B5EF4-FFF2-40B4-BE49-F238E27FC236}">
              <a16:creationId xmlns:a16="http://schemas.microsoft.com/office/drawing/2014/main" xmlns="" id="{00000000-0008-0000-0B00-0000A3A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700" name="Rectangle 10663">
          <a:extLst>
            <a:ext uri="{FF2B5EF4-FFF2-40B4-BE49-F238E27FC236}">
              <a16:creationId xmlns:a16="http://schemas.microsoft.com/office/drawing/2014/main" xmlns="" id="{00000000-0008-0000-0B00-0000A4A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703" name="Rectangle 10666">
          <a:extLst>
            <a:ext uri="{FF2B5EF4-FFF2-40B4-BE49-F238E27FC236}">
              <a16:creationId xmlns:a16="http://schemas.microsoft.com/office/drawing/2014/main" xmlns="" id="{00000000-0008-0000-0B00-0000A7A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704" name="Rectangle 10667">
          <a:extLst>
            <a:ext uri="{FF2B5EF4-FFF2-40B4-BE49-F238E27FC236}">
              <a16:creationId xmlns:a16="http://schemas.microsoft.com/office/drawing/2014/main" xmlns="" id="{00000000-0008-0000-0B00-0000A8A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707" name="Rectangle 10670">
          <a:extLst>
            <a:ext uri="{FF2B5EF4-FFF2-40B4-BE49-F238E27FC236}">
              <a16:creationId xmlns:a16="http://schemas.microsoft.com/office/drawing/2014/main" xmlns="" id="{00000000-0008-0000-0B00-0000ABA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708" name="Rectangle 10671">
          <a:extLst>
            <a:ext uri="{FF2B5EF4-FFF2-40B4-BE49-F238E27FC236}">
              <a16:creationId xmlns:a16="http://schemas.microsoft.com/office/drawing/2014/main" xmlns="" id="{00000000-0008-0000-0B00-0000ACA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711" name="Rectangle 10674">
          <a:extLst>
            <a:ext uri="{FF2B5EF4-FFF2-40B4-BE49-F238E27FC236}">
              <a16:creationId xmlns:a16="http://schemas.microsoft.com/office/drawing/2014/main" xmlns="" id="{00000000-0008-0000-0B00-0000AFA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712" name="Rectangle 10675">
          <a:extLst>
            <a:ext uri="{FF2B5EF4-FFF2-40B4-BE49-F238E27FC236}">
              <a16:creationId xmlns:a16="http://schemas.microsoft.com/office/drawing/2014/main" xmlns="" id="{00000000-0008-0000-0B00-0000B0A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715" name="Rectangle 10678">
          <a:extLst>
            <a:ext uri="{FF2B5EF4-FFF2-40B4-BE49-F238E27FC236}">
              <a16:creationId xmlns:a16="http://schemas.microsoft.com/office/drawing/2014/main" xmlns="" id="{00000000-0008-0000-0B00-0000B3A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716" name="Rectangle 10679">
          <a:extLst>
            <a:ext uri="{FF2B5EF4-FFF2-40B4-BE49-F238E27FC236}">
              <a16:creationId xmlns:a16="http://schemas.microsoft.com/office/drawing/2014/main" xmlns="" id="{00000000-0008-0000-0B00-0000B4A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719" name="Rectangle 10682">
          <a:extLst>
            <a:ext uri="{FF2B5EF4-FFF2-40B4-BE49-F238E27FC236}">
              <a16:creationId xmlns:a16="http://schemas.microsoft.com/office/drawing/2014/main" xmlns="" id="{00000000-0008-0000-0B00-0000B7A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720" name="Rectangle 10683">
          <a:extLst>
            <a:ext uri="{FF2B5EF4-FFF2-40B4-BE49-F238E27FC236}">
              <a16:creationId xmlns:a16="http://schemas.microsoft.com/office/drawing/2014/main" xmlns="" id="{00000000-0008-0000-0B00-0000B8A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723" name="Rectangle 10686">
          <a:extLst>
            <a:ext uri="{FF2B5EF4-FFF2-40B4-BE49-F238E27FC236}">
              <a16:creationId xmlns:a16="http://schemas.microsoft.com/office/drawing/2014/main" xmlns="" id="{00000000-0008-0000-0B00-0000BBA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724" name="Rectangle 10687">
          <a:extLst>
            <a:ext uri="{FF2B5EF4-FFF2-40B4-BE49-F238E27FC236}">
              <a16:creationId xmlns:a16="http://schemas.microsoft.com/office/drawing/2014/main" xmlns="" id="{00000000-0008-0000-0B00-0000BCA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727" name="Rectangle 10690">
          <a:extLst>
            <a:ext uri="{FF2B5EF4-FFF2-40B4-BE49-F238E27FC236}">
              <a16:creationId xmlns:a16="http://schemas.microsoft.com/office/drawing/2014/main" xmlns="" id="{00000000-0008-0000-0B00-0000BFA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728" name="Rectangle 10691">
          <a:extLst>
            <a:ext uri="{FF2B5EF4-FFF2-40B4-BE49-F238E27FC236}">
              <a16:creationId xmlns:a16="http://schemas.microsoft.com/office/drawing/2014/main" xmlns="" id="{00000000-0008-0000-0B00-0000C0A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731" name="Rectangle 10694">
          <a:extLst>
            <a:ext uri="{FF2B5EF4-FFF2-40B4-BE49-F238E27FC236}">
              <a16:creationId xmlns:a16="http://schemas.microsoft.com/office/drawing/2014/main" xmlns="" id="{00000000-0008-0000-0B00-0000C3A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732" name="Rectangle 10695">
          <a:extLst>
            <a:ext uri="{FF2B5EF4-FFF2-40B4-BE49-F238E27FC236}">
              <a16:creationId xmlns:a16="http://schemas.microsoft.com/office/drawing/2014/main" xmlns="" id="{00000000-0008-0000-0B00-0000C4A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735" name="Rectangle 10698">
          <a:extLst>
            <a:ext uri="{FF2B5EF4-FFF2-40B4-BE49-F238E27FC236}">
              <a16:creationId xmlns:a16="http://schemas.microsoft.com/office/drawing/2014/main" xmlns="" id="{00000000-0008-0000-0B00-0000C7A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736" name="Rectangle 10699">
          <a:extLst>
            <a:ext uri="{FF2B5EF4-FFF2-40B4-BE49-F238E27FC236}">
              <a16:creationId xmlns:a16="http://schemas.microsoft.com/office/drawing/2014/main" xmlns="" id="{00000000-0008-0000-0B00-0000C8A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739" name="Rectangle 10702">
          <a:extLst>
            <a:ext uri="{FF2B5EF4-FFF2-40B4-BE49-F238E27FC236}">
              <a16:creationId xmlns:a16="http://schemas.microsoft.com/office/drawing/2014/main" xmlns="" id="{00000000-0008-0000-0B00-0000CBA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740" name="Rectangle 10703">
          <a:extLst>
            <a:ext uri="{FF2B5EF4-FFF2-40B4-BE49-F238E27FC236}">
              <a16:creationId xmlns:a16="http://schemas.microsoft.com/office/drawing/2014/main" xmlns="" id="{00000000-0008-0000-0B00-0000CCA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743" name="Rectangle 10706">
          <a:extLst>
            <a:ext uri="{FF2B5EF4-FFF2-40B4-BE49-F238E27FC236}">
              <a16:creationId xmlns:a16="http://schemas.microsoft.com/office/drawing/2014/main" xmlns="" id="{00000000-0008-0000-0B00-0000CFA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744" name="Rectangle 10707">
          <a:extLst>
            <a:ext uri="{FF2B5EF4-FFF2-40B4-BE49-F238E27FC236}">
              <a16:creationId xmlns:a16="http://schemas.microsoft.com/office/drawing/2014/main" xmlns="" id="{00000000-0008-0000-0B00-0000D0A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747" name="Rectangle 10710">
          <a:extLst>
            <a:ext uri="{FF2B5EF4-FFF2-40B4-BE49-F238E27FC236}">
              <a16:creationId xmlns:a16="http://schemas.microsoft.com/office/drawing/2014/main" xmlns="" id="{00000000-0008-0000-0B00-0000D3A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748" name="Rectangle 10711">
          <a:extLst>
            <a:ext uri="{FF2B5EF4-FFF2-40B4-BE49-F238E27FC236}">
              <a16:creationId xmlns:a16="http://schemas.microsoft.com/office/drawing/2014/main" xmlns="" id="{00000000-0008-0000-0B00-0000D4A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751" name="Rectangle 10714">
          <a:extLst>
            <a:ext uri="{FF2B5EF4-FFF2-40B4-BE49-F238E27FC236}">
              <a16:creationId xmlns:a16="http://schemas.microsoft.com/office/drawing/2014/main" xmlns="" id="{00000000-0008-0000-0B00-0000D7A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752" name="Rectangle 10715">
          <a:extLst>
            <a:ext uri="{FF2B5EF4-FFF2-40B4-BE49-F238E27FC236}">
              <a16:creationId xmlns:a16="http://schemas.microsoft.com/office/drawing/2014/main" xmlns="" id="{00000000-0008-0000-0B00-0000D8A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755" name="Rectangle 10718">
          <a:extLst>
            <a:ext uri="{FF2B5EF4-FFF2-40B4-BE49-F238E27FC236}">
              <a16:creationId xmlns:a16="http://schemas.microsoft.com/office/drawing/2014/main" xmlns="" id="{00000000-0008-0000-0B00-0000DBA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756" name="Rectangle 10719">
          <a:extLst>
            <a:ext uri="{FF2B5EF4-FFF2-40B4-BE49-F238E27FC236}">
              <a16:creationId xmlns:a16="http://schemas.microsoft.com/office/drawing/2014/main" xmlns="" id="{00000000-0008-0000-0B00-0000DCA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759" name="Rectangle 10722">
          <a:extLst>
            <a:ext uri="{FF2B5EF4-FFF2-40B4-BE49-F238E27FC236}">
              <a16:creationId xmlns:a16="http://schemas.microsoft.com/office/drawing/2014/main" xmlns="" id="{00000000-0008-0000-0B00-0000DFA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760" name="Rectangle 10723">
          <a:extLst>
            <a:ext uri="{FF2B5EF4-FFF2-40B4-BE49-F238E27FC236}">
              <a16:creationId xmlns:a16="http://schemas.microsoft.com/office/drawing/2014/main" xmlns="" id="{00000000-0008-0000-0B00-0000E0A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763" name="Rectangle 10726">
          <a:extLst>
            <a:ext uri="{FF2B5EF4-FFF2-40B4-BE49-F238E27FC236}">
              <a16:creationId xmlns:a16="http://schemas.microsoft.com/office/drawing/2014/main" xmlns="" id="{00000000-0008-0000-0B00-0000E3A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764" name="Rectangle 10727">
          <a:extLst>
            <a:ext uri="{FF2B5EF4-FFF2-40B4-BE49-F238E27FC236}">
              <a16:creationId xmlns:a16="http://schemas.microsoft.com/office/drawing/2014/main" xmlns="" id="{00000000-0008-0000-0B00-0000E4A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767" name="Rectangle 10730">
          <a:extLst>
            <a:ext uri="{FF2B5EF4-FFF2-40B4-BE49-F238E27FC236}">
              <a16:creationId xmlns:a16="http://schemas.microsoft.com/office/drawing/2014/main" xmlns="" id="{00000000-0008-0000-0B00-0000E7A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768" name="Rectangle 10731">
          <a:extLst>
            <a:ext uri="{FF2B5EF4-FFF2-40B4-BE49-F238E27FC236}">
              <a16:creationId xmlns:a16="http://schemas.microsoft.com/office/drawing/2014/main" xmlns="" id="{00000000-0008-0000-0B00-0000E8A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771" name="Rectangle 10734">
          <a:extLst>
            <a:ext uri="{FF2B5EF4-FFF2-40B4-BE49-F238E27FC236}">
              <a16:creationId xmlns:a16="http://schemas.microsoft.com/office/drawing/2014/main" xmlns="" id="{00000000-0008-0000-0B00-0000EBA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772" name="Rectangle 10735">
          <a:extLst>
            <a:ext uri="{FF2B5EF4-FFF2-40B4-BE49-F238E27FC236}">
              <a16:creationId xmlns:a16="http://schemas.microsoft.com/office/drawing/2014/main" xmlns="" id="{00000000-0008-0000-0B00-0000ECA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775" name="Rectangle 10738">
          <a:extLst>
            <a:ext uri="{FF2B5EF4-FFF2-40B4-BE49-F238E27FC236}">
              <a16:creationId xmlns:a16="http://schemas.microsoft.com/office/drawing/2014/main" xmlns="" id="{00000000-0008-0000-0B00-0000EFA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776" name="Rectangle 10739">
          <a:extLst>
            <a:ext uri="{FF2B5EF4-FFF2-40B4-BE49-F238E27FC236}">
              <a16:creationId xmlns:a16="http://schemas.microsoft.com/office/drawing/2014/main" xmlns="" id="{00000000-0008-0000-0B00-0000F0A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779" name="Rectangle 10742">
          <a:extLst>
            <a:ext uri="{FF2B5EF4-FFF2-40B4-BE49-F238E27FC236}">
              <a16:creationId xmlns:a16="http://schemas.microsoft.com/office/drawing/2014/main" xmlns="" id="{00000000-0008-0000-0B00-0000F3A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780" name="Rectangle 10743">
          <a:extLst>
            <a:ext uri="{FF2B5EF4-FFF2-40B4-BE49-F238E27FC236}">
              <a16:creationId xmlns:a16="http://schemas.microsoft.com/office/drawing/2014/main" xmlns="" id="{00000000-0008-0000-0B00-0000F4A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783" name="Rectangle 10746">
          <a:extLst>
            <a:ext uri="{FF2B5EF4-FFF2-40B4-BE49-F238E27FC236}">
              <a16:creationId xmlns:a16="http://schemas.microsoft.com/office/drawing/2014/main" xmlns="" id="{00000000-0008-0000-0B00-0000F7A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784" name="Rectangle 10747">
          <a:extLst>
            <a:ext uri="{FF2B5EF4-FFF2-40B4-BE49-F238E27FC236}">
              <a16:creationId xmlns:a16="http://schemas.microsoft.com/office/drawing/2014/main" xmlns="" id="{00000000-0008-0000-0B00-0000F8A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787" name="Rectangle 10750">
          <a:extLst>
            <a:ext uri="{FF2B5EF4-FFF2-40B4-BE49-F238E27FC236}">
              <a16:creationId xmlns:a16="http://schemas.microsoft.com/office/drawing/2014/main" xmlns="" id="{00000000-0008-0000-0B00-0000FBA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788" name="Rectangle 10751">
          <a:extLst>
            <a:ext uri="{FF2B5EF4-FFF2-40B4-BE49-F238E27FC236}">
              <a16:creationId xmlns:a16="http://schemas.microsoft.com/office/drawing/2014/main" xmlns="" id="{00000000-0008-0000-0B00-0000FCA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791" name="Rectangle 10754">
          <a:extLst>
            <a:ext uri="{FF2B5EF4-FFF2-40B4-BE49-F238E27FC236}">
              <a16:creationId xmlns:a16="http://schemas.microsoft.com/office/drawing/2014/main" xmlns="" id="{00000000-0008-0000-0B00-0000FFA0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792" name="Rectangle 10755">
          <a:extLst>
            <a:ext uri="{FF2B5EF4-FFF2-40B4-BE49-F238E27FC236}">
              <a16:creationId xmlns:a16="http://schemas.microsoft.com/office/drawing/2014/main" xmlns="" id="{00000000-0008-0000-0B00-000000A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795" name="Rectangle 10758">
          <a:extLst>
            <a:ext uri="{FF2B5EF4-FFF2-40B4-BE49-F238E27FC236}">
              <a16:creationId xmlns:a16="http://schemas.microsoft.com/office/drawing/2014/main" xmlns="" id="{00000000-0008-0000-0B00-000003A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796" name="Rectangle 10759">
          <a:extLst>
            <a:ext uri="{FF2B5EF4-FFF2-40B4-BE49-F238E27FC236}">
              <a16:creationId xmlns:a16="http://schemas.microsoft.com/office/drawing/2014/main" xmlns="" id="{00000000-0008-0000-0B00-000004A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799" name="Rectangle 10762">
          <a:extLst>
            <a:ext uri="{FF2B5EF4-FFF2-40B4-BE49-F238E27FC236}">
              <a16:creationId xmlns:a16="http://schemas.microsoft.com/office/drawing/2014/main" xmlns="" id="{00000000-0008-0000-0B00-000007A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800" name="Rectangle 10763">
          <a:extLst>
            <a:ext uri="{FF2B5EF4-FFF2-40B4-BE49-F238E27FC236}">
              <a16:creationId xmlns:a16="http://schemas.microsoft.com/office/drawing/2014/main" xmlns="" id="{00000000-0008-0000-0B00-000008A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803" name="Rectangle 10766">
          <a:extLst>
            <a:ext uri="{FF2B5EF4-FFF2-40B4-BE49-F238E27FC236}">
              <a16:creationId xmlns:a16="http://schemas.microsoft.com/office/drawing/2014/main" xmlns="" id="{00000000-0008-0000-0B00-00000BA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804" name="Rectangle 10767">
          <a:extLst>
            <a:ext uri="{FF2B5EF4-FFF2-40B4-BE49-F238E27FC236}">
              <a16:creationId xmlns:a16="http://schemas.microsoft.com/office/drawing/2014/main" xmlns="" id="{00000000-0008-0000-0B00-00000CA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807" name="Rectangle 10770">
          <a:extLst>
            <a:ext uri="{FF2B5EF4-FFF2-40B4-BE49-F238E27FC236}">
              <a16:creationId xmlns:a16="http://schemas.microsoft.com/office/drawing/2014/main" xmlns="" id="{00000000-0008-0000-0B00-00000FA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808" name="Rectangle 10771">
          <a:extLst>
            <a:ext uri="{FF2B5EF4-FFF2-40B4-BE49-F238E27FC236}">
              <a16:creationId xmlns:a16="http://schemas.microsoft.com/office/drawing/2014/main" xmlns="" id="{00000000-0008-0000-0B00-000010A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811" name="Rectangle 10774">
          <a:extLst>
            <a:ext uri="{FF2B5EF4-FFF2-40B4-BE49-F238E27FC236}">
              <a16:creationId xmlns:a16="http://schemas.microsoft.com/office/drawing/2014/main" xmlns="" id="{00000000-0008-0000-0B00-000013A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812" name="Rectangle 10775">
          <a:extLst>
            <a:ext uri="{FF2B5EF4-FFF2-40B4-BE49-F238E27FC236}">
              <a16:creationId xmlns:a16="http://schemas.microsoft.com/office/drawing/2014/main" xmlns="" id="{00000000-0008-0000-0B00-000014A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815" name="Rectangle 10778">
          <a:extLst>
            <a:ext uri="{FF2B5EF4-FFF2-40B4-BE49-F238E27FC236}">
              <a16:creationId xmlns:a16="http://schemas.microsoft.com/office/drawing/2014/main" xmlns="" id="{00000000-0008-0000-0B00-000017A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816" name="Rectangle 10779">
          <a:extLst>
            <a:ext uri="{FF2B5EF4-FFF2-40B4-BE49-F238E27FC236}">
              <a16:creationId xmlns:a16="http://schemas.microsoft.com/office/drawing/2014/main" xmlns="" id="{00000000-0008-0000-0B00-000018A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819" name="Rectangle 10782">
          <a:extLst>
            <a:ext uri="{FF2B5EF4-FFF2-40B4-BE49-F238E27FC236}">
              <a16:creationId xmlns:a16="http://schemas.microsoft.com/office/drawing/2014/main" xmlns="" id="{00000000-0008-0000-0B00-00001BA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820" name="Rectangle 10783">
          <a:extLst>
            <a:ext uri="{FF2B5EF4-FFF2-40B4-BE49-F238E27FC236}">
              <a16:creationId xmlns:a16="http://schemas.microsoft.com/office/drawing/2014/main" xmlns="" id="{00000000-0008-0000-0B00-00001CA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823" name="Rectangle 10786">
          <a:extLst>
            <a:ext uri="{FF2B5EF4-FFF2-40B4-BE49-F238E27FC236}">
              <a16:creationId xmlns:a16="http://schemas.microsoft.com/office/drawing/2014/main" xmlns="" id="{00000000-0008-0000-0B00-00001FA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824" name="Rectangle 10787">
          <a:extLst>
            <a:ext uri="{FF2B5EF4-FFF2-40B4-BE49-F238E27FC236}">
              <a16:creationId xmlns:a16="http://schemas.microsoft.com/office/drawing/2014/main" xmlns="" id="{00000000-0008-0000-0B00-000020A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827" name="Rectangle 10790">
          <a:extLst>
            <a:ext uri="{FF2B5EF4-FFF2-40B4-BE49-F238E27FC236}">
              <a16:creationId xmlns:a16="http://schemas.microsoft.com/office/drawing/2014/main" xmlns="" id="{00000000-0008-0000-0B00-000023A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828" name="Rectangle 10791">
          <a:extLst>
            <a:ext uri="{FF2B5EF4-FFF2-40B4-BE49-F238E27FC236}">
              <a16:creationId xmlns:a16="http://schemas.microsoft.com/office/drawing/2014/main" xmlns="" id="{00000000-0008-0000-0B00-000024A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831" name="Rectangle 10794">
          <a:extLst>
            <a:ext uri="{FF2B5EF4-FFF2-40B4-BE49-F238E27FC236}">
              <a16:creationId xmlns:a16="http://schemas.microsoft.com/office/drawing/2014/main" xmlns="" id="{00000000-0008-0000-0B00-000027A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832" name="Rectangle 10795">
          <a:extLst>
            <a:ext uri="{FF2B5EF4-FFF2-40B4-BE49-F238E27FC236}">
              <a16:creationId xmlns:a16="http://schemas.microsoft.com/office/drawing/2014/main" xmlns="" id="{00000000-0008-0000-0B00-000028A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835" name="Rectangle 10798">
          <a:extLst>
            <a:ext uri="{FF2B5EF4-FFF2-40B4-BE49-F238E27FC236}">
              <a16:creationId xmlns:a16="http://schemas.microsoft.com/office/drawing/2014/main" xmlns="" id="{00000000-0008-0000-0B00-00002BA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836" name="Rectangle 10799">
          <a:extLst>
            <a:ext uri="{FF2B5EF4-FFF2-40B4-BE49-F238E27FC236}">
              <a16:creationId xmlns:a16="http://schemas.microsoft.com/office/drawing/2014/main" xmlns="" id="{00000000-0008-0000-0B00-00002CA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839" name="Rectangle 10802">
          <a:extLst>
            <a:ext uri="{FF2B5EF4-FFF2-40B4-BE49-F238E27FC236}">
              <a16:creationId xmlns:a16="http://schemas.microsoft.com/office/drawing/2014/main" xmlns="" id="{00000000-0008-0000-0B00-00002FA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840" name="Rectangle 10803">
          <a:extLst>
            <a:ext uri="{FF2B5EF4-FFF2-40B4-BE49-F238E27FC236}">
              <a16:creationId xmlns:a16="http://schemas.microsoft.com/office/drawing/2014/main" xmlns="" id="{00000000-0008-0000-0B00-000030A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843" name="Rectangle 10806">
          <a:extLst>
            <a:ext uri="{FF2B5EF4-FFF2-40B4-BE49-F238E27FC236}">
              <a16:creationId xmlns:a16="http://schemas.microsoft.com/office/drawing/2014/main" xmlns="" id="{00000000-0008-0000-0B00-000033A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844" name="Rectangle 10807">
          <a:extLst>
            <a:ext uri="{FF2B5EF4-FFF2-40B4-BE49-F238E27FC236}">
              <a16:creationId xmlns:a16="http://schemas.microsoft.com/office/drawing/2014/main" xmlns="" id="{00000000-0008-0000-0B00-000034A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847" name="Rectangle 10810">
          <a:extLst>
            <a:ext uri="{FF2B5EF4-FFF2-40B4-BE49-F238E27FC236}">
              <a16:creationId xmlns:a16="http://schemas.microsoft.com/office/drawing/2014/main" xmlns="" id="{00000000-0008-0000-0B00-000037A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848" name="Rectangle 10811">
          <a:extLst>
            <a:ext uri="{FF2B5EF4-FFF2-40B4-BE49-F238E27FC236}">
              <a16:creationId xmlns:a16="http://schemas.microsoft.com/office/drawing/2014/main" xmlns="" id="{00000000-0008-0000-0B00-000038A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851" name="Rectangle 10814">
          <a:extLst>
            <a:ext uri="{FF2B5EF4-FFF2-40B4-BE49-F238E27FC236}">
              <a16:creationId xmlns:a16="http://schemas.microsoft.com/office/drawing/2014/main" xmlns="" id="{00000000-0008-0000-0B00-00003BA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852" name="Rectangle 10815">
          <a:extLst>
            <a:ext uri="{FF2B5EF4-FFF2-40B4-BE49-F238E27FC236}">
              <a16:creationId xmlns:a16="http://schemas.microsoft.com/office/drawing/2014/main" xmlns="" id="{00000000-0008-0000-0B00-00003CA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855" name="Rectangle 10818">
          <a:extLst>
            <a:ext uri="{FF2B5EF4-FFF2-40B4-BE49-F238E27FC236}">
              <a16:creationId xmlns:a16="http://schemas.microsoft.com/office/drawing/2014/main" xmlns="" id="{00000000-0008-0000-0B00-00003FA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856" name="Rectangle 10819">
          <a:extLst>
            <a:ext uri="{FF2B5EF4-FFF2-40B4-BE49-F238E27FC236}">
              <a16:creationId xmlns:a16="http://schemas.microsoft.com/office/drawing/2014/main" xmlns="" id="{00000000-0008-0000-0B00-000040A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859" name="Rectangle 10822">
          <a:extLst>
            <a:ext uri="{FF2B5EF4-FFF2-40B4-BE49-F238E27FC236}">
              <a16:creationId xmlns:a16="http://schemas.microsoft.com/office/drawing/2014/main" xmlns="" id="{00000000-0008-0000-0B00-000043A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860" name="Rectangle 10823">
          <a:extLst>
            <a:ext uri="{FF2B5EF4-FFF2-40B4-BE49-F238E27FC236}">
              <a16:creationId xmlns:a16="http://schemas.microsoft.com/office/drawing/2014/main" xmlns="" id="{00000000-0008-0000-0B00-000044A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863" name="Rectangle 10826">
          <a:extLst>
            <a:ext uri="{FF2B5EF4-FFF2-40B4-BE49-F238E27FC236}">
              <a16:creationId xmlns:a16="http://schemas.microsoft.com/office/drawing/2014/main" xmlns="" id="{00000000-0008-0000-0B00-000047A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864" name="Rectangle 10827">
          <a:extLst>
            <a:ext uri="{FF2B5EF4-FFF2-40B4-BE49-F238E27FC236}">
              <a16:creationId xmlns:a16="http://schemas.microsoft.com/office/drawing/2014/main" xmlns="" id="{00000000-0008-0000-0B00-000048A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867" name="Rectangle 10830">
          <a:extLst>
            <a:ext uri="{FF2B5EF4-FFF2-40B4-BE49-F238E27FC236}">
              <a16:creationId xmlns:a16="http://schemas.microsoft.com/office/drawing/2014/main" xmlns="" id="{00000000-0008-0000-0B00-00004BA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868" name="Rectangle 10831">
          <a:extLst>
            <a:ext uri="{FF2B5EF4-FFF2-40B4-BE49-F238E27FC236}">
              <a16:creationId xmlns:a16="http://schemas.microsoft.com/office/drawing/2014/main" xmlns="" id="{00000000-0008-0000-0B00-00004CA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871" name="Rectangle 10834">
          <a:extLst>
            <a:ext uri="{FF2B5EF4-FFF2-40B4-BE49-F238E27FC236}">
              <a16:creationId xmlns:a16="http://schemas.microsoft.com/office/drawing/2014/main" xmlns="" id="{00000000-0008-0000-0B00-00004FA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872" name="Rectangle 10835">
          <a:extLst>
            <a:ext uri="{FF2B5EF4-FFF2-40B4-BE49-F238E27FC236}">
              <a16:creationId xmlns:a16="http://schemas.microsoft.com/office/drawing/2014/main" xmlns="" id="{00000000-0008-0000-0B00-000050A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875" name="Rectangle 10838">
          <a:extLst>
            <a:ext uri="{FF2B5EF4-FFF2-40B4-BE49-F238E27FC236}">
              <a16:creationId xmlns:a16="http://schemas.microsoft.com/office/drawing/2014/main" xmlns="" id="{00000000-0008-0000-0B00-000053A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876" name="Rectangle 10839">
          <a:extLst>
            <a:ext uri="{FF2B5EF4-FFF2-40B4-BE49-F238E27FC236}">
              <a16:creationId xmlns:a16="http://schemas.microsoft.com/office/drawing/2014/main" xmlns="" id="{00000000-0008-0000-0B00-000054A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879" name="Rectangle 10842">
          <a:extLst>
            <a:ext uri="{FF2B5EF4-FFF2-40B4-BE49-F238E27FC236}">
              <a16:creationId xmlns:a16="http://schemas.microsoft.com/office/drawing/2014/main" xmlns="" id="{00000000-0008-0000-0B00-000057A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880" name="Rectangle 10843">
          <a:extLst>
            <a:ext uri="{FF2B5EF4-FFF2-40B4-BE49-F238E27FC236}">
              <a16:creationId xmlns:a16="http://schemas.microsoft.com/office/drawing/2014/main" xmlns="" id="{00000000-0008-0000-0B00-000058A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883" name="Rectangle 10846">
          <a:extLst>
            <a:ext uri="{FF2B5EF4-FFF2-40B4-BE49-F238E27FC236}">
              <a16:creationId xmlns:a16="http://schemas.microsoft.com/office/drawing/2014/main" xmlns="" id="{00000000-0008-0000-0B00-00005BA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884" name="Rectangle 10847">
          <a:extLst>
            <a:ext uri="{FF2B5EF4-FFF2-40B4-BE49-F238E27FC236}">
              <a16:creationId xmlns:a16="http://schemas.microsoft.com/office/drawing/2014/main" xmlns="" id="{00000000-0008-0000-0B00-00005CA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887" name="Rectangle 10850">
          <a:extLst>
            <a:ext uri="{FF2B5EF4-FFF2-40B4-BE49-F238E27FC236}">
              <a16:creationId xmlns:a16="http://schemas.microsoft.com/office/drawing/2014/main" xmlns="" id="{00000000-0008-0000-0B00-00005FA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888" name="Rectangle 10851">
          <a:extLst>
            <a:ext uri="{FF2B5EF4-FFF2-40B4-BE49-F238E27FC236}">
              <a16:creationId xmlns:a16="http://schemas.microsoft.com/office/drawing/2014/main" xmlns="" id="{00000000-0008-0000-0B00-000060A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891" name="Rectangle 10854">
          <a:extLst>
            <a:ext uri="{FF2B5EF4-FFF2-40B4-BE49-F238E27FC236}">
              <a16:creationId xmlns:a16="http://schemas.microsoft.com/office/drawing/2014/main" xmlns="" id="{00000000-0008-0000-0B00-000063A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892" name="Rectangle 10855">
          <a:extLst>
            <a:ext uri="{FF2B5EF4-FFF2-40B4-BE49-F238E27FC236}">
              <a16:creationId xmlns:a16="http://schemas.microsoft.com/office/drawing/2014/main" xmlns="" id="{00000000-0008-0000-0B00-000064A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895" name="Rectangle 10858">
          <a:extLst>
            <a:ext uri="{FF2B5EF4-FFF2-40B4-BE49-F238E27FC236}">
              <a16:creationId xmlns:a16="http://schemas.microsoft.com/office/drawing/2014/main" xmlns="" id="{00000000-0008-0000-0B00-000067A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896" name="Rectangle 10859">
          <a:extLst>
            <a:ext uri="{FF2B5EF4-FFF2-40B4-BE49-F238E27FC236}">
              <a16:creationId xmlns:a16="http://schemas.microsoft.com/office/drawing/2014/main" xmlns="" id="{00000000-0008-0000-0B00-000068A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899" name="Rectangle 10862">
          <a:extLst>
            <a:ext uri="{FF2B5EF4-FFF2-40B4-BE49-F238E27FC236}">
              <a16:creationId xmlns:a16="http://schemas.microsoft.com/office/drawing/2014/main" xmlns="" id="{00000000-0008-0000-0B00-00006BA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900" name="Rectangle 10863">
          <a:extLst>
            <a:ext uri="{FF2B5EF4-FFF2-40B4-BE49-F238E27FC236}">
              <a16:creationId xmlns:a16="http://schemas.microsoft.com/office/drawing/2014/main" xmlns="" id="{00000000-0008-0000-0B00-00006CA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903" name="Rectangle 10866">
          <a:extLst>
            <a:ext uri="{FF2B5EF4-FFF2-40B4-BE49-F238E27FC236}">
              <a16:creationId xmlns:a16="http://schemas.microsoft.com/office/drawing/2014/main" xmlns="" id="{00000000-0008-0000-0B00-00006FA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904" name="Rectangle 10867">
          <a:extLst>
            <a:ext uri="{FF2B5EF4-FFF2-40B4-BE49-F238E27FC236}">
              <a16:creationId xmlns:a16="http://schemas.microsoft.com/office/drawing/2014/main" xmlns="" id="{00000000-0008-0000-0B00-000070A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907" name="Rectangle 10870">
          <a:extLst>
            <a:ext uri="{FF2B5EF4-FFF2-40B4-BE49-F238E27FC236}">
              <a16:creationId xmlns:a16="http://schemas.microsoft.com/office/drawing/2014/main" xmlns="" id="{00000000-0008-0000-0B00-000073A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908" name="Rectangle 10871">
          <a:extLst>
            <a:ext uri="{FF2B5EF4-FFF2-40B4-BE49-F238E27FC236}">
              <a16:creationId xmlns:a16="http://schemas.microsoft.com/office/drawing/2014/main" xmlns="" id="{00000000-0008-0000-0B00-000074A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911" name="Rectangle 10874">
          <a:extLst>
            <a:ext uri="{FF2B5EF4-FFF2-40B4-BE49-F238E27FC236}">
              <a16:creationId xmlns:a16="http://schemas.microsoft.com/office/drawing/2014/main" xmlns="" id="{00000000-0008-0000-0B00-000077A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912" name="Rectangle 10875">
          <a:extLst>
            <a:ext uri="{FF2B5EF4-FFF2-40B4-BE49-F238E27FC236}">
              <a16:creationId xmlns:a16="http://schemas.microsoft.com/office/drawing/2014/main" xmlns="" id="{00000000-0008-0000-0B00-000078A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915" name="Rectangle 10878">
          <a:extLst>
            <a:ext uri="{FF2B5EF4-FFF2-40B4-BE49-F238E27FC236}">
              <a16:creationId xmlns:a16="http://schemas.microsoft.com/office/drawing/2014/main" xmlns="" id="{00000000-0008-0000-0B00-00007BA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916" name="Rectangle 10879">
          <a:extLst>
            <a:ext uri="{FF2B5EF4-FFF2-40B4-BE49-F238E27FC236}">
              <a16:creationId xmlns:a16="http://schemas.microsoft.com/office/drawing/2014/main" xmlns="" id="{00000000-0008-0000-0B00-00007CA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919" name="Rectangle 10882">
          <a:extLst>
            <a:ext uri="{FF2B5EF4-FFF2-40B4-BE49-F238E27FC236}">
              <a16:creationId xmlns:a16="http://schemas.microsoft.com/office/drawing/2014/main" xmlns="" id="{00000000-0008-0000-0B00-00007FA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920" name="Rectangle 10883">
          <a:extLst>
            <a:ext uri="{FF2B5EF4-FFF2-40B4-BE49-F238E27FC236}">
              <a16:creationId xmlns:a16="http://schemas.microsoft.com/office/drawing/2014/main" xmlns="" id="{00000000-0008-0000-0B00-000080A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923" name="Rectangle 10886">
          <a:extLst>
            <a:ext uri="{FF2B5EF4-FFF2-40B4-BE49-F238E27FC236}">
              <a16:creationId xmlns:a16="http://schemas.microsoft.com/office/drawing/2014/main" xmlns="" id="{00000000-0008-0000-0B00-000083A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924" name="Rectangle 10887">
          <a:extLst>
            <a:ext uri="{FF2B5EF4-FFF2-40B4-BE49-F238E27FC236}">
              <a16:creationId xmlns:a16="http://schemas.microsoft.com/office/drawing/2014/main" xmlns="" id="{00000000-0008-0000-0B00-000084A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927" name="Rectangle 10890">
          <a:extLst>
            <a:ext uri="{FF2B5EF4-FFF2-40B4-BE49-F238E27FC236}">
              <a16:creationId xmlns:a16="http://schemas.microsoft.com/office/drawing/2014/main" xmlns="" id="{00000000-0008-0000-0B00-000087A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928" name="Rectangle 10891">
          <a:extLst>
            <a:ext uri="{FF2B5EF4-FFF2-40B4-BE49-F238E27FC236}">
              <a16:creationId xmlns:a16="http://schemas.microsoft.com/office/drawing/2014/main" xmlns="" id="{00000000-0008-0000-0B00-000088A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931" name="Rectangle 10894">
          <a:extLst>
            <a:ext uri="{FF2B5EF4-FFF2-40B4-BE49-F238E27FC236}">
              <a16:creationId xmlns:a16="http://schemas.microsoft.com/office/drawing/2014/main" xmlns="" id="{00000000-0008-0000-0B00-00008BA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932" name="Rectangle 10895">
          <a:extLst>
            <a:ext uri="{FF2B5EF4-FFF2-40B4-BE49-F238E27FC236}">
              <a16:creationId xmlns:a16="http://schemas.microsoft.com/office/drawing/2014/main" xmlns="" id="{00000000-0008-0000-0B00-00008CA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935" name="Rectangle 10898">
          <a:extLst>
            <a:ext uri="{FF2B5EF4-FFF2-40B4-BE49-F238E27FC236}">
              <a16:creationId xmlns:a16="http://schemas.microsoft.com/office/drawing/2014/main" xmlns="" id="{00000000-0008-0000-0B00-00008FA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936" name="Rectangle 10899">
          <a:extLst>
            <a:ext uri="{FF2B5EF4-FFF2-40B4-BE49-F238E27FC236}">
              <a16:creationId xmlns:a16="http://schemas.microsoft.com/office/drawing/2014/main" xmlns="" id="{00000000-0008-0000-0B00-000090A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939" name="Rectangle 10902">
          <a:extLst>
            <a:ext uri="{FF2B5EF4-FFF2-40B4-BE49-F238E27FC236}">
              <a16:creationId xmlns:a16="http://schemas.microsoft.com/office/drawing/2014/main" xmlns="" id="{00000000-0008-0000-0B00-000093A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940" name="Rectangle 10903">
          <a:extLst>
            <a:ext uri="{FF2B5EF4-FFF2-40B4-BE49-F238E27FC236}">
              <a16:creationId xmlns:a16="http://schemas.microsoft.com/office/drawing/2014/main" xmlns="" id="{00000000-0008-0000-0B00-000094A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943" name="Rectangle 10906">
          <a:extLst>
            <a:ext uri="{FF2B5EF4-FFF2-40B4-BE49-F238E27FC236}">
              <a16:creationId xmlns:a16="http://schemas.microsoft.com/office/drawing/2014/main" xmlns="" id="{00000000-0008-0000-0B00-000097A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944" name="Rectangle 10907">
          <a:extLst>
            <a:ext uri="{FF2B5EF4-FFF2-40B4-BE49-F238E27FC236}">
              <a16:creationId xmlns:a16="http://schemas.microsoft.com/office/drawing/2014/main" xmlns="" id="{00000000-0008-0000-0B00-000098A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947" name="Rectangle 10910">
          <a:extLst>
            <a:ext uri="{FF2B5EF4-FFF2-40B4-BE49-F238E27FC236}">
              <a16:creationId xmlns:a16="http://schemas.microsoft.com/office/drawing/2014/main" xmlns="" id="{00000000-0008-0000-0B00-00009BA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948" name="Rectangle 10911">
          <a:extLst>
            <a:ext uri="{FF2B5EF4-FFF2-40B4-BE49-F238E27FC236}">
              <a16:creationId xmlns:a16="http://schemas.microsoft.com/office/drawing/2014/main" xmlns="" id="{00000000-0008-0000-0B00-00009CA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951" name="Rectangle 10914">
          <a:extLst>
            <a:ext uri="{FF2B5EF4-FFF2-40B4-BE49-F238E27FC236}">
              <a16:creationId xmlns:a16="http://schemas.microsoft.com/office/drawing/2014/main" xmlns="" id="{00000000-0008-0000-0B00-00009FA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952" name="Rectangle 10915">
          <a:extLst>
            <a:ext uri="{FF2B5EF4-FFF2-40B4-BE49-F238E27FC236}">
              <a16:creationId xmlns:a16="http://schemas.microsoft.com/office/drawing/2014/main" xmlns="" id="{00000000-0008-0000-0B00-0000A0A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955" name="Rectangle 10918">
          <a:extLst>
            <a:ext uri="{FF2B5EF4-FFF2-40B4-BE49-F238E27FC236}">
              <a16:creationId xmlns:a16="http://schemas.microsoft.com/office/drawing/2014/main" xmlns="" id="{00000000-0008-0000-0B00-0000A3A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956" name="Rectangle 10919">
          <a:extLst>
            <a:ext uri="{FF2B5EF4-FFF2-40B4-BE49-F238E27FC236}">
              <a16:creationId xmlns:a16="http://schemas.microsoft.com/office/drawing/2014/main" xmlns="" id="{00000000-0008-0000-0B00-0000A4A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959" name="Rectangle 10922">
          <a:extLst>
            <a:ext uri="{FF2B5EF4-FFF2-40B4-BE49-F238E27FC236}">
              <a16:creationId xmlns:a16="http://schemas.microsoft.com/office/drawing/2014/main" xmlns="" id="{00000000-0008-0000-0B00-0000A7A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960" name="Rectangle 10923">
          <a:extLst>
            <a:ext uri="{FF2B5EF4-FFF2-40B4-BE49-F238E27FC236}">
              <a16:creationId xmlns:a16="http://schemas.microsoft.com/office/drawing/2014/main" xmlns="" id="{00000000-0008-0000-0B00-0000A8A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963" name="Rectangle 10926">
          <a:extLst>
            <a:ext uri="{FF2B5EF4-FFF2-40B4-BE49-F238E27FC236}">
              <a16:creationId xmlns:a16="http://schemas.microsoft.com/office/drawing/2014/main" xmlns="" id="{00000000-0008-0000-0B00-0000ABA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964" name="Rectangle 10927">
          <a:extLst>
            <a:ext uri="{FF2B5EF4-FFF2-40B4-BE49-F238E27FC236}">
              <a16:creationId xmlns:a16="http://schemas.microsoft.com/office/drawing/2014/main" xmlns="" id="{00000000-0008-0000-0B00-0000ACA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967" name="Rectangle 10930">
          <a:extLst>
            <a:ext uri="{FF2B5EF4-FFF2-40B4-BE49-F238E27FC236}">
              <a16:creationId xmlns:a16="http://schemas.microsoft.com/office/drawing/2014/main" xmlns="" id="{00000000-0008-0000-0B00-0000AFA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968" name="Rectangle 10931">
          <a:extLst>
            <a:ext uri="{FF2B5EF4-FFF2-40B4-BE49-F238E27FC236}">
              <a16:creationId xmlns:a16="http://schemas.microsoft.com/office/drawing/2014/main" xmlns="" id="{00000000-0008-0000-0B00-0000B0A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971" name="Rectangle 10934">
          <a:extLst>
            <a:ext uri="{FF2B5EF4-FFF2-40B4-BE49-F238E27FC236}">
              <a16:creationId xmlns:a16="http://schemas.microsoft.com/office/drawing/2014/main" xmlns="" id="{00000000-0008-0000-0B00-0000B3A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972" name="Rectangle 10935">
          <a:extLst>
            <a:ext uri="{FF2B5EF4-FFF2-40B4-BE49-F238E27FC236}">
              <a16:creationId xmlns:a16="http://schemas.microsoft.com/office/drawing/2014/main" xmlns="" id="{00000000-0008-0000-0B00-0000B4A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975" name="Rectangle 10938">
          <a:extLst>
            <a:ext uri="{FF2B5EF4-FFF2-40B4-BE49-F238E27FC236}">
              <a16:creationId xmlns:a16="http://schemas.microsoft.com/office/drawing/2014/main" xmlns="" id="{00000000-0008-0000-0B00-0000B7A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976" name="Rectangle 10939">
          <a:extLst>
            <a:ext uri="{FF2B5EF4-FFF2-40B4-BE49-F238E27FC236}">
              <a16:creationId xmlns:a16="http://schemas.microsoft.com/office/drawing/2014/main" xmlns="" id="{00000000-0008-0000-0B00-0000B8A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979" name="Rectangle 10942">
          <a:extLst>
            <a:ext uri="{FF2B5EF4-FFF2-40B4-BE49-F238E27FC236}">
              <a16:creationId xmlns:a16="http://schemas.microsoft.com/office/drawing/2014/main" xmlns="" id="{00000000-0008-0000-0B00-0000BBA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980" name="Rectangle 10943">
          <a:extLst>
            <a:ext uri="{FF2B5EF4-FFF2-40B4-BE49-F238E27FC236}">
              <a16:creationId xmlns:a16="http://schemas.microsoft.com/office/drawing/2014/main" xmlns="" id="{00000000-0008-0000-0B00-0000BCA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983" name="Rectangle 10946">
          <a:extLst>
            <a:ext uri="{FF2B5EF4-FFF2-40B4-BE49-F238E27FC236}">
              <a16:creationId xmlns:a16="http://schemas.microsoft.com/office/drawing/2014/main" xmlns="" id="{00000000-0008-0000-0B00-0000BFA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984" name="Rectangle 10947">
          <a:extLst>
            <a:ext uri="{FF2B5EF4-FFF2-40B4-BE49-F238E27FC236}">
              <a16:creationId xmlns:a16="http://schemas.microsoft.com/office/drawing/2014/main" xmlns="" id="{00000000-0008-0000-0B00-0000C0A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987" name="Rectangle 10950">
          <a:extLst>
            <a:ext uri="{FF2B5EF4-FFF2-40B4-BE49-F238E27FC236}">
              <a16:creationId xmlns:a16="http://schemas.microsoft.com/office/drawing/2014/main" xmlns="" id="{00000000-0008-0000-0B00-0000C3A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988" name="Rectangle 10951">
          <a:extLst>
            <a:ext uri="{FF2B5EF4-FFF2-40B4-BE49-F238E27FC236}">
              <a16:creationId xmlns:a16="http://schemas.microsoft.com/office/drawing/2014/main" xmlns="" id="{00000000-0008-0000-0B00-0000C4A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991" name="Rectangle 10954">
          <a:extLst>
            <a:ext uri="{FF2B5EF4-FFF2-40B4-BE49-F238E27FC236}">
              <a16:creationId xmlns:a16="http://schemas.microsoft.com/office/drawing/2014/main" xmlns="" id="{00000000-0008-0000-0B00-0000C7A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992" name="Rectangle 10955">
          <a:extLst>
            <a:ext uri="{FF2B5EF4-FFF2-40B4-BE49-F238E27FC236}">
              <a16:creationId xmlns:a16="http://schemas.microsoft.com/office/drawing/2014/main" xmlns="" id="{00000000-0008-0000-0B00-0000C8A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995" name="Rectangle 10958">
          <a:extLst>
            <a:ext uri="{FF2B5EF4-FFF2-40B4-BE49-F238E27FC236}">
              <a16:creationId xmlns:a16="http://schemas.microsoft.com/office/drawing/2014/main" xmlns="" id="{00000000-0008-0000-0B00-0000CBA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996" name="Rectangle 10959">
          <a:extLst>
            <a:ext uri="{FF2B5EF4-FFF2-40B4-BE49-F238E27FC236}">
              <a16:creationId xmlns:a16="http://schemas.microsoft.com/office/drawing/2014/main" xmlns="" id="{00000000-0008-0000-0B00-0000CCA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89999" name="Rectangle 10962">
          <a:extLst>
            <a:ext uri="{FF2B5EF4-FFF2-40B4-BE49-F238E27FC236}">
              <a16:creationId xmlns:a16="http://schemas.microsoft.com/office/drawing/2014/main" xmlns="" id="{00000000-0008-0000-0B00-0000CFA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000" name="Rectangle 10963">
          <a:extLst>
            <a:ext uri="{FF2B5EF4-FFF2-40B4-BE49-F238E27FC236}">
              <a16:creationId xmlns:a16="http://schemas.microsoft.com/office/drawing/2014/main" xmlns="" id="{00000000-0008-0000-0B00-0000D0A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003" name="Rectangle 10966">
          <a:extLst>
            <a:ext uri="{FF2B5EF4-FFF2-40B4-BE49-F238E27FC236}">
              <a16:creationId xmlns:a16="http://schemas.microsoft.com/office/drawing/2014/main" xmlns="" id="{00000000-0008-0000-0B00-0000D3A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004" name="Rectangle 10967">
          <a:extLst>
            <a:ext uri="{FF2B5EF4-FFF2-40B4-BE49-F238E27FC236}">
              <a16:creationId xmlns:a16="http://schemas.microsoft.com/office/drawing/2014/main" xmlns="" id="{00000000-0008-0000-0B00-0000D4A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007" name="Rectangle 10970">
          <a:extLst>
            <a:ext uri="{FF2B5EF4-FFF2-40B4-BE49-F238E27FC236}">
              <a16:creationId xmlns:a16="http://schemas.microsoft.com/office/drawing/2014/main" xmlns="" id="{00000000-0008-0000-0B00-0000D7A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008" name="Rectangle 10971">
          <a:extLst>
            <a:ext uri="{FF2B5EF4-FFF2-40B4-BE49-F238E27FC236}">
              <a16:creationId xmlns:a16="http://schemas.microsoft.com/office/drawing/2014/main" xmlns="" id="{00000000-0008-0000-0B00-0000D8A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011" name="Rectangle 10974">
          <a:extLst>
            <a:ext uri="{FF2B5EF4-FFF2-40B4-BE49-F238E27FC236}">
              <a16:creationId xmlns:a16="http://schemas.microsoft.com/office/drawing/2014/main" xmlns="" id="{00000000-0008-0000-0B00-0000DBA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012" name="Rectangle 10975">
          <a:extLst>
            <a:ext uri="{FF2B5EF4-FFF2-40B4-BE49-F238E27FC236}">
              <a16:creationId xmlns:a16="http://schemas.microsoft.com/office/drawing/2014/main" xmlns="" id="{00000000-0008-0000-0B00-0000DCA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015" name="Rectangle 10978">
          <a:extLst>
            <a:ext uri="{FF2B5EF4-FFF2-40B4-BE49-F238E27FC236}">
              <a16:creationId xmlns:a16="http://schemas.microsoft.com/office/drawing/2014/main" xmlns="" id="{00000000-0008-0000-0B00-0000DFA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016" name="Rectangle 10979">
          <a:extLst>
            <a:ext uri="{FF2B5EF4-FFF2-40B4-BE49-F238E27FC236}">
              <a16:creationId xmlns:a16="http://schemas.microsoft.com/office/drawing/2014/main" xmlns="" id="{00000000-0008-0000-0B00-0000E0A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019" name="Rectangle 10982">
          <a:extLst>
            <a:ext uri="{FF2B5EF4-FFF2-40B4-BE49-F238E27FC236}">
              <a16:creationId xmlns:a16="http://schemas.microsoft.com/office/drawing/2014/main" xmlns="" id="{00000000-0008-0000-0B00-0000E3A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020" name="Rectangle 10983">
          <a:extLst>
            <a:ext uri="{FF2B5EF4-FFF2-40B4-BE49-F238E27FC236}">
              <a16:creationId xmlns:a16="http://schemas.microsoft.com/office/drawing/2014/main" xmlns="" id="{00000000-0008-0000-0B00-0000E4A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023" name="Rectangle 10986">
          <a:extLst>
            <a:ext uri="{FF2B5EF4-FFF2-40B4-BE49-F238E27FC236}">
              <a16:creationId xmlns:a16="http://schemas.microsoft.com/office/drawing/2014/main" xmlns="" id="{00000000-0008-0000-0B00-0000E7A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024" name="Rectangle 10987">
          <a:extLst>
            <a:ext uri="{FF2B5EF4-FFF2-40B4-BE49-F238E27FC236}">
              <a16:creationId xmlns:a16="http://schemas.microsoft.com/office/drawing/2014/main" xmlns="" id="{00000000-0008-0000-0B00-0000E8A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027" name="Rectangle 10990">
          <a:extLst>
            <a:ext uri="{FF2B5EF4-FFF2-40B4-BE49-F238E27FC236}">
              <a16:creationId xmlns:a16="http://schemas.microsoft.com/office/drawing/2014/main" xmlns="" id="{00000000-0008-0000-0B00-0000EBA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028" name="Rectangle 10991">
          <a:extLst>
            <a:ext uri="{FF2B5EF4-FFF2-40B4-BE49-F238E27FC236}">
              <a16:creationId xmlns:a16="http://schemas.microsoft.com/office/drawing/2014/main" xmlns="" id="{00000000-0008-0000-0B00-0000ECA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031" name="Rectangle 10994">
          <a:extLst>
            <a:ext uri="{FF2B5EF4-FFF2-40B4-BE49-F238E27FC236}">
              <a16:creationId xmlns:a16="http://schemas.microsoft.com/office/drawing/2014/main" xmlns="" id="{00000000-0008-0000-0B00-0000EFA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032" name="Rectangle 10995">
          <a:extLst>
            <a:ext uri="{FF2B5EF4-FFF2-40B4-BE49-F238E27FC236}">
              <a16:creationId xmlns:a16="http://schemas.microsoft.com/office/drawing/2014/main" xmlns="" id="{00000000-0008-0000-0B00-0000F0A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035" name="Rectangle 10998">
          <a:extLst>
            <a:ext uri="{FF2B5EF4-FFF2-40B4-BE49-F238E27FC236}">
              <a16:creationId xmlns:a16="http://schemas.microsoft.com/office/drawing/2014/main" xmlns="" id="{00000000-0008-0000-0B00-0000F3A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036" name="Rectangle 10999">
          <a:extLst>
            <a:ext uri="{FF2B5EF4-FFF2-40B4-BE49-F238E27FC236}">
              <a16:creationId xmlns:a16="http://schemas.microsoft.com/office/drawing/2014/main" xmlns="" id="{00000000-0008-0000-0B00-0000F4A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039" name="Rectangle 11002">
          <a:extLst>
            <a:ext uri="{FF2B5EF4-FFF2-40B4-BE49-F238E27FC236}">
              <a16:creationId xmlns:a16="http://schemas.microsoft.com/office/drawing/2014/main" xmlns="" id="{00000000-0008-0000-0B00-0000F7A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040" name="Rectangle 11003">
          <a:extLst>
            <a:ext uri="{FF2B5EF4-FFF2-40B4-BE49-F238E27FC236}">
              <a16:creationId xmlns:a16="http://schemas.microsoft.com/office/drawing/2014/main" xmlns="" id="{00000000-0008-0000-0B00-0000F8A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043" name="Rectangle 11006">
          <a:extLst>
            <a:ext uri="{FF2B5EF4-FFF2-40B4-BE49-F238E27FC236}">
              <a16:creationId xmlns:a16="http://schemas.microsoft.com/office/drawing/2014/main" xmlns="" id="{00000000-0008-0000-0B00-0000FBA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044" name="Rectangle 11007">
          <a:extLst>
            <a:ext uri="{FF2B5EF4-FFF2-40B4-BE49-F238E27FC236}">
              <a16:creationId xmlns:a16="http://schemas.microsoft.com/office/drawing/2014/main" xmlns="" id="{00000000-0008-0000-0B00-0000FCA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047" name="Rectangle 11010">
          <a:extLst>
            <a:ext uri="{FF2B5EF4-FFF2-40B4-BE49-F238E27FC236}">
              <a16:creationId xmlns:a16="http://schemas.microsoft.com/office/drawing/2014/main" xmlns="" id="{00000000-0008-0000-0B00-0000FFA1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048" name="Rectangle 11011">
          <a:extLst>
            <a:ext uri="{FF2B5EF4-FFF2-40B4-BE49-F238E27FC236}">
              <a16:creationId xmlns:a16="http://schemas.microsoft.com/office/drawing/2014/main" xmlns="" id="{00000000-0008-0000-0B00-000000A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051" name="Rectangle 11014">
          <a:extLst>
            <a:ext uri="{FF2B5EF4-FFF2-40B4-BE49-F238E27FC236}">
              <a16:creationId xmlns:a16="http://schemas.microsoft.com/office/drawing/2014/main" xmlns="" id="{00000000-0008-0000-0B00-000003A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052" name="Rectangle 11015">
          <a:extLst>
            <a:ext uri="{FF2B5EF4-FFF2-40B4-BE49-F238E27FC236}">
              <a16:creationId xmlns:a16="http://schemas.microsoft.com/office/drawing/2014/main" xmlns="" id="{00000000-0008-0000-0B00-000004A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055" name="Rectangle 11018">
          <a:extLst>
            <a:ext uri="{FF2B5EF4-FFF2-40B4-BE49-F238E27FC236}">
              <a16:creationId xmlns:a16="http://schemas.microsoft.com/office/drawing/2014/main" xmlns="" id="{00000000-0008-0000-0B00-000007A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056" name="Rectangle 11019">
          <a:extLst>
            <a:ext uri="{FF2B5EF4-FFF2-40B4-BE49-F238E27FC236}">
              <a16:creationId xmlns:a16="http://schemas.microsoft.com/office/drawing/2014/main" xmlns="" id="{00000000-0008-0000-0B00-000008A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059" name="Rectangle 11022">
          <a:extLst>
            <a:ext uri="{FF2B5EF4-FFF2-40B4-BE49-F238E27FC236}">
              <a16:creationId xmlns:a16="http://schemas.microsoft.com/office/drawing/2014/main" xmlns="" id="{00000000-0008-0000-0B00-00000BA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060" name="Rectangle 11023">
          <a:extLst>
            <a:ext uri="{FF2B5EF4-FFF2-40B4-BE49-F238E27FC236}">
              <a16:creationId xmlns:a16="http://schemas.microsoft.com/office/drawing/2014/main" xmlns="" id="{00000000-0008-0000-0B00-00000CA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063" name="Rectangle 11026">
          <a:extLst>
            <a:ext uri="{FF2B5EF4-FFF2-40B4-BE49-F238E27FC236}">
              <a16:creationId xmlns:a16="http://schemas.microsoft.com/office/drawing/2014/main" xmlns="" id="{00000000-0008-0000-0B00-00000FA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064" name="Rectangle 11027">
          <a:extLst>
            <a:ext uri="{FF2B5EF4-FFF2-40B4-BE49-F238E27FC236}">
              <a16:creationId xmlns:a16="http://schemas.microsoft.com/office/drawing/2014/main" xmlns="" id="{00000000-0008-0000-0B00-000010A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067" name="Rectangle 11030">
          <a:extLst>
            <a:ext uri="{FF2B5EF4-FFF2-40B4-BE49-F238E27FC236}">
              <a16:creationId xmlns:a16="http://schemas.microsoft.com/office/drawing/2014/main" xmlns="" id="{00000000-0008-0000-0B00-000013A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068" name="Rectangle 11031">
          <a:extLst>
            <a:ext uri="{FF2B5EF4-FFF2-40B4-BE49-F238E27FC236}">
              <a16:creationId xmlns:a16="http://schemas.microsoft.com/office/drawing/2014/main" xmlns="" id="{00000000-0008-0000-0B00-000014A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071" name="Rectangle 11034">
          <a:extLst>
            <a:ext uri="{FF2B5EF4-FFF2-40B4-BE49-F238E27FC236}">
              <a16:creationId xmlns:a16="http://schemas.microsoft.com/office/drawing/2014/main" xmlns="" id="{00000000-0008-0000-0B00-000017A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072" name="Rectangle 11035">
          <a:extLst>
            <a:ext uri="{FF2B5EF4-FFF2-40B4-BE49-F238E27FC236}">
              <a16:creationId xmlns:a16="http://schemas.microsoft.com/office/drawing/2014/main" xmlns="" id="{00000000-0008-0000-0B00-000018A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075" name="Rectangle 11038">
          <a:extLst>
            <a:ext uri="{FF2B5EF4-FFF2-40B4-BE49-F238E27FC236}">
              <a16:creationId xmlns:a16="http://schemas.microsoft.com/office/drawing/2014/main" xmlns="" id="{00000000-0008-0000-0B00-00001BA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076" name="Rectangle 11039">
          <a:extLst>
            <a:ext uri="{FF2B5EF4-FFF2-40B4-BE49-F238E27FC236}">
              <a16:creationId xmlns:a16="http://schemas.microsoft.com/office/drawing/2014/main" xmlns="" id="{00000000-0008-0000-0B00-00001CA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079" name="Rectangle 11042">
          <a:extLst>
            <a:ext uri="{FF2B5EF4-FFF2-40B4-BE49-F238E27FC236}">
              <a16:creationId xmlns:a16="http://schemas.microsoft.com/office/drawing/2014/main" xmlns="" id="{00000000-0008-0000-0B00-00001FA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080" name="Rectangle 11043">
          <a:extLst>
            <a:ext uri="{FF2B5EF4-FFF2-40B4-BE49-F238E27FC236}">
              <a16:creationId xmlns:a16="http://schemas.microsoft.com/office/drawing/2014/main" xmlns="" id="{00000000-0008-0000-0B00-000020A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083" name="Rectangle 11046">
          <a:extLst>
            <a:ext uri="{FF2B5EF4-FFF2-40B4-BE49-F238E27FC236}">
              <a16:creationId xmlns:a16="http://schemas.microsoft.com/office/drawing/2014/main" xmlns="" id="{00000000-0008-0000-0B00-000023A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084" name="Rectangle 11047">
          <a:extLst>
            <a:ext uri="{FF2B5EF4-FFF2-40B4-BE49-F238E27FC236}">
              <a16:creationId xmlns:a16="http://schemas.microsoft.com/office/drawing/2014/main" xmlns="" id="{00000000-0008-0000-0B00-000024A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087" name="Rectangle 11050">
          <a:extLst>
            <a:ext uri="{FF2B5EF4-FFF2-40B4-BE49-F238E27FC236}">
              <a16:creationId xmlns:a16="http://schemas.microsoft.com/office/drawing/2014/main" xmlns="" id="{00000000-0008-0000-0B00-000027A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088" name="Rectangle 11051">
          <a:extLst>
            <a:ext uri="{FF2B5EF4-FFF2-40B4-BE49-F238E27FC236}">
              <a16:creationId xmlns:a16="http://schemas.microsoft.com/office/drawing/2014/main" xmlns="" id="{00000000-0008-0000-0B00-000028A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091" name="Rectangle 11054">
          <a:extLst>
            <a:ext uri="{FF2B5EF4-FFF2-40B4-BE49-F238E27FC236}">
              <a16:creationId xmlns:a16="http://schemas.microsoft.com/office/drawing/2014/main" xmlns="" id="{00000000-0008-0000-0B00-00002BA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092" name="Rectangle 11055">
          <a:extLst>
            <a:ext uri="{FF2B5EF4-FFF2-40B4-BE49-F238E27FC236}">
              <a16:creationId xmlns:a16="http://schemas.microsoft.com/office/drawing/2014/main" xmlns="" id="{00000000-0008-0000-0B00-00002CA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095" name="Rectangle 11058">
          <a:extLst>
            <a:ext uri="{FF2B5EF4-FFF2-40B4-BE49-F238E27FC236}">
              <a16:creationId xmlns:a16="http://schemas.microsoft.com/office/drawing/2014/main" xmlns="" id="{00000000-0008-0000-0B00-00002FA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096" name="Rectangle 11059">
          <a:extLst>
            <a:ext uri="{FF2B5EF4-FFF2-40B4-BE49-F238E27FC236}">
              <a16:creationId xmlns:a16="http://schemas.microsoft.com/office/drawing/2014/main" xmlns="" id="{00000000-0008-0000-0B00-000030A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099" name="Rectangle 11062">
          <a:extLst>
            <a:ext uri="{FF2B5EF4-FFF2-40B4-BE49-F238E27FC236}">
              <a16:creationId xmlns:a16="http://schemas.microsoft.com/office/drawing/2014/main" xmlns="" id="{00000000-0008-0000-0B00-000033A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100" name="Rectangle 11063">
          <a:extLst>
            <a:ext uri="{FF2B5EF4-FFF2-40B4-BE49-F238E27FC236}">
              <a16:creationId xmlns:a16="http://schemas.microsoft.com/office/drawing/2014/main" xmlns="" id="{00000000-0008-0000-0B00-000034A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103" name="Rectangle 11066">
          <a:extLst>
            <a:ext uri="{FF2B5EF4-FFF2-40B4-BE49-F238E27FC236}">
              <a16:creationId xmlns:a16="http://schemas.microsoft.com/office/drawing/2014/main" xmlns="" id="{00000000-0008-0000-0B00-000037A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104" name="Rectangle 11067">
          <a:extLst>
            <a:ext uri="{FF2B5EF4-FFF2-40B4-BE49-F238E27FC236}">
              <a16:creationId xmlns:a16="http://schemas.microsoft.com/office/drawing/2014/main" xmlns="" id="{00000000-0008-0000-0B00-000038A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107" name="Rectangle 11070">
          <a:extLst>
            <a:ext uri="{FF2B5EF4-FFF2-40B4-BE49-F238E27FC236}">
              <a16:creationId xmlns:a16="http://schemas.microsoft.com/office/drawing/2014/main" xmlns="" id="{00000000-0008-0000-0B00-00003BA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108" name="Rectangle 11071">
          <a:extLst>
            <a:ext uri="{FF2B5EF4-FFF2-40B4-BE49-F238E27FC236}">
              <a16:creationId xmlns:a16="http://schemas.microsoft.com/office/drawing/2014/main" xmlns="" id="{00000000-0008-0000-0B00-00003CA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111" name="Rectangle 11074">
          <a:extLst>
            <a:ext uri="{FF2B5EF4-FFF2-40B4-BE49-F238E27FC236}">
              <a16:creationId xmlns:a16="http://schemas.microsoft.com/office/drawing/2014/main" xmlns="" id="{00000000-0008-0000-0B00-00003FA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112" name="Rectangle 11075">
          <a:extLst>
            <a:ext uri="{FF2B5EF4-FFF2-40B4-BE49-F238E27FC236}">
              <a16:creationId xmlns:a16="http://schemas.microsoft.com/office/drawing/2014/main" xmlns="" id="{00000000-0008-0000-0B00-000040A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115" name="Rectangle 11078">
          <a:extLst>
            <a:ext uri="{FF2B5EF4-FFF2-40B4-BE49-F238E27FC236}">
              <a16:creationId xmlns:a16="http://schemas.microsoft.com/office/drawing/2014/main" xmlns="" id="{00000000-0008-0000-0B00-000043A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116" name="Rectangle 11079">
          <a:extLst>
            <a:ext uri="{FF2B5EF4-FFF2-40B4-BE49-F238E27FC236}">
              <a16:creationId xmlns:a16="http://schemas.microsoft.com/office/drawing/2014/main" xmlns="" id="{00000000-0008-0000-0B00-000044A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119" name="Rectangle 11082">
          <a:extLst>
            <a:ext uri="{FF2B5EF4-FFF2-40B4-BE49-F238E27FC236}">
              <a16:creationId xmlns:a16="http://schemas.microsoft.com/office/drawing/2014/main" xmlns="" id="{00000000-0008-0000-0B00-000047A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120" name="Rectangle 11083">
          <a:extLst>
            <a:ext uri="{FF2B5EF4-FFF2-40B4-BE49-F238E27FC236}">
              <a16:creationId xmlns:a16="http://schemas.microsoft.com/office/drawing/2014/main" xmlns="" id="{00000000-0008-0000-0B00-000048A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123" name="Rectangle 11086">
          <a:extLst>
            <a:ext uri="{FF2B5EF4-FFF2-40B4-BE49-F238E27FC236}">
              <a16:creationId xmlns:a16="http://schemas.microsoft.com/office/drawing/2014/main" xmlns="" id="{00000000-0008-0000-0B00-00004BA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124" name="Rectangle 11087">
          <a:extLst>
            <a:ext uri="{FF2B5EF4-FFF2-40B4-BE49-F238E27FC236}">
              <a16:creationId xmlns:a16="http://schemas.microsoft.com/office/drawing/2014/main" xmlns="" id="{00000000-0008-0000-0B00-00004CA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127" name="Rectangle 11090">
          <a:extLst>
            <a:ext uri="{FF2B5EF4-FFF2-40B4-BE49-F238E27FC236}">
              <a16:creationId xmlns:a16="http://schemas.microsoft.com/office/drawing/2014/main" xmlns="" id="{00000000-0008-0000-0B00-00004FA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128" name="Rectangle 11091">
          <a:extLst>
            <a:ext uri="{FF2B5EF4-FFF2-40B4-BE49-F238E27FC236}">
              <a16:creationId xmlns:a16="http://schemas.microsoft.com/office/drawing/2014/main" xmlns="" id="{00000000-0008-0000-0B00-000050A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131" name="Rectangle 11094">
          <a:extLst>
            <a:ext uri="{FF2B5EF4-FFF2-40B4-BE49-F238E27FC236}">
              <a16:creationId xmlns:a16="http://schemas.microsoft.com/office/drawing/2014/main" xmlns="" id="{00000000-0008-0000-0B00-000053A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132" name="Rectangle 11095">
          <a:extLst>
            <a:ext uri="{FF2B5EF4-FFF2-40B4-BE49-F238E27FC236}">
              <a16:creationId xmlns:a16="http://schemas.microsoft.com/office/drawing/2014/main" xmlns="" id="{00000000-0008-0000-0B00-000054A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135" name="Rectangle 11098">
          <a:extLst>
            <a:ext uri="{FF2B5EF4-FFF2-40B4-BE49-F238E27FC236}">
              <a16:creationId xmlns:a16="http://schemas.microsoft.com/office/drawing/2014/main" xmlns="" id="{00000000-0008-0000-0B00-000057A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136" name="Rectangle 11099">
          <a:extLst>
            <a:ext uri="{FF2B5EF4-FFF2-40B4-BE49-F238E27FC236}">
              <a16:creationId xmlns:a16="http://schemas.microsoft.com/office/drawing/2014/main" xmlns="" id="{00000000-0008-0000-0B00-000058A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139" name="Rectangle 11102">
          <a:extLst>
            <a:ext uri="{FF2B5EF4-FFF2-40B4-BE49-F238E27FC236}">
              <a16:creationId xmlns:a16="http://schemas.microsoft.com/office/drawing/2014/main" xmlns="" id="{00000000-0008-0000-0B00-00005BA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140" name="Rectangle 11103">
          <a:extLst>
            <a:ext uri="{FF2B5EF4-FFF2-40B4-BE49-F238E27FC236}">
              <a16:creationId xmlns:a16="http://schemas.microsoft.com/office/drawing/2014/main" xmlns="" id="{00000000-0008-0000-0B00-00005CA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143" name="Rectangle 11106">
          <a:extLst>
            <a:ext uri="{FF2B5EF4-FFF2-40B4-BE49-F238E27FC236}">
              <a16:creationId xmlns:a16="http://schemas.microsoft.com/office/drawing/2014/main" xmlns="" id="{00000000-0008-0000-0B00-00005FA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144" name="Rectangle 11107">
          <a:extLst>
            <a:ext uri="{FF2B5EF4-FFF2-40B4-BE49-F238E27FC236}">
              <a16:creationId xmlns:a16="http://schemas.microsoft.com/office/drawing/2014/main" xmlns="" id="{00000000-0008-0000-0B00-000060A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147" name="Rectangle 11110">
          <a:extLst>
            <a:ext uri="{FF2B5EF4-FFF2-40B4-BE49-F238E27FC236}">
              <a16:creationId xmlns:a16="http://schemas.microsoft.com/office/drawing/2014/main" xmlns="" id="{00000000-0008-0000-0B00-000063A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148" name="Rectangle 11111">
          <a:extLst>
            <a:ext uri="{FF2B5EF4-FFF2-40B4-BE49-F238E27FC236}">
              <a16:creationId xmlns:a16="http://schemas.microsoft.com/office/drawing/2014/main" xmlns="" id="{00000000-0008-0000-0B00-000064A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151" name="Rectangle 11114">
          <a:extLst>
            <a:ext uri="{FF2B5EF4-FFF2-40B4-BE49-F238E27FC236}">
              <a16:creationId xmlns:a16="http://schemas.microsoft.com/office/drawing/2014/main" xmlns="" id="{00000000-0008-0000-0B00-000067A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152" name="Rectangle 11115">
          <a:extLst>
            <a:ext uri="{FF2B5EF4-FFF2-40B4-BE49-F238E27FC236}">
              <a16:creationId xmlns:a16="http://schemas.microsoft.com/office/drawing/2014/main" xmlns="" id="{00000000-0008-0000-0B00-000068A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155" name="Rectangle 11118">
          <a:extLst>
            <a:ext uri="{FF2B5EF4-FFF2-40B4-BE49-F238E27FC236}">
              <a16:creationId xmlns:a16="http://schemas.microsoft.com/office/drawing/2014/main" xmlns="" id="{00000000-0008-0000-0B00-00006BA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156" name="Rectangle 11119">
          <a:extLst>
            <a:ext uri="{FF2B5EF4-FFF2-40B4-BE49-F238E27FC236}">
              <a16:creationId xmlns:a16="http://schemas.microsoft.com/office/drawing/2014/main" xmlns="" id="{00000000-0008-0000-0B00-00006CA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159" name="Rectangle 11122">
          <a:extLst>
            <a:ext uri="{FF2B5EF4-FFF2-40B4-BE49-F238E27FC236}">
              <a16:creationId xmlns:a16="http://schemas.microsoft.com/office/drawing/2014/main" xmlns="" id="{00000000-0008-0000-0B00-00006FA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160" name="Rectangle 11123">
          <a:extLst>
            <a:ext uri="{FF2B5EF4-FFF2-40B4-BE49-F238E27FC236}">
              <a16:creationId xmlns:a16="http://schemas.microsoft.com/office/drawing/2014/main" xmlns="" id="{00000000-0008-0000-0B00-000070A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163" name="Rectangle 11126">
          <a:extLst>
            <a:ext uri="{FF2B5EF4-FFF2-40B4-BE49-F238E27FC236}">
              <a16:creationId xmlns:a16="http://schemas.microsoft.com/office/drawing/2014/main" xmlns="" id="{00000000-0008-0000-0B00-000073A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164" name="Rectangle 11127">
          <a:extLst>
            <a:ext uri="{FF2B5EF4-FFF2-40B4-BE49-F238E27FC236}">
              <a16:creationId xmlns:a16="http://schemas.microsoft.com/office/drawing/2014/main" xmlns="" id="{00000000-0008-0000-0B00-000074A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167" name="Rectangle 11130">
          <a:extLst>
            <a:ext uri="{FF2B5EF4-FFF2-40B4-BE49-F238E27FC236}">
              <a16:creationId xmlns:a16="http://schemas.microsoft.com/office/drawing/2014/main" xmlns="" id="{00000000-0008-0000-0B00-000077A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168" name="Rectangle 11131">
          <a:extLst>
            <a:ext uri="{FF2B5EF4-FFF2-40B4-BE49-F238E27FC236}">
              <a16:creationId xmlns:a16="http://schemas.microsoft.com/office/drawing/2014/main" xmlns="" id="{00000000-0008-0000-0B00-000078A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171" name="Rectangle 11134">
          <a:extLst>
            <a:ext uri="{FF2B5EF4-FFF2-40B4-BE49-F238E27FC236}">
              <a16:creationId xmlns:a16="http://schemas.microsoft.com/office/drawing/2014/main" xmlns="" id="{00000000-0008-0000-0B00-00007BA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172" name="Rectangle 11135">
          <a:extLst>
            <a:ext uri="{FF2B5EF4-FFF2-40B4-BE49-F238E27FC236}">
              <a16:creationId xmlns:a16="http://schemas.microsoft.com/office/drawing/2014/main" xmlns="" id="{00000000-0008-0000-0B00-00007CA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175" name="Rectangle 11138">
          <a:extLst>
            <a:ext uri="{FF2B5EF4-FFF2-40B4-BE49-F238E27FC236}">
              <a16:creationId xmlns:a16="http://schemas.microsoft.com/office/drawing/2014/main" xmlns="" id="{00000000-0008-0000-0B00-00007FA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176" name="Rectangle 11139">
          <a:extLst>
            <a:ext uri="{FF2B5EF4-FFF2-40B4-BE49-F238E27FC236}">
              <a16:creationId xmlns:a16="http://schemas.microsoft.com/office/drawing/2014/main" xmlns="" id="{00000000-0008-0000-0B00-000080A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179" name="Rectangle 11142">
          <a:extLst>
            <a:ext uri="{FF2B5EF4-FFF2-40B4-BE49-F238E27FC236}">
              <a16:creationId xmlns:a16="http://schemas.microsoft.com/office/drawing/2014/main" xmlns="" id="{00000000-0008-0000-0B00-000083A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180" name="Rectangle 11143">
          <a:extLst>
            <a:ext uri="{FF2B5EF4-FFF2-40B4-BE49-F238E27FC236}">
              <a16:creationId xmlns:a16="http://schemas.microsoft.com/office/drawing/2014/main" xmlns="" id="{00000000-0008-0000-0B00-000084A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183" name="Rectangle 11146">
          <a:extLst>
            <a:ext uri="{FF2B5EF4-FFF2-40B4-BE49-F238E27FC236}">
              <a16:creationId xmlns:a16="http://schemas.microsoft.com/office/drawing/2014/main" xmlns="" id="{00000000-0008-0000-0B00-000087A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184" name="Rectangle 11147">
          <a:extLst>
            <a:ext uri="{FF2B5EF4-FFF2-40B4-BE49-F238E27FC236}">
              <a16:creationId xmlns:a16="http://schemas.microsoft.com/office/drawing/2014/main" xmlns="" id="{00000000-0008-0000-0B00-000088A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187" name="Rectangle 11150">
          <a:extLst>
            <a:ext uri="{FF2B5EF4-FFF2-40B4-BE49-F238E27FC236}">
              <a16:creationId xmlns:a16="http://schemas.microsoft.com/office/drawing/2014/main" xmlns="" id="{00000000-0008-0000-0B00-00008BA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188" name="Rectangle 11151">
          <a:extLst>
            <a:ext uri="{FF2B5EF4-FFF2-40B4-BE49-F238E27FC236}">
              <a16:creationId xmlns:a16="http://schemas.microsoft.com/office/drawing/2014/main" xmlns="" id="{00000000-0008-0000-0B00-00008CA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191" name="Rectangle 11154">
          <a:extLst>
            <a:ext uri="{FF2B5EF4-FFF2-40B4-BE49-F238E27FC236}">
              <a16:creationId xmlns:a16="http://schemas.microsoft.com/office/drawing/2014/main" xmlns="" id="{00000000-0008-0000-0B00-00008FA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192" name="Rectangle 11155">
          <a:extLst>
            <a:ext uri="{FF2B5EF4-FFF2-40B4-BE49-F238E27FC236}">
              <a16:creationId xmlns:a16="http://schemas.microsoft.com/office/drawing/2014/main" xmlns="" id="{00000000-0008-0000-0B00-000090A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195" name="Rectangle 11158">
          <a:extLst>
            <a:ext uri="{FF2B5EF4-FFF2-40B4-BE49-F238E27FC236}">
              <a16:creationId xmlns:a16="http://schemas.microsoft.com/office/drawing/2014/main" xmlns="" id="{00000000-0008-0000-0B00-000093A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196" name="Rectangle 11159">
          <a:extLst>
            <a:ext uri="{FF2B5EF4-FFF2-40B4-BE49-F238E27FC236}">
              <a16:creationId xmlns:a16="http://schemas.microsoft.com/office/drawing/2014/main" xmlns="" id="{00000000-0008-0000-0B00-000094A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199" name="Rectangle 11162">
          <a:extLst>
            <a:ext uri="{FF2B5EF4-FFF2-40B4-BE49-F238E27FC236}">
              <a16:creationId xmlns:a16="http://schemas.microsoft.com/office/drawing/2014/main" xmlns="" id="{00000000-0008-0000-0B00-000097A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200" name="Rectangle 11163">
          <a:extLst>
            <a:ext uri="{FF2B5EF4-FFF2-40B4-BE49-F238E27FC236}">
              <a16:creationId xmlns:a16="http://schemas.microsoft.com/office/drawing/2014/main" xmlns="" id="{00000000-0008-0000-0B00-000098A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203" name="Rectangle 11166">
          <a:extLst>
            <a:ext uri="{FF2B5EF4-FFF2-40B4-BE49-F238E27FC236}">
              <a16:creationId xmlns:a16="http://schemas.microsoft.com/office/drawing/2014/main" xmlns="" id="{00000000-0008-0000-0B00-00009BA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204" name="Rectangle 11167">
          <a:extLst>
            <a:ext uri="{FF2B5EF4-FFF2-40B4-BE49-F238E27FC236}">
              <a16:creationId xmlns:a16="http://schemas.microsoft.com/office/drawing/2014/main" xmlns="" id="{00000000-0008-0000-0B00-00009CA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207" name="Rectangle 11170">
          <a:extLst>
            <a:ext uri="{FF2B5EF4-FFF2-40B4-BE49-F238E27FC236}">
              <a16:creationId xmlns:a16="http://schemas.microsoft.com/office/drawing/2014/main" xmlns="" id="{00000000-0008-0000-0B00-00009FA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208" name="Rectangle 11171">
          <a:extLst>
            <a:ext uri="{FF2B5EF4-FFF2-40B4-BE49-F238E27FC236}">
              <a16:creationId xmlns:a16="http://schemas.microsoft.com/office/drawing/2014/main" xmlns="" id="{00000000-0008-0000-0B00-0000A0A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211" name="Rectangle 11174">
          <a:extLst>
            <a:ext uri="{FF2B5EF4-FFF2-40B4-BE49-F238E27FC236}">
              <a16:creationId xmlns:a16="http://schemas.microsoft.com/office/drawing/2014/main" xmlns="" id="{00000000-0008-0000-0B00-0000A3A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212" name="Rectangle 11175">
          <a:extLst>
            <a:ext uri="{FF2B5EF4-FFF2-40B4-BE49-F238E27FC236}">
              <a16:creationId xmlns:a16="http://schemas.microsoft.com/office/drawing/2014/main" xmlns="" id="{00000000-0008-0000-0B00-0000A4A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215" name="Rectangle 11178">
          <a:extLst>
            <a:ext uri="{FF2B5EF4-FFF2-40B4-BE49-F238E27FC236}">
              <a16:creationId xmlns:a16="http://schemas.microsoft.com/office/drawing/2014/main" xmlns="" id="{00000000-0008-0000-0B00-0000A7A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216" name="Rectangle 11179">
          <a:extLst>
            <a:ext uri="{FF2B5EF4-FFF2-40B4-BE49-F238E27FC236}">
              <a16:creationId xmlns:a16="http://schemas.microsoft.com/office/drawing/2014/main" xmlns="" id="{00000000-0008-0000-0B00-0000A8A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219" name="Rectangle 11182">
          <a:extLst>
            <a:ext uri="{FF2B5EF4-FFF2-40B4-BE49-F238E27FC236}">
              <a16:creationId xmlns:a16="http://schemas.microsoft.com/office/drawing/2014/main" xmlns="" id="{00000000-0008-0000-0B00-0000ABA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220" name="Rectangle 11183">
          <a:extLst>
            <a:ext uri="{FF2B5EF4-FFF2-40B4-BE49-F238E27FC236}">
              <a16:creationId xmlns:a16="http://schemas.microsoft.com/office/drawing/2014/main" xmlns="" id="{00000000-0008-0000-0B00-0000ACA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223" name="Rectangle 11186">
          <a:extLst>
            <a:ext uri="{FF2B5EF4-FFF2-40B4-BE49-F238E27FC236}">
              <a16:creationId xmlns:a16="http://schemas.microsoft.com/office/drawing/2014/main" xmlns="" id="{00000000-0008-0000-0B00-0000AFA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224" name="Rectangle 11187">
          <a:extLst>
            <a:ext uri="{FF2B5EF4-FFF2-40B4-BE49-F238E27FC236}">
              <a16:creationId xmlns:a16="http://schemas.microsoft.com/office/drawing/2014/main" xmlns="" id="{00000000-0008-0000-0B00-0000B0A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227" name="Rectangle 11190">
          <a:extLst>
            <a:ext uri="{FF2B5EF4-FFF2-40B4-BE49-F238E27FC236}">
              <a16:creationId xmlns:a16="http://schemas.microsoft.com/office/drawing/2014/main" xmlns="" id="{00000000-0008-0000-0B00-0000B3A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228" name="Rectangle 11191">
          <a:extLst>
            <a:ext uri="{FF2B5EF4-FFF2-40B4-BE49-F238E27FC236}">
              <a16:creationId xmlns:a16="http://schemas.microsoft.com/office/drawing/2014/main" xmlns="" id="{00000000-0008-0000-0B00-0000B4A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231" name="Rectangle 11194">
          <a:extLst>
            <a:ext uri="{FF2B5EF4-FFF2-40B4-BE49-F238E27FC236}">
              <a16:creationId xmlns:a16="http://schemas.microsoft.com/office/drawing/2014/main" xmlns="" id="{00000000-0008-0000-0B00-0000B7A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232" name="Rectangle 11195">
          <a:extLst>
            <a:ext uri="{FF2B5EF4-FFF2-40B4-BE49-F238E27FC236}">
              <a16:creationId xmlns:a16="http://schemas.microsoft.com/office/drawing/2014/main" xmlns="" id="{00000000-0008-0000-0B00-0000B8A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235" name="Rectangle 11198">
          <a:extLst>
            <a:ext uri="{FF2B5EF4-FFF2-40B4-BE49-F238E27FC236}">
              <a16:creationId xmlns:a16="http://schemas.microsoft.com/office/drawing/2014/main" xmlns="" id="{00000000-0008-0000-0B00-0000BBA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236" name="Rectangle 11199">
          <a:extLst>
            <a:ext uri="{FF2B5EF4-FFF2-40B4-BE49-F238E27FC236}">
              <a16:creationId xmlns:a16="http://schemas.microsoft.com/office/drawing/2014/main" xmlns="" id="{00000000-0008-0000-0B00-0000BCA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239" name="Rectangle 11202">
          <a:extLst>
            <a:ext uri="{FF2B5EF4-FFF2-40B4-BE49-F238E27FC236}">
              <a16:creationId xmlns:a16="http://schemas.microsoft.com/office/drawing/2014/main" xmlns="" id="{00000000-0008-0000-0B00-0000BFA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240" name="Rectangle 11203">
          <a:extLst>
            <a:ext uri="{FF2B5EF4-FFF2-40B4-BE49-F238E27FC236}">
              <a16:creationId xmlns:a16="http://schemas.microsoft.com/office/drawing/2014/main" xmlns="" id="{00000000-0008-0000-0B00-0000C0A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243" name="Rectangle 11206">
          <a:extLst>
            <a:ext uri="{FF2B5EF4-FFF2-40B4-BE49-F238E27FC236}">
              <a16:creationId xmlns:a16="http://schemas.microsoft.com/office/drawing/2014/main" xmlns="" id="{00000000-0008-0000-0B00-0000C3A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244" name="Rectangle 11207">
          <a:extLst>
            <a:ext uri="{FF2B5EF4-FFF2-40B4-BE49-F238E27FC236}">
              <a16:creationId xmlns:a16="http://schemas.microsoft.com/office/drawing/2014/main" xmlns="" id="{00000000-0008-0000-0B00-0000C4A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247" name="Rectangle 11210">
          <a:extLst>
            <a:ext uri="{FF2B5EF4-FFF2-40B4-BE49-F238E27FC236}">
              <a16:creationId xmlns:a16="http://schemas.microsoft.com/office/drawing/2014/main" xmlns="" id="{00000000-0008-0000-0B00-0000C7A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248" name="Rectangle 11211">
          <a:extLst>
            <a:ext uri="{FF2B5EF4-FFF2-40B4-BE49-F238E27FC236}">
              <a16:creationId xmlns:a16="http://schemas.microsoft.com/office/drawing/2014/main" xmlns="" id="{00000000-0008-0000-0B00-0000C8A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251" name="Rectangle 11214">
          <a:extLst>
            <a:ext uri="{FF2B5EF4-FFF2-40B4-BE49-F238E27FC236}">
              <a16:creationId xmlns:a16="http://schemas.microsoft.com/office/drawing/2014/main" xmlns="" id="{00000000-0008-0000-0B00-0000CBA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252" name="Rectangle 11215">
          <a:extLst>
            <a:ext uri="{FF2B5EF4-FFF2-40B4-BE49-F238E27FC236}">
              <a16:creationId xmlns:a16="http://schemas.microsoft.com/office/drawing/2014/main" xmlns="" id="{00000000-0008-0000-0B00-0000CCA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255" name="Rectangle 11218">
          <a:extLst>
            <a:ext uri="{FF2B5EF4-FFF2-40B4-BE49-F238E27FC236}">
              <a16:creationId xmlns:a16="http://schemas.microsoft.com/office/drawing/2014/main" xmlns="" id="{00000000-0008-0000-0B00-0000CFA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256" name="Rectangle 11219">
          <a:extLst>
            <a:ext uri="{FF2B5EF4-FFF2-40B4-BE49-F238E27FC236}">
              <a16:creationId xmlns:a16="http://schemas.microsoft.com/office/drawing/2014/main" xmlns="" id="{00000000-0008-0000-0B00-0000D0A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259" name="Rectangle 11222">
          <a:extLst>
            <a:ext uri="{FF2B5EF4-FFF2-40B4-BE49-F238E27FC236}">
              <a16:creationId xmlns:a16="http://schemas.microsoft.com/office/drawing/2014/main" xmlns="" id="{00000000-0008-0000-0B00-0000D3A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260" name="Rectangle 11223">
          <a:extLst>
            <a:ext uri="{FF2B5EF4-FFF2-40B4-BE49-F238E27FC236}">
              <a16:creationId xmlns:a16="http://schemas.microsoft.com/office/drawing/2014/main" xmlns="" id="{00000000-0008-0000-0B00-0000D4A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263" name="Rectangle 11226">
          <a:extLst>
            <a:ext uri="{FF2B5EF4-FFF2-40B4-BE49-F238E27FC236}">
              <a16:creationId xmlns:a16="http://schemas.microsoft.com/office/drawing/2014/main" xmlns="" id="{00000000-0008-0000-0B00-0000D7A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264" name="Rectangle 11227">
          <a:extLst>
            <a:ext uri="{FF2B5EF4-FFF2-40B4-BE49-F238E27FC236}">
              <a16:creationId xmlns:a16="http://schemas.microsoft.com/office/drawing/2014/main" xmlns="" id="{00000000-0008-0000-0B00-0000D8A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267" name="Rectangle 11230">
          <a:extLst>
            <a:ext uri="{FF2B5EF4-FFF2-40B4-BE49-F238E27FC236}">
              <a16:creationId xmlns:a16="http://schemas.microsoft.com/office/drawing/2014/main" xmlns="" id="{00000000-0008-0000-0B00-0000DBA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268" name="Rectangle 11231">
          <a:extLst>
            <a:ext uri="{FF2B5EF4-FFF2-40B4-BE49-F238E27FC236}">
              <a16:creationId xmlns:a16="http://schemas.microsoft.com/office/drawing/2014/main" xmlns="" id="{00000000-0008-0000-0B00-0000DCA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271" name="Rectangle 11234">
          <a:extLst>
            <a:ext uri="{FF2B5EF4-FFF2-40B4-BE49-F238E27FC236}">
              <a16:creationId xmlns:a16="http://schemas.microsoft.com/office/drawing/2014/main" xmlns="" id="{00000000-0008-0000-0B00-0000DFA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272" name="Rectangle 11235">
          <a:extLst>
            <a:ext uri="{FF2B5EF4-FFF2-40B4-BE49-F238E27FC236}">
              <a16:creationId xmlns:a16="http://schemas.microsoft.com/office/drawing/2014/main" xmlns="" id="{00000000-0008-0000-0B00-0000E0A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275" name="Rectangle 11238">
          <a:extLst>
            <a:ext uri="{FF2B5EF4-FFF2-40B4-BE49-F238E27FC236}">
              <a16:creationId xmlns:a16="http://schemas.microsoft.com/office/drawing/2014/main" xmlns="" id="{00000000-0008-0000-0B00-0000E3A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276" name="Rectangle 11239">
          <a:extLst>
            <a:ext uri="{FF2B5EF4-FFF2-40B4-BE49-F238E27FC236}">
              <a16:creationId xmlns:a16="http://schemas.microsoft.com/office/drawing/2014/main" xmlns="" id="{00000000-0008-0000-0B00-0000E4A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279" name="Rectangle 11242">
          <a:extLst>
            <a:ext uri="{FF2B5EF4-FFF2-40B4-BE49-F238E27FC236}">
              <a16:creationId xmlns:a16="http://schemas.microsoft.com/office/drawing/2014/main" xmlns="" id="{00000000-0008-0000-0B00-0000E7A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280" name="Rectangle 11243">
          <a:extLst>
            <a:ext uri="{FF2B5EF4-FFF2-40B4-BE49-F238E27FC236}">
              <a16:creationId xmlns:a16="http://schemas.microsoft.com/office/drawing/2014/main" xmlns="" id="{00000000-0008-0000-0B00-0000E8A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283" name="Rectangle 11246">
          <a:extLst>
            <a:ext uri="{FF2B5EF4-FFF2-40B4-BE49-F238E27FC236}">
              <a16:creationId xmlns:a16="http://schemas.microsoft.com/office/drawing/2014/main" xmlns="" id="{00000000-0008-0000-0B00-0000EBA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284" name="Rectangle 11247">
          <a:extLst>
            <a:ext uri="{FF2B5EF4-FFF2-40B4-BE49-F238E27FC236}">
              <a16:creationId xmlns:a16="http://schemas.microsoft.com/office/drawing/2014/main" xmlns="" id="{00000000-0008-0000-0B00-0000ECA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287" name="Rectangle 11250">
          <a:extLst>
            <a:ext uri="{FF2B5EF4-FFF2-40B4-BE49-F238E27FC236}">
              <a16:creationId xmlns:a16="http://schemas.microsoft.com/office/drawing/2014/main" xmlns="" id="{00000000-0008-0000-0B00-0000EFA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288" name="Rectangle 11251">
          <a:extLst>
            <a:ext uri="{FF2B5EF4-FFF2-40B4-BE49-F238E27FC236}">
              <a16:creationId xmlns:a16="http://schemas.microsoft.com/office/drawing/2014/main" xmlns="" id="{00000000-0008-0000-0B00-0000F0A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291" name="Rectangle 11254">
          <a:extLst>
            <a:ext uri="{FF2B5EF4-FFF2-40B4-BE49-F238E27FC236}">
              <a16:creationId xmlns:a16="http://schemas.microsoft.com/office/drawing/2014/main" xmlns="" id="{00000000-0008-0000-0B00-0000F3A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292" name="Rectangle 11255">
          <a:extLst>
            <a:ext uri="{FF2B5EF4-FFF2-40B4-BE49-F238E27FC236}">
              <a16:creationId xmlns:a16="http://schemas.microsoft.com/office/drawing/2014/main" xmlns="" id="{00000000-0008-0000-0B00-0000F4A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295" name="Rectangle 11258">
          <a:extLst>
            <a:ext uri="{FF2B5EF4-FFF2-40B4-BE49-F238E27FC236}">
              <a16:creationId xmlns:a16="http://schemas.microsoft.com/office/drawing/2014/main" xmlns="" id="{00000000-0008-0000-0B00-0000F7A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296" name="Rectangle 11259">
          <a:extLst>
            <a:ext uri="{FF2B5EF4-FFF2-40B4-BE49-F238E27FC236}">
              <a16:creationId xmlns:a16="http://schemas.microsoft.com/office/drawing/2014/main" xmlns="" id="{00000000-0008-0000-0B00-0000F8A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299" name="Rectangle 11262">
          <a:extLst>
            <a:ext uri="{FF2B5EF4-FFF2-40B4-BE49-F238E27FC236}">
              <a16:creationId xmlns:a16="http://schemas.microsoft.com/office/drawing/2014/main" xmlns="" id="{00000000-0008-0000-0B00-0000FBA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300" name="Rectangle 11263">
          <a:extLst>
            <a:ext uri="{FF2B5EF4-FFF2-40B4-BE49-F238E27FC236}">
              <a16:creationId xmlns:a16="http://schemas.microsoft.com/office/drawing/2014/main" xmlns="" id="{00000000-0008-0000-0B00-0000FCA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303" name="Rectangle 11266">
          <a:extLst>
            <a:ext uri="{FF2B5EF4-FFF2-40B4-BE49-F238E27FC236}">
              <a16:creationId xmlns:a16="http://schemas.microsoft.com/office/drawing/2014/main" xmlns="" id="{00000000-0008-0000-0B00-0000FFA2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304" name="Rectangle 11267">
          <a:extLst>
            <a:ext uri="{FF2B5EF4-FFF2-40B4-BE49-F238E27FC236}">
              <a16:creationId xmlns:a16="http://schemas.microsoft.com/office/drawing/2014/main" xmlns="" id="{00000000-0008-0000-0B00-000000A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307" name="Rectangle 11270">
          <a:extLst>
            <a:ext uri="{FF2B5EF4-FFF2-40B4-BE49-F238E27FC236}">
              <a16:creationId xmlns:a16="http://schemas.microsoft.com/office/drawing/2014/main" xmlns="" id="{00000000-0008-0000-0B00-000003A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308" name="Rectangle 11271">
          <a:extLst>
            <a:ext uri="{FF2B5EF4-FFF2-40B4-BE49-F238E27FC236}">
              <a16:creationId xmlns:a16="http://schemas.microsoft.com/office/drawing/2014/main" xmlns="" id="{00000000-0008-0000-0B00-000004A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311" name="Rectangle 11274">
          <a:extLst>
            <a:ext uri="{FF2B5EF4-FFF2-40B4-BE49-F238E27FC236}">
              <a16:creationId xmlns:a16="http://schemas.microsoft.com/office/drawing/2014/main" xmlns="" id="{00000000-0008-0000-0B00-000007A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312" name="Rectangle 11275">
          <a:extLst>
            <a:ext uri="{FF2B5EF4-FFF2-40B4-BE49-F238E27FC236}">
              <a16:creationId xmlns:a16="http://schemas.microsoft.com/office/drawing/2014/main" xmlns="" id="{00000000-0008-0000-0B00-000008A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315" name="Rectangle 11278">
          <a:extLst>
            <a:ext uri="{FF2B5EF4-FFF2-40B4-BE49-F238E27FC236}">
              <a16:creationId xmlns:a16="http://schemas.microsoft.com/office/drawing/2014/main" xmlns="" id="{00000000-0008-0000-0B00-00000BA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316" name="Rectangle 11279">
          <a:extLst>
            <a:ext uri="{FF2B5EF4-FFF2-40B4-BE49-F238E27FC236}">
              <a16:creationId xmlns:a16="http://schemas.microsoft.com/office/drawing/2014/main" xmlns="" id="{00000000-0008-0000-0B00-00000CA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319" name="Rectangle 11282">
          <a:extLst>
            <a:ext uri="{FF2B5EF4-FFF2-40B4-BE49-F238E27FC236}">
              <a16:creationId xmlns:a16="http://schemas.microsoft.com/office/drawing/2014/main" xmlns="" id="{00000000-0008-0000-0B00-00000FA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320" name="Rectangle 11283">
          <a:extLst>
            <a:ext uri="{FF2B5EF4-FFF2-40B4-BE49-F238E27FC236}">
              <a16:creationId xmlns:a16="http://schemas.microsoft.com/office/drawing/2014/main" xmlns="" id="{00000000-0008-0000-0B00-000010A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323" name="Rectangle 11286">
          <a:extLst>
            <a:ext uri="{FF2B5EF4-FFF2-40B4-BE49-F238E27FC236}">
              <a16:creationId xmlns:a16="http://schemas.microsoft.com/office/drawing/2014/main" xmlns="" id="{00000000-0008-0000-0B00-000013A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324" name="Rectangle 11287">
          <a:extLst>
            <a:ext uri="{FF2B5EF4-FFF2-40B4-BE49-F238E27FC236}">
              <a16:creationId xmlns:a16="http://schemas.microsoft.com/office/drawing/2014/main" xmlns="" id="{00000000-0008-0000-0B00-000014A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327" name="Rectangle 11290">
          <a:extLst>
            <a:ext uri="{FF2B5EF4-FFF2-40B4-BE49-F238E27FC236}">
              <a16:creationId xmlns:a16="http://schemas.microsoft.com/office/drawing/2014/main" xmlns="" id="{00000000-0008-0000-0B00-000017A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328" name="Rectangle 11291">
          <a:extLst>
            <a:ext uri="{FF2B5EF4-FFF2-40B4-BE49-F238E27FC236}">
              <a16:creationId xmlns:a16="http://schemas.microsoft.com/office/drawing/2014/main" xmlns="" id="{00000000-0008-0000-0B00-000018A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331" name="Rectangle 11294">
          <a:extLst>
            <a:ext uri="{FF2B5EF4-FFF2-40B4-BE49-F238E27FC236}">
              <a16:creationId xmlns:a16="http://schemas.microsoft.com/office/drawing/2014/main" xmlns="" id="{00000000-0008-0000-0B00-00001BA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332" name="Rectangle 11295">
          <a:extLst>
            <a:ext uri="{FF2B5EF4-FFF2-40B4-BE49-F238E27FC236}">
              <a16:creationId xmlns:a16="http://schemas.microsoft.com/office/drawing/2014/main" xmlns="" id="{00000000-0008-0000-0B00-00001CA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335" name="Rectangle 11298">
          <a:extLst>
            <a:ext uri="{FF2B5EF4-FFF2-40B4-BE49-F238E27FC236}">
              <a16:creationId xmlns:a16="http://schemas.microsoft.com/office/drawing/2014/main" xmlns="" id="{00000000-0008-0000-0B00-00001FA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336" name="Rectangle 11299">
          <a:extLst>
            <a:ext uri="{FF2B5EF4-FFF2-40B4-BE49-F238E27FC236}">
              <a16:creationId xmlns:a16="http://schemas.microsoft.com/office/drawing/2014/main" xmlns="" id="{00000000-0008-0000-0B00-000020A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339" name="Rectangle 11302">
          <a:extLst>
            <a:ext uri="{FF2B5EF4-FFF2-40B4-BE49-F238E27FC236}">
              <a16:creationId xmlns:a16="http://schemas.microsoft.com/office/drawing/2014/main" xmlns="" id="{00000000-0008-0000-0B00-000023A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340" name="Rectangle 11303">
          <a:extLst>
            <a:ext uri="{FF2B5EF4-FFF2-40B4-BE49-F238E27FC236}">
              <a16:creationId xmlns:a16="http://schemas.microsoft.com/office/drawing/2014/main" xmlns="" id="{00000000-0008-0000-0B00-000024A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343" name="Rectangle 11306">
          <a:extLst>
            <a:ext uri="{FF2B5EF4-FFF2-40B4-BE49-F238E27FC236}">
              <a16:creationId xmlns:a16="http://schemas.microsoft.com/office/drawing/2014/main" xmlns="" id="{00000000-0008-0000-0B00-000027A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344" name="Rectangle 11307">
          <a:extLst>
            <a:ext uri="{FF2B5EF4-FFF2-40B4-BE49-F238E27FC236}">
              <a16:creationId xmlns:a16="http://schemas.microsoft.com/office/drawing/2014/main" xmlns="" id="{00000000-0008-0000-0B00-000028A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347" name="Rectangle 11310">
          <a:extLst>
            <a:ext uri="{FF2B5EF4-FFF2-40B4-BE49-F238E27FC236}">
              <a16:creationId xmlns:a16="http://schemas.microsoft.com/office/drawing/2014/main" xmlns="" id="{00000000-0008-0000-0B00-00002BA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348" name="Rectangle 11311">
          <a:extLst>
            <a:ext uri="{FF2B5EF4-FFF2-40B4-BE49-F238E27FC236}">
              <a16:creationId xmlns:a16="http://schemas.microsoft.com/office/drawing/2014/main" xmlns="" id="{00000000-0008-0000-0B00-00002CA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351" name="Rectangle 11314">
          <a:extLst>
            <a:ext uri="{FF2B5EF4-FFF2-40B4-BE49-F238E27FC236}">
              <a16:creationId xmlns:a16="http://schemas.microsoft.com/office/drawing/2014/main" xmlns="" id="{00000000-0008-0000-0B00-00002FA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352" name="Rectangle 11315">
          <a:extLst>
            <a:ext uri="{FF2B5EF4-FFF2-40B4-BE49-F238E27FC236}">
              <a16:creationId xmlns:a16="http://schemas.microsoft.com/office/drawing/2014/main" xmlns="" id="{00000000-0008-0000-0B00-000030A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355" name="Rectangle 11318">
          <a:extLst>
            <a:ext uri="{FF2B5EF4-FFF2-40B4-BE49-F238E27FC236}">
              <a16:creationId xmlns:a16="http://schemas.microsoft.com/office/drawing/2014/main" xmlns="" id="{00000000-0008-0000-0B00-000033A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356" name="Rectangle 11319">
          <a:extLst>
            <a:ext uri="{FF2B5EF4-FFF2-40B4-BE49-F238E27FC236}">
              <a16:creationId xmlns:a16="http://schemas.microsoft.com/office/drawing/2014/main" xmlns="" id="{00000000-0008-0000-0B00-000034A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359" name="Rectangle 11322">
          <a:extLst>
            <a:ext uri="{FF2B5EF4-FFF2-40B4-BE49-F238E27FC236}">
              <a16:creationId xmlns:a16="http://schemas.microsoft.com/office/drawing/2014/main" xmlns="" id="{00000000-0008-0000-0B00-000037A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360" name="Rectangle 11323">
          <a:extLst>
            <a:ext uri="{FF2B5EF4-FFF2-40B4-BE49-F238E27FC236}">
              <a16:creationId xmlns:a16="http://schemas.microsoft.com/office/drawing/2014/main" xmlns="" id="{00000000-0008-0000-0B00-000038A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363" name="Rectangle 11326">
          <a:extLst>
            <a:ext uri="{FF2B5EF4-FFF2-40B4-BE49-F238E27FC236}">
              <a16:creationId xmlns:a16="http://schemas.microsoft.com/office/drawing/2014/main" xmlns="" id="{00000000-0008-0000-0B00-00003BA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364" name="Rectangle 11327">
          <a:extLst>
            <a:ext uri="{FF2B5EF4-FFF2-40B4-BE49-F238E27FC236}">
              <a16:creationId xmlns:a16="http://schemas.microsoft.com/office/drawing/2014/main" xmlns="" id="{00000000-0008-0000-0B00-00003CA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367" name="Rectangle 11330">
          <a:extLst>
            <a:ext uri="{FF2B5EF4-FFF2-40B4-BE49-F238E27FC236}">
              <a16:creationId xmlns:a16="http://schemas.microsoft.com/office/drawing/2014/main" xmlns="" id="{00000000-0008-0000-0B00-00003FA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368" name="Rectangle 11331">
          <a:extLst>
            <a:ext uri="{FF2B5EF4-FFF2-40B4-BE49-F238E27FC236}">
              <a16:creationId xmlns:a16="http://schemas.microsoft.com/office/drawing/2014/main" xmlns="" id="{00000000-0008-0000-0B00-000040A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371" name="Rectangle 11334">
          <a:extLst>
            <a:ext uri="{FF2B5EF4-FFF2-40B4-BE49-F238E27FC236}">
              <a16:creationId xmlns:a16="http://schemas.microsoft.com/office/drawing/2014/main" xmlns="" id="{00000000-0008-0000-0B00-000043A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372" name="Rectangle 11335">
          <a:extLst>
            <a:ext uri="{FF2B5EF4-FFF2-40B4-BE49-F238E27FC236}">
              <a16:creationId xmlns:a16="http://schemas.microsoft.com/office/drawing/2014/main" xmlns="" id="{00000000-0008-0000-0B00-000044A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375" name="Rectangle 11338">
          <a:extLst>
            <a:ext uri="{FF2B5EF4-FFF2-40B4-BE49-F238E27FC236}">
              <a16:creationId xmlns:a16="http://schemas.microsoft.com/office/drawing/2014/main" xmlns="" id="{00000000-0008-0000-0B00-000047A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376" name="Rectangle 11339">
          <a:extLst>
            <a:ext uri="{FF2B5EF4-FFF2-40B4-BE49-F238E27FC236}">
              <a16:creationId xmlns:a16="http://schemas.microsoft.com/office/drawing/2014/main" xmlns="" id="{00000000-0008-0000-0B00-000048A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379" name="Rectangle 11342">
          <a:extLst>
            <a:ext uri="{FF2B5EF4-FFF2-40B4-BE49-F238E27FC236}">
              <a16:creationId xmlns:a16="http://schemas.microsoft.com/office/drawing/2014/main" xmlns="" id="{00000000-0008-0000-0B00-00004BA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380" name="Rectangle 11343">
          <a:extLst>
            <a:ext uri="{FF2B5EF4-FFF2-40B4-BE49-F238E27FC236}">
              <a16:creationId xmlns:a16="http://schemas.microsoft.com/office/drawing/2014/main" xmlns="" id="{00000000-0008-0000-0B00-00004CA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383" name="Rectangle 11346">
          <a:extLst>
            <a:ext uri="{FF2B5EF4-FFF2-40B4-BE49-F238E27FC236}">
              <a16:creationId xmlns:a16="http://schemas.microsoft.com/office/drawing/2014/main" xmlns="" id="{00000000-0008-0000-0B00-00004FA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384" name="Rectangle 11347">
          <a:extLst>
            <a:ext uri="{FF2B5EF4-FFF2-40B4-BE49-F238E27FC236}">
              <a16:creationId xmlns:a16="http://schemas.microsoft.com/office/drawing/2014/main" xmlns="" id="{00000000-0008-0000-0B00-000050A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387" name="Rectangle 11350">
          <a:extLst>
            <a:ext uri="{FF2B5EF4-FFF2-40B4-BE49-F238E27FC236}">
              <a16:creationId xmlns:a16="http://schemas.microsoft.com/office/drawing/2014/main" xmlns="" id="{00000000-0008-0000-0B00-000053A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388" name="Rectangle 11351">
          <a:extLst>
            <a:ext uri="{FF2B5EF4-FFF2-40B4-BE49-F238E27FC236}">
              <a16:creationId xmlns:a16="http://schemas.microsoft.com/office/drawing/2014/main" xmlns="" id="{00000000-0008-0000-0B00-000054A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391" name="Rectangle 11354">
          <a:extLst>
            <a:ext uri="{FF2B5EF4-FFF2-40B4-BE49-F238E27FC236}">
              <a16:creationId xmlns:a16="http://schemas.microsoft.com/office/drawing/2014/main" xmlns="" id="{00000000-0008-0000-0B00-000057A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392" name="Rectangle 11355">
          <a:extLst>
            <a:ext uri="{FF2B5EF4-FFF2-40B4-BE49-F238E27FC236}">
              <a16:creationId xmlns:a16="http://schemas.microsoft.com/office/drawing/2014/main" xmlns="" id="{00000000-0008-0000-0B00-000058A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395" name="Rectangle 11358">
          <a:extLst>
            <a:ext uri="{FF2B5EF4-FFF2-40B4-BE49-F238E27FC236}">
              <a16:creationId xmlns:a16="http://schemas.microsoft.com/office/drawing/2014/main" xmlns="" id="{00000000-0008-0000-0B00-00005BA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396" name="Rectangle 11359">
          <a:extLst>
            <a:ext uri="{FF2B5EF4-FFF2-40B4-BE49-F238E27FC236}">
              <a16:creationId xmlns:a16="http://schemas.microsoft.com/office/drawing/2014/main" xmlns="" id="{00000000-0008-0000-0B00-00005CA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399" name="Rectangle 11362">
          <a:extLst>
            <a:ext uri="{FF2B5EF4-FFF2-40B4-BE49-F238E27FC236}">
              <a16:creationId xmlns:a16="http://schemas.microsoft.com/office/drawing/2014/main" xmlns="" id="{00000000-0008-0000-0B00-00005FA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400" name="Rectangle 11363">
          <a:extLst>
            <a:ext uri="{FF2B5EF4-FFF2-40B4-BE49-F238E27FC236}">
              <a16:creationId xmlns:a16="http://schemas.microsoft.com/office/drawing/2014/main" xmlns="" id="{00000000-0008-0000-0B00-000060A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403" name="Rectangle 11366">
          <a:extLst>
            <a:ext uri="{FF2B5EF4-FFF2-40B4-BE49-F238E27FC236}">
              <a16:creationId xmlns:a16="http://schemas.microsoft.com/office/drawing/2014/main" xmlns="" id="{00000000-0008-0000-0B00-000063A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404" name="Rectangle 11367">
          <a:extLst>
            <a:ext uri="{FF2B5EF4-FFF2-40B4-BE49-F238E27FC236}">
              <a16:creationId xmlns:a16="http://schemas.microsoft.com/office/drawing/2014/main" xmlns="" id="{00000000-0008-0000-0B00-000064A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405" name="Rectangle 11368">
          <a:extLst>
            <a:ext uri="{FF2B5EF4-FFF2-40B4-BE49-F238E27FC236}">
              <a16:creationId xmlns:a16="http://schemas.microsoft.com/office/drawing/2014/main" xmlns="" id="{00000000-0008-0000-0B00-000065A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406" name="Rectangle 11369">
          <a:extLst>
            <a:ext uri="{FF2B5EF4-FFF2-40B4-BE49-F238E27FC236}">
              <a16:creationId xmlns:a16="http://schemas.microsoft.com/office/drawing/2014/main" xmlns="" id="{00000000-0008-0000-0B00-000066A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409" name="Rectangle 11372">
          <a:extLst>
            <a:ext uri="{FF2B5EF4-FFF2-40B4-BE49-F238E27FC236}">
              <a16:creationId xmlns:a16="http://schemas.microsoft.com/office/drawing/2014/main" xmlns="" id="{00000000-0008-0000-0B00-000069A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410" name="Rectangle 11373">
          <a:extLst>
            <a:ext uri="{FF2B5EF4-FFF2-40B4-BE49-F238E27FC236}">
              <a16:creationId xmlns:a16="http://schemas.microsoft.com/office/drawing/2014/main" xmlns="" id="{00000000-0008-0000-0B00-00006AA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413" name="Rectangle 11376">
          <a:extLst>
            <a:ext uri="{FF2B5EF4-FFF2-40B4-BE49-F238E27FC236}">
              <a16:creationId xmlns:a16="http://schemas.microsoft.com/office/drawing/2014/main" xmlns="" id="{00000000-0008-0000-0B00-00006DA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414" name="Rectangle 11377">
          <a:extLst>
            <a:ext uri="{FF2B5EF4-FFF2-40B4-BE49-F238E27FC236}">
              <a16:creationId xmlns:a16="http://schemas.microsoft.com/office/drawing/2014/main" xmlns="" id="{00000000-0008-0000-0B00-00006EA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417" name="Rectangle 11380">
          <a:extLst>
            <a:ext uri="{FF2B5EF4-FFF2-40B4-BE49-F238E27FC236}">
              <a16:creationId xmlns:a16="http://schemas.microsoft.com/office/drawing/2014/main" xmlns="" id="{00000000-0008-0000-0B00-000071A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418" name="Rectangle 11381">
          <a:extLst>
            <a:ext uri="{FF2B5EF4-FFF2-40B4-BE49-F238E27FC236}">
              <a16:creationId xmlns:a16="http://schemas.microsoft.com/office/drawing/2014/main" xmlns="" id="{00000000-0008-0000-0B00-000072A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421" name="Rectangle 11384">
          <a:extLst>
            <a:ext uri="{FF2B5EF4-FFF2-40B4-BE49-F238E27FC236}">
              <a16:creationId xmlns:a16="http://schemas.microsoft.com/office/drawing/2014/main" xmlns="" id="{00000000-0008-0000-0B00-000075A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422" name="Rectangle 11385">
          <a:extLst>
            <a:ext uri="{FF2B5EF4-FFF2-40B4-BE49-F238E27FC236}">
              <a16:creationId xmlns:a16="http://schemas.microsoft.com/office/drawing/2014/main" xmlns="" id="{00000000-0008-0000-0B00-000076A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425" name="Rectangle 11388">
          <a:extLst>
            <a:ext uri="{FF2B5EF4-FFF2-40B4-BE49-F238E27FC236}">
              <a16:creationId xmlns:a16="http://schemas.microsoft.com/office/drawing/2014/main" xmlns="" id="{00000000-0008-0000-0B00-000079A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426" name="Rectangle 11389">
          <a:extLst>
            <a:ext uri="{FF2B5EF4-FFF2-40B4-BE49-F238E27FC236}">
              <a16:creationId xmlns:a16="http://schemas.microsoft.com/office/drawing/2014/main" xmlns="" id="{00000000-0008-0000-0B00-00007AA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427" name="Rectangle 11390">
          <a:extLst>
            <a:ext uri="{FF2B5EF4-FFF2-40B4-BE49-F238E27FC236}">
              <a16:creationId xmlns:a16="http://schemas.microsoft.com/office/drawing/2014/main" xmlns="" id="{00000000-0008-0000-0B00-00007BA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428" name="Rectangle 11391">
          <a:extLst>
            <a:ext uri="{FF2B5EF4-FFF2-40B4-BE49-F238E27FC236}">
              <a16:creationId xmlns:a16="http://schemas.microsoft.com/office/drawing/2014/main" xmlns="" id="{00000000-0008-0000-0B00-00007CA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431" name="Rectangle 11394">
          <a:extLst>
            <a:ext uri="{FF2B5EF4-FFF2-40B4-BE49-F238E27FC236}">
              <a16:creationId xmlns:a16="http://schemas.microsoft.com/office/drawing/2014/main" xmlns="" id="{00000000-0008-0000-0B00-00007FA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432" name="Rectangle 11395">
          <a:extLst>
            <a:ext uri="{FF2B5EF4-FFF2-40B4-BE49-F238E27FC236}">
              <a16:creationId xmlns:a16="http://schemas.microsoft.com/office/drawing/2014/main" xmlns="" id="{00000000-0008-0000-0B00-000080A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435" name="Rectangle 11398">
          <a:extLst>
            <a:ext uri="{FF2B5EF4-FFF2-40B4-BE49-F238E27FC236}">
              <a16:creationId xmlns:a16="http://schemas.microsoft.com/office/drawing/2014/main" xmlns="" id="{00000000-0008-0000-0B00-000083A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436" name="Rectangle 11399">
          <a:extLst>
            <a:ext uri="{FF2B5EF4-FFF2-40B4-BE49-F238E27FC236}">
              <a16:creationId xmlns:a16="http://schemas.microsoft.com/office/drawing/2014/main" xmlns="" id="{00000000-0008-0000-0B00-000084A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439" name="Rectangle 11402">
          <a:extLst>
            <a:ext uri="{FF2B5EF4-FFF2-40B4-BE49-F238E27FC236}">
              <a16:creationId xmlns:a16="http://schemas.microsoft.com/office/drawing/2014/main" xmlns="" id="{00000000-0008-0000-0B00-000087A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440" name="Rectangle 11403">
          <a:extLst>
            <a:ext uri="{FF2B5EF4-FFF2-40B4-BE49-F238E27FC236}">
              <a16:creationId xmlns:a16="http://schemas.microsoft.com/office/drawing/2014/main" xmlns="" id="{00000000-0008-0000-0B00-000088A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443" name="Rectangle 11406">
          <a:extLst>
            <a:ext uri="{FF2B5EF4-FFF2-40B4-BE49-F238E27FC236}">
              <a16:creationId xmlns:a16="http://schemas.microsoft.com/office/drawing/2014/main" xmlns="" id="{00000000-0008-0000-0B00-00008BA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444" name="Rectangle 11407">
          <a:extLst>
            <a:ext uri="{FF2B5EF4-FFF2-40B4-BE49-F238E27FC236}">
              <a16:creationId xmlns:a16="http://schemas.microsoft.com/office/drawing/2014/main" xmlns="" id="{00000000-0008-0000-0B00-00008CA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447" name="Rectangle 11410">
          <a:extLst>
            <a:ext uri="{FF2B5EF4-FFF2-40B4-BE49-F238E27FC236}">
              <a16:creationId xmlns:a16="http://schemas.microsoft.com/office/drawing/2014/main" xmlns="" id="{00000000-0008-0000-0B00-00008FA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448" name="Rectangle 11411">
          <a:extLst>
            <a:ext uri="{FF2B5EF4-FFF2-40B4-BE49-F238E27FC236}">
              <a16:creationId xmlns:a16="http://schemas.microsoft.com/office/drawing/2014/main" xmlns="" id="{00000000-0008-0000-0B00-000090A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451" name="Rectangle 11414">
          <a:extLst>
            <a:ext uri="{FF2B5EF4-FFF2-40B4-BE49-F238E27FC236}">
              <a16:creationId xmlns:a16="http://schemas.microsoft.com/office/drawing/2014/main" xmlns="" id="{00000000-0008-0000-0B00-000093A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452" name="Rectangle 11415">
          <a:extLst>
            <a:ext uri="{FF2B5EF4-FFF2-40B4-BE49-F238E27FC236}">
              <a16:creationId xmlns:a16="http://schemas.microsoft.com/office/drawing/2014/main" xmlns="" id="{00000000-0008-0000-0B00-000094A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455" name="Rectangle 11418">
          <a:extLst>
            <a:ext uri="{FF2B5EF4-FFF2-40B4-BE49-F238E27FC236}">
              <a16:creationId xmlns:a16="http://schemas.microsoft.com/office/drawing/2014/main" xmlns="" id="{00000000-0008-0000-0B00-000097A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456" name="Rectangle 11419">
          <a:extLst>
            <a:ext uri="{FF2B5EF4-FFF2-40B4-BE49-F238E27FC236}">
              <a16:creationId xmlns:a16="http://schemas.microsoft.com/office/drawing/2014/main" xmlns="" id="{00000000-0008-0000-0B00-000098A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459" name="Rectangle 11422">
          <a:extLst>
            <a:ext uri="{FF2B5EF4-FFF2-40B4-BE49-F238E27FC236}">
              <a16:creationId xmlns:a16="http://schemas.microsoft.com/office/drawing/2014/main" xmlns="" id="{00000000-0008-0000-0B00-00009BA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460" name="Rectangle 11423">
          <a:extLst>
            <a:ext uri="{FF2B5EF4-FFF2-40B4-BE49-F238E27FC236}">
              <a16:creationId xmlns:a16="http://schemas.microsoft.com/office/drawing/2014/main" xmlns="" id="{00000000-0008-0000-0B00-00009CA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463" name="Rectangle 11426">
          <a:extLst>
            <a:ext uri="{FF2B5EF4-FFF2-40B4-BE49-F238E27FC236}">
              <a16:creationId xmlns:a16="http://schemas.microsoft.com/office/drawing/2014/main" xmlns="" id="{00000000-0008-0000-0B00-00009FA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464" name="Rectangle 11427">
          <a:extLst>
            <a:ext uri="{FF2B5EF4-FFF2-40B4-BE49-F238E27FC236}">
              <a16:creationId xmlns:a16="http://schemas.microsoft.com/office/drawing/2014/main" xmlns="" id="{00000000-0008-0000-0B00-0000A0A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467" name="Rectangle 11430">
          <a:extLst>
            <a:ext uri="{FF2B5EF4-FFF2-40B4-BE49-F238E27FC236}">
              <a16:creationId xmlns:a16="http://schemas.microsoft.com/office/drawing/2014/main" xmlns="" id="{00000000-0008-0000-0B00-0000A3A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468" name="Rectangle 11431">
          <a:extLst>
            <a:ext uri="{FF2B5EF4-FFF2-40B4-BE49-F238E27FC236}">
              <a16:creationId xmlns:a16="http://schemas.microsoft.com/office/drawing/2014/main" xmlns="" id="{00000000-0008-0000-0B00-0000A4A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471" name="Rectangle 11434">
          <a:extLst>
            <a:ext uri="{FF2B5EF4-FFF2-40B4-BE49-F238E27FC236}">
              <a16:creationId xmlns:a16="http://schemas.microsoft.com/office/drawing/2014/main" xmlns="" id="{00000000-0008-0000-0B00-0000A7A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472" name="Rectangle 11435">
          <a:extLst>
            <a:ext uri="{FF2B5EF4-FFF2-40B4-BE49-F238E27FC236}">
              <a16:creationId xmlns:a16="http://schemas.microsoft.com/office/drawing/2014/main" xmlns="" id="{00000000-0008-0000-0B00-0000A8A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475" name="Rectangle 11438">
          <a:extLst>
            <a:ext uri="{FF2B5EF4-FFF2-40B4-BE49-F238E27FC236}">
              <a16:creationId xmlns:a16="http://schemas.microsoft.com/office/drawing/2014/main" xmlns="" id="{00000000-0008-0000-0B00-0000ABA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476" name="Rectangle 11439">
          <a:extLst>
            <a:ext uri="{FF2B5EF4-FFF2-40B4-BE49-F238E27FC236}">
              <a16:creationId xmlns:a16="http://schemas.microsoft.com/office/drawing/2014/main" xmlns="" id="{00000000-0008-0000-0B00-0000ACA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479" name="Rectangle 11442">
          <a:extLst>
            <a:ext uri="{FF2B5EF4-FFF2-40B4-BE49-F238E27FC236}">
              <a16:creationId xmlns:a16="http://schemas.microsoft.com/office/drawing/2014/main" xmlns="" id="{00000000-0008-0000-0B00-0000AFA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480" name="Rectangle 11443">
          <a:extLst>
            <a:ext uri="{FF2B5EF4-FFF2-40B4-BE49-F238E27FC236}">
              <a16:creationId xmlns:a16="http://schemas.microsoft.com/office/drawing/2014/main" xmlns="" id="{00000000-0008-0000-0B00-0000B0A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483" name="Rectangle 11446">
          <a:extLst>
            <a:ext uri="{FF2B5EF4-FFF2-40B4-BE49-F238E27FC236}">
              <a16:creationId xmlns:a16="http://schemas.microsoft.com/office/drawing/2014/main" xmlns="" id="{00000000-0008-0000-0B00-0000B3A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484" name="Rectangle 11447">
          <a:extLst>
            <a:ext uri="{FF2B5EF4-FFF2-40B4-BE49-F238E27FC236}">
              <a16:creationId xmlns:a16="http://schemas.microsoft.com/office/drawing/2014/main" xmlns="" id="{00000000-0008-0000-0B00-0000B4A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487" name="Rectangle 11450">
          <a:extLst>
            <a:ext uri="{FF2B5EF4-FFF2-40B4-BE49-F238E27FC236}">
              <a16:creationId xmlns:a16="http://schemas.microsoft.com/office/drawing/2014/main" xmlns="" id="{00000000-0008-0000-0B00-0000B7A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488" name="Rectangle 11451">
          <a:extLst>
            <a:ext uri="{FF2B5EF4-FFF2-40B4-BE49-F238E27FC236}">
              <a16:creationId xmlns:a16="http://schemas.microsoft.com/office/drawing/2014/main" xmlns="" id="{00000000-0008-0000-0B00-0000B8A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491" name="Rectangle 11454">
          <a:extLst>
            <a:ext uri="{FF2B5EF4-FFF2-40B4-BE49-F238E27FC236}">
              <a16:creationId xmlns:a16="http://schemas.microsoft.com/office/drawing/2014/main" xmlns="" id="{00000000-0008-0000-0B00-0000BBA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492" name="Rectangle 11455">
          <a:extLst>
            <a:ext uri="{FF2B5EF4-FFF2-40B4-BE49-F238E27FC236}">
              <a16:creationId xmlns:a16="http://schemas.microsoft.com/office/drawing/2014/main" xmlns="" id="{00000000-0008-0000-0B00-0000BCA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495" name="Rectangle 11458">
          <a:extLst>
            <a:ext uri="{FF2B5EF4-FFF2-40B4-BE49-F238E27FC236}">
              <a16:creationId xmlns:a16="http://schemas.microsoft.com/office/drawing/2014/main" xmlns="" id="{00000000-0008-0000-0B00-0000BFA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496" name="Rectangle 11459">
          <a:extLst>
            <a:ext uri="{FF2B5EF4-FFF2-40B4-BE49-F238E27FC236}">
              <a16:creationId xmlns:a16="http://schemas.microsoft.com/office/drawing/2014/main" xmlns="" id="{00000000-0008-0000-0B00-0000C0A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499" name="Rectangle 11462">
          <a:extLst>
            <a:ext uri="{FF2B5EF4-FFF2-40B4-BE49-F238E27FC236}">
              <a16:creationId xmlns:a16="http://schemas.microsoft.com/office/drawing/2014/main" xmlns="" id="{00000000-0008-0000-0B00-0000C3A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500" name="Rectangle 11463">
          <a:extLst>
            <a:ext uri="{FF2B5EF4-FFF2-40B4-BE49-F238E27FC236}">
              <a16:creationId xmlns:a16="http://schemas.microsoft.com/office/drawing/2014/main" xmlns="" id="{00000000-0008-0000-0B00-0000C4A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503" name="Rectangle 11466">
          <a:extLst>
            <a:ext uri="{FF2B5EF4-FFF2-40B4-BE49-F238E27FC236}">
              <a16:creationId xmlns:a16="http://schemas.microsoft.com/office/drawing/2014/main" xmlns="" id="{00000000-0008-0000-0B00-0000C7A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504" name="Rectangle 11467">
          <a:extLst>
            <a:ext uri="{FF2B5EF4-FFF2-40B4-BE49-F238E27FC236}">
              <a16:creationId xmlns:a16="http://schemas.microsoft.com/office/drawing/2014/main" xmlns="" id="{00000000-0008-0000-0B00-0000C8A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507" name="Rectangle 11470">
          <a:extLst>
            <a:ext uri="{FF2B5EF4-FFF2-40B4-BE49-F238E27FC236}">
              <a16:creationId xmlns:a16="http://schemas.microsoft.com/office/drawing/2014/main" xmlns="" id="{00000000-0008-0000-0B00-0000CBA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508" name="Rectangle 11471">
          <a:extLst>
            <a:ext uri="{FF2B5EF4-FFF2-40B4-BE49-F238E27FC236}">
              <a16:creationId xmlns:a16="http://schemas.microsoft.com/office/drawing/2014/main" xmlns="" id="{00000000-0008-0000-0B00-0000CCA3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103</xdr:row>
      <xdr:rowOff>0</xdr:rowOff>
    </xdr:from>
    <xdr:to>
      <xdr:col>0</xdr:col>
      <xdr:colOff>0</xdr:colOff>
      <xdr:row>103</xdr:row>
      <xdr:rowOff>0</xdr:rowOff>
    </xdr:to>
    <xdr:sp macro="" textlink="">
      <xdr:nvSpPr>
        <xdr:cNvPr id="1090509" name="Rectangle 11472">
          <a:extLst>
            <a:ext uri="{FF2B5EF4-FFF2-40B4-BE49-F238E27FC236}">
              <a16:creationId xmlns:a16="http://schemas.microsoft.com/office/drawing/2014/main" xmlns="" id="{00000000-0008-0000-0B00-0000CDA31000}"/>
            </a:ext>
          </a:extLst>
        </xdr:cNvPr>
        <xdr:cNvSpPr>
          <a:spLocks noChangeArrowheads="1"/>
        </xdr:cNvSpPr>
      </xdr:nvSpPr>
      <xdr:spPr bwMode="auto">
        <a:xfrm>
          <a:off x="0" y="218598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103</xdr:row>
      <xdr:rowOff>0</xdr:rowOff>
    </xdr:from>
    <xdr:to>
      <xdr:col>0</xdr:col>
      <xdr:colOff>0</xdr:colOff>
      <xdr:row>103</xdr:row>
      <xdr:rowOff>0</xdr:rowOff>
    </xdr:to>
    <xdr:sp macro="" textlink="">
      <xdr:nvSpPr>
        <xdr:cNvPr id="1090510" name="Rectangle 11473">
          <a:extLst>
            <a:ext uri="{FF2B5EF4-FFF2-40B4-BE49-F238E27FC236}">
              <a16:creationId xmlns:a16="http://schemas.microsoft.com/office/drawing/2014/main" xmlns="" id="{00000000-0008-0000-0B00-0000CEA31000}"/>
            </a:ext>
          </a:extLst>
        </xdr:cNvPr>
        <xdr:cNvSpPr>
          <a:spLocks noChangeArrowheads="1"/>
        </xdr:cNvSpPr>
      </xdr:nvSpPr>
      <xdr:spPr bwMode="auto">
        <a:xfrm>
          <a:off x="0" y="218598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178</xdr:row>
      <xdr:rowOff>0</xdr:rowOff>
    </xdr:from>
    <xdr:to>
      <xdr:col>0</xdr:col>
      <xdr:colOff>0</xdr:colOff>
      <xdr:row>178</xdr:row>
      <xdr:rowOff>0</xdr:rowOff>
    </xdr:to>
    <xdr:sp macro="" textlink="">
      <xdr:nvSpPr>
        <xdr:cNvPr id="1090511" name="Rectangle 11474">
          <a:extLst>
            <a:ext uri="{FF2B5EF4-FFF2-40B4-BE49-F238E27FC236}">
              <a16:creationId xmlns:a16="http://schemas.microsoft.com/office/drawing/2014/main" xmlns="" id="{00000000-0008-0000-0B00-0000CFA31000}"/>
            </a:ext>
          </a:extLst>
        </xdr:cNvPr>
        <xdr:cNvSpPr>
          <a:spLocks noChangeArrowheads="1"/>
        </xdr:cNvSpPr>
      </xdr:nvSpPr>
      <xdr:spPr bwMode="auto">
        <a:xfrm>
          <a:off x="0" y="290798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178</xdr:row>
      <xdr:rowOff>0</xdr:rowOff>
    </xdr:from>
    <xdr:to>
      <xdr:col>0</xdr:col>
      <xdr:colOff>0</xdr:colOff>
      <xdr:row>178</xdr:row>
      <xdr:rowOff>0</xdr:rowOff>
    </xdr:to>
    <xdr:sp macro="" textlink="">
      <xdr:nvSpPr>
        <xdr:cNvPr id="1090512" name="Rectangle 11475">
          <a:extLst>
            <a:ext uri="{FF2B5EF4-FFF2-40B4-BE49-F238E27FC236}">
              <a16:creationId xmlns:a16="http://schemas.microsoft.com/office/drawing/2014/main" xmlns="" id="{00000000-0008-0000-0B00-0000D0A31000}"/>
            </a:ext>
          </a:extLst>
        </xdr:cNvPr>
        <xdr:cNvSpPr>
          <a:spLocks noChangeArrowheads="1"/>
        </xdr:cNvSpPr>
      </xdr:nvSpPr>
      <xdr:spPr bwMode="auto">
        <a:xfrm>
          <a:off x="0" y="290798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178</xdr:row>
      <xdr:rowOff>0</xdr:rowOff>
    </xdr:from>
    <xdr:to>
      <xdr:col>0</xdr:col>
      <xdr:colOff>0</xdr:colOff>
      <xdr:row>178</xdr:row>
      <xdr:rowOff>0</xdr:rowOff>
    </xdr:to>
    <xdr:sp macro="" textlink="">
      <xdr:nvSpPr>
        <xdr:cNvPr id="1090513" name="Rectangle 11476">
          <a:extLst>
            <a:ext uri="{FF2B5EF4-FFF2-40B4-BE49-F238E27FC236}">
              <a16:creationId xmlns:a16="http://schemas.microsoft.com/office/drawing/2014/main" xmlns="" id="{00000000-0008-0000-0B00-0000D1A31000}"/>
            </a:ext>
          </a:extLst>
        </xdr:cNvPr>
        <xdr:cNvSpPr>
          <a:spLocks noChangeArrowheads="1"/>
        </xdr:cNvSpPr>
      </xdr:nvSpPr>
      <xdr:spPr bwMode="auto">
        <a:xfrm>
          <a:off x="0" y="316801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178</xdr:row>
      <xdr:rowOff>0</xdr:rowOff>
    </xdr:from>
    <xdr:to>
      <xdr:col>0</xdr:col>
      <xdr:colOff>0</xdr:colOff>
      <xdr:row>178</xdr:row>
      <xdr:rowOff>0</xdr:rowOff>
    </xdr:to>
    <xdr:sp macro="" textlink="">
      <xdr:nvSpPr>
        <xdr:cNvPr id="1090514" name="Rectangle 11477">
          <a:extLst>
            <a:ext uri="{FF2B5EF4-FFF2-40B4-BE49-F238E27FC236}">
              <a16:creationId xmlns:a16="http://schemas.microsoft.com/office/drawing/2014/main" xmlns="" id="{00000000-0008-0000-0B00-0000D2A31000}"/>
            </a:ext>
          </a:extLst>
        </xdr:cNvPr>
        <xdr:cNvSpPr>
          <a:spLocks noChangeArrowheads="1"/>
        </xdr:cNvSpPr>
      </xdr:nvSpPr>
      <xdr:spPr bwMode="auto">
        <a:xfrm>
          <a:off x="0" y="316801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178</xdr:row>
      <xdr:rowOff>0</xdr:rowOff>
    </xdr:from>
    <xdr:to>
      <xdr:col>0</xdr:col>
      <xdr:colOff>0</xdr:colOff>
      <xdr:row>178</xdr:row>
      <xdr:rowOff>0</xdr:rowOff>
    </xdr:to>
    <xdr:sp macro="" textlink="">
      <xdr:nvSpPr>
        <xdr:cNvPr id="1090515" name="Rectangle 11478">
          <a:extLst>
            <a:ext uri="{FF2B5EF4-FFF2-40B4-BE49-F238E27FC236}">
              <a16:creationId xmlns:a16="http://schemas.microsoft.com/office/drawing/2014/main" xmlns="" id="{00000000-0008-0000-0B00-0000D3A31000}"/>
            </a:ext>
          </a:extLst>
        </xdr:cNvPr>
        <xdr:cNvSpPr>
          <a:spLocks noChangeArrowheads="1"/>
        </xdr:cNvSpPr>
      </xdr:nvSpPr>
      <xdr:spPr bwMode="auto">
        <a:xfrm>
          <a:off x="0" y="316801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178</xdr:row>
      <xdr:rowOff>0</xdr:rowOff>
    </xdr:from>
    <xdr:to>
      <xdr:col>0</xdr:col>
      <xdr:colOff>0</xdr:colOff>
      <xdr:row>178</xdr:row>
      <xdr:rowOff>0</xdr:rowOff>
    </xdr:to>
    <xdr:sp macro="" textlink="">
      <xdr:nvSpPr>
        <xdr:cNvPr id="1090516" name="Rectangle 11479">
          <a:extLst>
            <a:ext uri="{FF2B5EF4-FFF2-40B4-BE49-F238E27FC236}">
              <a16:creationId xmlns:a16="http://schemas.microsoft.com/office/drawing/2014/main" xmlns="" id="{00000000-0008-0000-0B00-0000D4A31000}"/>
            </a:ext>
          </a:extLst>
        </xdr:cNvPr>
        <xdr:cNvSpPr>
          <a:spLocks noChangeArrowheads="1"/>
        </xdr:cNvSpPr>
      </xdr:nvSpPr>
      <xdr:spPr bwMode="auto">
        <a:xfrm>
          <a:off x="0" y="316801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198</xdr:row>
      <xdr:rowOff>0</xdr:rowOff>
    </xdr:from>
    <xdr:to>
      <xdr:col>0</xdr:col>
      <xdr:colOff>0</xdr:colOff>
      <xdr:row>198</xdr:row>
      <xdr:rowOff>0</xdr:rowOff>
    </xdr:to>
    <xdr:sp macro="" textlink="">
      <xdr:nvSpPr>
        <xdr:cNvPr id="1090517" name="Rectangle 11480">
          <a:extLst>
            <a:ext uri="{FF2B5EF4-FFF2-40B4-BE49-F238E27FC236}">
              <a16:creationId xmlns:a16="http://schemas.microsoft.com/office/drawing/2014/main" xmlns="" id="{00000000-0008-0000-0B00-0000D5A31000}"/>
            </a:ext>
          </a:extLst>
        </xdr:cNvPr>
        <xdr:cNvSpPr>
          <a:spLocks noChangeArrowheads="1"/>
        </xdr:cNvSpPr>
      </xdr:nvSpPr>
      <xdr:spPr bwMode="auto">
        <a:xfrm>
          <a:off x="0" y="362997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198</xdr:row>
      <xdr:rowOff>0</xdr:rowOff>
    </xdr:from>
    <xdr:to>
      <xdr:col>0</xdr:col>
      <xdr:colOff>0</xdr:colOff>
      <xdr:row>198</xdr:row>
      <xdr:rowOff>0</xdr:rowOff>
    </xdr:to>
    <xdr:sp macro="" textlink="">
      <xdr:nvSpPr>
        <xdr:cNvPr id="1090518" name="Rectangle 11481">
          <a:extLst>
            <a:ext uri="{FF2B5EF4-FFF2-40B4-BE49-F238E27FC236}">
              <a16:creationId xmlns:a16="http://schemas.microsoft.com/office/drawing/2014/main" xmlns="" id="{00000000-0008-0000-0B00-0000D6A31000}"/>
            </a:ext>
          </a:extLst>
        </xdr:cNvPr>
        <xdr:cNvSpPr>
          <a:spLocks noChangeArrowheads="1"/>
        </xdr:cNvSpPr>
      </xdr:nvSpPr>
      <xdr:spPr bwMode="auto">
        <a:xfrm>
          <a:off x="0" y="362997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293</xdr:row>
      <xdr:rowOff>0</xdr:rowOff>
    </xdr:from>
    <xdr:to>
      <xdr:col>0</xdr:col>
      <xdr:colOff>0</xdr:colOff>
      <xdr:row>293</xdr:row>
      <xdr:rowOff>0</xdr:rowOff>
    </xdr:to>
    <xdr:sp macro="" textlink="">
      <xdr:nvSpPr>
        <xdr:cNvPr id="1090519" name="Rectangle 11482">
          <a:extLst>
            <a:ext uri="{FF2B5EF4-FFF2-40B4-BE49-F238E27FC236}">
              <a16:creationId xmlns:a16="http://schemas.microsoft.com/office/drawing/2014/main" xmlns="" id="{00000000-0008-0000-0B00-0000D7A31000}"/>
            </a:ext>
          </a:extLst>
        </xdr:cNvPr>
        <xdr:cNvSpPr>
          <a:spLocks noChangeArrowheads="1"/>
        </xdr:cNvSpPr>
      </xdr:nvSpPr>
      <xdr:spPr bwMode="auto">
        <a:xfrm>
          <a:off x="0" y="481203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293</xdr:row>
      <xdr:rowOff>0</xdr:rowOff>
    </xdr:from>
    <xdr:to>
      <xdr:col>0</xdr:col>
      <xdr:colOff>0</xdr:colOff>
      <xdr:row>293</xdr:row>
      <xdr:rowOff>0</xdr:rowOff>
    </xdr:to>
    <xdr:sp macro="" textlink="">
      <xdr:nvSpPr>
        <xdr:cNvPr id="1090520" name="Rectangle 11483">
          <a:extLst>
            <a:ext uri="{FF2B5EF4-FFF2-40B4-BE49-F238E27FC236}">
              <a16:creationId xmlns:a16="http://schemas.microsoft.com/office/drawing/2014/main" xmlns="" id="{00000000-0008-0000-0B00-0000D8A31000}"/>
            </a:ext>
          </a:extLst>
        </xdr:cNvPr>
        <xdr:cNvSpPr>
          <a:spLocks noChangeArrowheads="1"/>
        </xdr:cNvSpPr>
      </xdr:nvSpPr>
      <xdr:spPr bwMode="auto">
        <a:xfrm>
          <a:off x="0" y="481203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313</xdr:row>
      <xdr:rowOff>0</xdr:rowOff>
    </xdr:from>
    <xdr:to>
      <xdr:col>0</xdr:col>
      <xdr:colOff>0</xdr:colOff>
      <xdr:row>313</xdr:row>
      <xdr:rowOff>0</xdr:rowOff>
    </xdr:to>
    <xdr:sp macro="" textlink="">
      <xdr:nvSpPr>
        <xdr:cNvPr id="1090521" name="Rectangle 11484">
          <a:extLst>
            <a:ext uri="{FF2B5EF4-FFF2-40B4-BE49-F238E27FC236}">
              <a16:creationId xmlns:a16="http://schemas.microsoft.com/office/drawing/2014/main" xmlns="" id="{00000000-0008-0000-0B00-0000D9A31000}"/>
            </a:ext>
          </a:extLst>
        </xdr:cNvPr>
        <xdr:cNvSpPr>
          <a:spLocks noChangeArrowheads="1"/>
        </xdr:cNvSpPr>
      </xdr:nvSpPr>
      <xdr:spPr bwMode="auto">
        <a:xfrm>
          <a:off x="0" y="527208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313</xdr:row>
      <xdr:rowOff>0</xdr:rowOff>
    </xdr:from>
    <xdr:to>
      <xdr:col>0</xdr:col>
      <xdr:colOff>0</xdr:colOff>
      <xdr:row>313</xdr:row>
      <xdr:rowOff>0</xdr:rowOff>
    </xdr:to>
    <xdr:sp macro="" textlink="">
      <xdr:nvSpPr>
        <xdr:cNvPr id="1090522" name="Rectangle 11485">
          <a:extLst>
            <a:ext uri="{FF2B5EF4-FFF2-40B4-BE49-F238E27FC236}">
              <a16:creationId xmlns:a16="http://schemas.microsoft.com/office/drawing/2014/main" xmlns="" id="{00000000-0008-0000-0B00-0000DAA31000}"/>
            </a:ext>
          </a:extLst>
        </xdr:cNvPr>
        <xdr:cNvSpPr>
          <a:spLocks noChangeArrowheads="1"/>
        </xdr:cNvSpPr>
      </xdr:nvSpPr>
      <xdr:spPr bwMode="auto">
        <a:xfrm>
          <a:off x="0" y="527208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588</xdr:row>
      <xdr:rowOff>0</xdr:rowOff>
    </xdr:from>
    <xdr:to>
      <xdr:col>0</xdr:col>
      <xdr:colOff>0</xdr:colOff>
      <xdr:row>588</xdr:row>
      <xdr:rowOff>0</xdr:rowOff>
    </xdr:to>
    <xdr:sp macro="" textlink="">
      <xdr:nvSpPr>
        <xdr:cNvPr id="1090523" name="Rectangle 11486">
          <a:extLst>
            <a:ext uri="{FF2B5EF4-FFF2-40B4-BE49-F238E27FC236}">
              <a16:creationId xmlns:a16="http://schemas.microsoft.com/office/drawing/2014/main" xmlns="" id="{00000000-0008-0000-0B00-0000DBA31000}"/>
            </a:ext>
          </a:extLst>
        </xdr:cNvPr>
        <xdr:cNvSpPr>
          <a:spLocks noChangeArrowheads="1"/>
        </xdr:cNvSpPr>
      </xdr:nvSpPr>
      <xdr:spPr bwMode="auto">
        <a:xfrm>
          <a:off x="0" y="1125188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328</xdr:row>
      <xdr:rowOff>0</xdr:rowOff>
    </xdr:from>
    <xdr:to>
      <xdr:col>0</xdr:col>
      <xdr:colOff>0</xdr:colOff>
      <xdr:row>328</xdr:row>
      <xdr:rowOff>0</xdr:rowOff>
    </xdr:to>
    <xdr:sp macro="" textlink="">
      <xdr:nvSpPr>
        <xdr:cNvPr id="1090524" name="Rectangle 11487">
          <a:extLst>
            <a:ext uri="{FF2B5EF4-FFF2-40B4-BE49-F238E27FC236}">
              <a16:creationId xmlns:a16="http://schemas.microsoft.com/office/drawing/2014/main" xmlns="" id="{00000000-0008-0000-0B00-0000DCA31000}"/>
            </a:ext>
          </a:extLst>
        </xdr:cNvPr>
        <xdr:cNvSpPr>
          <a:spLocks noChangeArrowheads="1"/>
        </xdr:cNvSpPr>
      </xdr:nvSpPr>
      <xdr:spPr bwMode="auto">
        <a:xfrm>
          <a:off x="0" y="559212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404</xdr:row>
      <xdr:rowOff>0</xdr:rowOff>
    </xdr:from>
    <xdr:to>
      <xdr:col>0</xdr:col>
      <xdr:colOff>0</xdr:colOff>
      <xdr:row>404</xdr:row>
      <xdr:rowOff>0</xdr:rowOff>
    </xdr:to>
    <xdr:sp macro="" textlink="">
      <xdr:nvSpPr>
        <xdr:cNvPr id="1090525" name="Rectangle 11488">
          <a:extLst>
            <a:ext uri="{FF2B5EF4-FFF2-40B4-BE49-F238E27FC236}">
              <a16:creationId xmlns:a16="http://schemas.microsoft.com/office/drawing/2014/main" xmlns="" id="{00000000-0008-0000-0B00-0000DDA31000}"/>
            </a:ext>
          </a:extLst>
        </xdr:cNvPr>
        <xdr:cNvSpPr>
          <a:spLocks noChangeArrowheads="1"/>
        </xdr:cNvSpPr>
      </xdr:nvSpPr>
      <xdr:spPr bwMode="auto">
        <a:xfrm>
          <a:off x="0" y="727043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588</xdr:row>
      <xdr:rowOff>0</xdr:rowOff>
    </xdr:from>
    <xdr:to>
      <xdr:col>0</xdr:col>
      <xdr:colOff>0</xdr:colOff>
      <xdr:row>588</xdr:row>
      <xdr:rowOff>0</xdr:rowOff>
    </xdr:to>
    <xdr:sp macro="" textlink="">
      <xdr:nvSpPr>
        <xdr:cNvPr id="1090526" name="Rectangle 11489">
          <a:extLst>
            <a:ext uri="{FF2B5EF4-FFF2-40B4-BE49-F238E27FC236}">
              <a16:creationId xmlns:a16="http://schemas.microsoft.com/office/drawing/2014/main" xmlns="" id="{00000000-0008-0000-0B00-0000DEA31000}"/>
            </a:ext>
          </a:extLst>
        </xdr:cNvPr>
        <xdr:cNvSpPr>
          <a:spLocks noChangeArrowheads="1"/>
        </xdr:cNvSpPr>
      </xdr:nvSpPr>
      <xdr:spPr bwMode="auto">
        <a:xfrm>
          <a:off x="0" y="1125188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328</xdr:row>
      <xdr:rowOff>0</xdr:rowOff>
    </xdr:from>
    <xdr:to>
      <xdr:col>0</xdr:col>
      <xdr:colOff>0</xdr:colOff>
      <xdr:row>328</xdr:row>
      <xdr:rowOff>0</xdr:rowOff>
    </xdr:to>
    <xdr:sp macro="" textlink="">
      <xdr:nvSpPr>
        <xdr:cNvPr id="1090527" name="Rectangle 11490">
          <a:extLst>
            <a:ext uri="{FF2B5EF4-FFF2-40B4-BE49-F238E27FC236}">
              <a16:creationId xmlns:a16="http://schemas.microsoft.com/office/drawing/2014/main" xmlns="" id="{00000000-0008-0000-0B00-0000DFA31000}"/>
            </a:ext>
          </a:extLst>
        </xdr:cNvPr>
        <xdr:cNvSpPr>
          <a:spLocks noChangeArrowheads="1"/>
        </xdr:cNvSpPr>
      </xdr:nvSpPr>
      <xdr:spPr bwMode="auto">
        <a:xfrm>
          <a:off x="0" y="559212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404</xdr:row>
      <xdr:rowOff>0</xdr:rowOff>
    </xdr:from>
    <xdr:to>
      <xdr:col>0</xdr:col>
      <xdr:colOff>0</xdr:colOff>
      <xdr:row>404</xdr:row>
      <xdr:rowOff>0</xdr:rowOff>
    </xdr:to>
    <xdr:sp macro="" textlink="">
      <xdr:nvSpPr>
        <xdr:cNvPr id="1090528" name="Rectangle 11491">
          <a:extLst>
            <a:ext uri="{FF2B5EF4-FFF2-40B4-BE49-F238E27FC236}">
              <a16:creationId xmlns:a16="http://schemas.microsoft.com/office/drawing/2014/main" xmlns="" id="{00000000-0008-0000-0B00-0000E0A31000}"/>
            </a:ext>
          </a:extLst>
        </xdr:cNvPr>
        <xdr:cNvSpPr>
          <a:spLocks noChangeArrowheads="1"/>
        </xdr:cNvSpPr>
      </xdr:nvSpPr>
      <xdr:spPr bwMode="auto">
        <a:xfrm>
          <a:off x="0" y="727043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663</xdr:row>
      <xdr:rowOff>0</xdr:rowOff>
    </xdr:from>
    <xdr:to>
      <xdr:col>0</xdr:col>
      <xdr:colOff>0</xdr:colOff>
      <xdr:row>663</xdr:row>
      <xdr:rowOff>0</xdr:rowOff>
    </xdr:to>
    <xdr:sp macro="" textlink="">
      <xdr:nvSpPr>
        <xdr:cNvPr id="1090529" name="Rectangle 11492">
          <a:extLst>
            <a:ext uri="{FF2B5EF4-FFF2-40B4-BE49-F238E27FC236}">
              <a16:creationId xmlns:a16="http://schemas.microsoft.com/office/drawing/2014/main" xmlns="" id="{00000000-0008-0000-0B00-0000E1A31000}"/>
            </a:ext>
          </a:extLst>
        </xdr:cNvPr>
        <xdr:cNvSpPr>
          <a:spLocks noChangeArrowheads="1"/>
        </xdr:cNvSpPr>
      </xdr:nvSpPr>
      <xdr:spPr bwMode="auto">
        <a:xfrm>
          <a:off x="0" y="1229201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663</xdr:row>
      <xdr:rowOff>0</xdr:rowOff>
    </xdr:from>
    <xdr:to>
      <xdr:col>0</xdr:col>
      <xdr:colOff>0</xdr:colOff>
      <xdr:row>663</xdr:row>
      <xdr:rowOff>0</xdr:rowOff>
    </xdr:to>
    <xdr:sp macro="" textlink="">
      <xdr:nvSpPr>
        <xdr:cNvPr id="1090530" name="Rectangle 11493">
          <a:extLst>
            <a:ext uri="{FF2B5EF4-FFF2-40B4-BE49-F238E27FC236}">
              <a16:creationId xmlns:a16="http://schemas.microsoft.com/office/drawing/2014/main" xmlns="" id="{00000000-0008-0000-0B00-0000E2A31000}"/>
            </a:ext>
          </a:extLst>
        </xdr:cNvPr>
        <xdr:cNvSpPr>
          <a:spLocks noChangeArrowheads="1"/>
        </xdr:cNvSpPr>
      </xdr:nvSpPr>
      <xdr:spPr bwMode="auto">
        <a:xfrm>
          <a:off x="0" y="1229201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481</xdr:row>
      <xdr:rowOff>0</xdr:rowOff>
    </xdr:from>
    <xdr:to>
      <xdr:col>0</xdr:col>
      <xdr:colOff>0</xdr:colOff>
      <xdr:row>481</xdr:row>
      <xdr:rowOff>0</xdr:rowOff>
    </xdr:to>
    <xdr:sp macro="" textlink="">
      <xdr:nvSpPr>
        <xdr:cNvPr id="1090531" name="Rectangle 11494">
          <a:extLst>
            <a:ext uri="{FF2B5EF4-FFF2-40B4-BE49-F238E27FC236}">
              <a16:creationId xmlns:a16="http://schemas.microsoft.com/office/drawing/2014/main" xmlns="" id="{00000000-0008-0000-0B00-0000E3A31000}"/>
            </a:ext>
          </a:extLst>
        </xdr:cNvPr>
        <xdr:cNvSpPr>
          <a:spLocks noChangeArrowheads="1"/>
        </xdr:cNvSpPr>
      </xdr:nvSpPr>
      <xdr:spPr bwMode="auto">
        <a:xfrm>
          <a:off x="0" y="889063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481</xdr:row>
      <xdr:rowOff>0</xdr:rowOff>
    </xdr:from>
    <xdr:to>
      <xdr:col>0</xdr:col>
      <xdr:colOff>0</xdr:colOff>
      <xdr:row>481</xdr:row>
      <xdr:rowOff>0</xdr:rowOff>
    </xdr:to>
    <xdr:sp macro="" textlink="">
      <xdr:nvSpPr>
        <xdr:cNvPr id="1090532" name="Rectangle 11495">
          <a:extLst>
            <a:ext uri="{FF2B5EF4-FFF2-40B4-BE49-F238E27FC236}">
              <a16:creationId xmlns:a16="http://schemas.microsoft.com/office/drawing/2014/main" xmlns="" id="{00000000-0008-0000-0B00-0000E4A31000}"/>
            </a:ext>
          </a:extLst>
        </xdr:cNvPr>
        <xdr:cNvSpPr>
          <a:spLocks noChangeArrowheads="1"/>
        </xdr:cNvSpPr>
      </xdr:nvSpPr>
      <xdr:spPr bwMode="auto">
        <a:xfrm>
          <a:off x="0" y="889063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481</xdr:row>
      <xdr:rowOff>0</xdr:rowOff>
    </xdr:from>
    <xdr:to>
      <xdr:col>0</xdr:col>
      <xdr:colOff>0</xdr:colOff>
      <xdr:row>481</xdr:row>
      <xdr:rowOff>0</xdr:rowOff>
    </xdr:to>
    <xdr:sp macro="" textlink="">
      <xdr:nvSpPr>
        <xdr:cNvPr id="1090533" name="Rectangle 11496">
          <a:extLst>
            <a:ext uri="{FF2B5EF4-FFF2-40B4-BE49-F238E27FC236}">
              <a16:creationId xmlns:a16="http://schemas.microsoft.com/office/drawing/2014/main" xmlns="" id="{00000000-0008-0000-0B00-0000E5A31000}"/>
            </a:ext>
          </a:extLst>
        </xdr:cNvPr>
        <xdr:cNvSpPr>
          <a:spLocks noChangeArrowheads="1"/>
        </xdr:cNvSpPr>
      </xdr:nvSpPr>
      <xdr:spPr bwMode="auto">
        <a:xfrm>
          <a:off x="0" y="889063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481</xdr:row>
      <xdr:rowOff>0</xdr:rowOff>
    </xdr:from>
    <xdr:to>
      <xdr:col>0</xdr:col>
      <xdr:colOff>0</xdr:colOff>
      <xdr:row>481</xdr:row>
      <xdr:rowOff>0</xdr:rowOff>
    </xdr:to>
    <xdr:sp macro="" textlink="">
      <xdr:nvSpPr>
        <xdr:cNvPr id="1090534" name="Rectangle 11497">
          <a:extLst>
            <a:ext uri="{FF2B5EF4-FFF2-40B4-BE49-F238E27FC236}">
              <a16:creationId xmlns:a16="http://schemas.microsoft.com/office/drawing/2014/main" xmlns="" id="{00000000-0008-0000-0B00-0000E6A31000}"/>
            </a:ext>
          </a:extLst>
        </xdr:cNvPr>
        <xdr:cNvSpPr>
          <a:spLocks noChangeArrowheads="1"/>
        </xdr:cNvSpPr>
      </xdr:nvSpPr>
      <xdr:spPr bwMode="auto">
        <a:xfrm>
          <a:off x="0" y="889063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481</xdr:row>
      <xdr:rowOff>0</xdr:rowOff>
    </xdr:from>
    <xdr:to>
      <xdr:col>0</xdr:col>
      <xdr:colOff>0</xdr:colOff>
      <xdr:row>481</xdr:row>
      <xdr:rowOff>0</xdr:rowOff>
    </xdr:to>
    <xdr:sp macro="" textlink="">
      <xdr:nvSpPr>
        <xdr:cNvPr id="1090535" name="Rectangle 11498">
          <a:extLst>
            <a:ext uri="{FF2B5EF4-FFF2-40B4-BE49-F238E27FC236}">
              <a16:creationId xmlns:a16="http://schemas.microsoft.com/office/drawing/2014/main" xmlns="" id="{00000000-0008-0000-0B00-0000E7A31000}"/>
            </a:ext>
          </a:extLst>
        </xdr:cNvPr>
        <xdr:cNvSpPr>
          <a:spLocks noChangeArrowheads="1"/>
        </xdr:cNvSpPr>
      </xdr:nvSpPr>
      <xdr:spPr bwMode="auto">
        <a:xfrm>
          <a:off x="0" y="889063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481</xdr:row>
      <xdr:rowOff>0</xdr:rowOff>
    </xdr:from>
    <xdr:to>
      <xdr:col>0</xdr:col>
      <xdr:colOff>0</xdr:colOff>
      <xdr:row>481</xdr:row>
      <xdr:rowOff>0</xdr:rowOff>
    </xdr:to>
    <xdr:sp macro="" textlink="">
      <xdr:nvSpPr>
        <xdr:cNvPr id="1090536" name="Rectangle 11499">
          <a:extLst>
            <a:ext uri="{FF2B5EF4-FFF2-40B4-BE49-F238E27FC236}">
              <a16:creationId xmlns:a16="http://schemas.microsoft.com/office/drawing/2014/main" xmlns="" id="{00000000-0008-0000-0B00-0000E8A31000}"/>
            </a:ext>
          </a:extLst>
        </xdr:cNvPr>
        <xdr:cNvSpPr>
          <a:spLocks noChangeArrowheads="1"/>
        </xdr:cNvSpPr>
      </xdr:nvSpPr>
      <xdr:spPr bwMode="auto">
        <a:xfrm>
          <a:off x="0" y="889063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588</xdr:row>
      <xdr:rowOff>0</xdr:rowOff>
    </xdr:from>
    <xdr:to>
      <xdr:col>0</xdr:col>
      <xdr:colOff>0</xdr:colOff>
      <xdr:row>588</xdr:row>
      <xdr:rowOff>0</xdr:rowOff>
    </xdr:to>
    <xdr:sp macro="" textlink="">
      <xdr:nvSpPr>
        <xdr:cNvPr id="1090537" name="Rectangle 11500">
          <a:extLst>
            <a:ext uri="{FF2B5EF4-FFF2-40B4-BE49-F238E27FC236}">
              <a16:creationId xmlns:a16="http://schemas.microsoft.com/office/drawing/2014/main" xmlns="" id="{00000000-0008-0000-0B00-0000E9A31000}"/>
            </a:ext>
          </a:extLst>
        </xdr:cNvPr>
        <xdr:cNvSpPr>
          <a:spLocks noChangeArrowheads="1"/>
        </xdr:cNvSpPr>
      </xdr:nvSpPr>
      <xdr:spPr bwMode="auto">
        <a:xfrm>
          <a:off x="0" y="1125188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588</xdr:row>
      <xdr:rowOff>0</xdr:rowOff>
    </xdr:from>
    <xdr:to>
      <xdr:col>0</xdr:col>
      <xdr:colOff>0</xdr:colOff>
      <xdr:row>588</xdr:row>
      <xdr:rowOff>0</xdr:rowOff>
    </xdr:to>
    <xdr:sp macro="" textlink="">
      <xdr:nvSpPr>
        <xdr:cNvPr id="1090538" name="Rectangle 11501">
          <a:extLst>
            <a:ext uri="{FF2B5EF4-FFF2-40B4-BE49-F238E27FC236}">
              <a16:creationId xmlns:a16="http://schemas.microsoft.com/office/drawing/2014/main" xmlns="" id="{00000000-0008-0000-0B00-0000EAA31000}"/>
            </a:ext>
          </a:extLst>
        </xdr:cNvPr>
        <xdr:cNvSpPr>
          <a:spLocks noChangeArrowheads="1"/>
        </xdr:cNvSpPr>
      </xdr:nvSpPr>
      <xdr:spPr bwMode="auto">
        <a:xfrm>
          <a:off x="0" y="1125188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588</xdr:row>
      <xdr:rowOff>0</xdr:rowOff>
    </xdr:from>
    <xdr:to>
      <xdr:col>0</xdr:col>
      <xdr:colOff>0</xdr:colOff>
      <xdr:row>588</xdr:row>
      <xdr:rowOff>0</xdr:rowOff>
    </xdr:to>
    <xdr:sp macro="" textlink="">
      <xdr:nvSpPr>
        <xdr:cNvPr id="1090539" name="Rectangle 11502">
          <a:extLst>
            <a:ext uri="{FF2B5EF4-FFF2-40B4-BE49-F238E27FC236}">
              <a16:creationId xmlns:a16="http://schemas.microsoft.com/office/drawing/2014/main" xmlns="" id="{00000000-0008-0000-0B00-0000EBA31000}"/>
            </a:ext>
          </a:extLst>
        </xdr:cNvPr>
        <xdr:cNvSpPr>
          <a:spLocks noChangeArrowheads="1"/>
        </xdr:cNvSpPr>
      </xdr:nvSpPr>
      <xdr:spPr bwMode="auto">
        <a:xfrm>
          <a:off x="0" y="1125188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588</xdr:row>
      <xdr:rowOff>0</xdr:rowOff>
    </xdr:from>
    <xdr:to>
      <xdr:col>0</xdr:col>
      <xdr:colOff>0</xdr:colOff>
      <xdr:row>588</xdr:row>
      <xdr:rowOff>0</xdr:rowOff>
    </xdr:to>
    <xdr:sp macro="" textlink="">
      <xdr:nvSpPr>
        <xdr:cNvPr id="1090540" name="Rectangle 11503">
          <a:extLst>
            <a:ext uri="{FF2B5EF4-FFF2-40B4-BE49-F238E27FC236}">
              <a16:creationId xmlns:a16="http://schemas.microsoft.com/office/drawing/2014/main" xmlns="" id="{00000000-0008-0000-0B00-0000ECA31000}"/>
            </a:ext>
          </a:extLst>
        </xdr:cNvPr>
        <xdr:cNvSpPr>
          <a:spLocks noChangeArrowheads="1"/>
        </xdr:cNvSpPr>
      </xdr:nvSpPr>
      <xdr:spPr bwMode="auto">
        <a:xfrm>
          <a:off x="0" y="1125188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588</xdr:row>
      <xdr:rowOff>0</xdr:rowOff>
    </xdr:from>
    <xdr:to>
      <xdr:col>0</xdr:col>
      <xdr:colOff>0</xdr:colOff>
      <xdr:row>588</xdr:row>
      <xdr:rowOff>0</xdr:rowOff>
    </xdr:to>
    <xdr:sp macro="" textlink="">
      <xdr:nvSpPr>
        <xdr:cNvPr id="1090541" name="Rectangle 11504">
          <a:extLst>
            <a:ext uri="{FF2B5EF4-FFF2-40B4-BE49-F238E27FC236}">
              <a16:creationId xmlns:a16="http://schemas.microsoft.com/office/drawing/2014/main" xmlns="" id="{00000000-0008-0000-0B00-0000EDA31000}"/>
            </a:ext>
          </a:extLst>
        </xdr:cNvPr>
        <xdr:cNvSpPr>
          <a:spLocks noChangeArrowheads="1"/>
        </xdr:cNvSpPr>
      </xdr:nvSpPr>
      <xdr:spPr bwMode="auto">
        <a:xfrm>
          <a:off x="0" y="1125188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588</xdr:row>
      <xdr:rowOff>0</xdr:rowOff>
    </xdr:from>
    <xdr:to>
      <xdr:col>0</xdr:col>
      <xdr:colOff>0</xdr:colOff>
      <xdr:row>588</xdr:row>
      <xdr:rowOff>0</xdr:rowOff>
    </xdr:to>
    <xdr:sp macro="" textlink="">
      <xdr:nvSpPr>
        <xdr:cNvPr id="1090542" name="Rectangle 11505">
          <a:extLst>
            <a:ext uri="{FF2B5EF4-FFF2-40B4-BE49-F238E27FC236}">
              <a16:creationId xmlns:a16="http://schemas.microsoft.com/office/drawing/2014/main" xmlns="" id="{00000000-0008-0000-0B00-0000EEA31000}"/>
            </a:ext>
          </a:extLst>
        </xdr:cNvPr>
        <xdr:cNvSpPr>
          <a:spLocks noChangeArrowheads="1"/>
        </xdr:cNvSpPr>
      </xdr:nvSpPr>
      <xdr:spPr bwMode="auto">
        <a:xfrm>
          <a:off x="0" y="1125188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663</xdr:row>
      <xdr:rowOff>0</xdr:rowOff>
    </xdr:from>
    <xdr:to>
      <xdr:col>0</xdr:col>
      <xdr:colOff>0</xdr:colOff>
      <xdr:row>663</xdr:row>
      <xdr:rowOff>0</xdr:rowOff>
    </xdr:to>
    <xdr:sp macro="" textlink="">
      <xdr:nvSpPr>
        <xdr:cNvPr id="1090543" name="Rectangle 11506">
          <a:extLst>
            <a:ext uri="{FF2B5EF4-FFF2-40B4-BE49-F238E27FC236}">
              <a16:creationId xmlns:a16="http://schemas.microsoft.com/office/drawing/2014/main" xmlns="" id="{00000000-0008-0000-0B00-0000EFA31000}"/>
            </a:ext>
          </a:extLst>
        </xdr:cNvPr>
        <xdr:cNvSpPr>
          <a:spLocks noChangeArrowheads="1"/>
        </xdr:cNvSpPr>
      </xdr:nvSpPr>
      <xdr:spPr bwMode="auto">
        <a:xfrm>
          <a:off x="0" y="1229201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663</xdr:row>
      <xdr:rowOff>0</xdr:rowOff>
    </xdr:from>
    <xdr:to>
      <xdr:col>0</xdr:col>
      <xdr:colOff>0</xdr:colOff>
      <xdr:row>663</xdr:row>
      <xdr:rowOff>0</xdr:rowOff>
    </xdr:to>
    <xdr:sp macro="" textlink="">
      <xdr:nvSpPr>
        <xdr:cNvPr id="1090544" name="Rectangle 11507">
          <a:extLst>
            <a:ext uri="{FF2B5EF4-FFF2-40B4-BE49-F238E27FC236}">
              <a16:creationId xmlns:a16="http://schemas.microsoft.com/office/drawing/2014/main" xmlns="" id="{00000000-0008-0000-0B00-0000F0A31000}"/>
            </a:ext>
          </a:extLst>
        </xdr:cNvPr>
        <xdr:cNvSpPr>
          <a:spLocks noChangeArrowheads="1"/>
        </xdr:cNvSpPr>
      </xdr:nvSpPr>
      <xdr:spPr bwMode="auto">
        <a:xfrm>
          <a:off x="0" y="1229201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404</xdr:row>
      <xdr:rowOff>0</xdr:rowOff>
    </xdr:from>
    <xdr:to>
      <xdr:col>0</xdr:col>
      <xdr:colOff>0</xdr:colOff>
      <xdr:row>404</xdr:row>
      <xdr:rowOff>0</xdr:rowOff>
    </xdr:to>
    <xdr:sp macro="" textlink="">
      <xdr:nvSpPr>
        <xdr:cNvPr id="1090545" name="Rectangle 11508">
          <a:extLst>
            <a:ext uri="{FF2B5EF4-FFF2-40B4-BE49-F238E27FC236}">
              <a16:creationId xmlns:a16="http://schemas.microsoft.com/office/drawing/2014/main" xmlns="" id="{00000000-0008-0000-0B00-0000F1A31000}"/>
            </a:ext>
          </a:extLst>
        </xdr:cNvPr>
        <xdr:cNvSpPr>
          <a:spLocks noChangeArrowheads="1"/>
        </xdr:cNvSpPr>
      </xdr:nvSpPr>
      <xdr:spPr bwMode="auto">
        <a:xfrm>
          <a:off x="0" y="727043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404</xdr:row>
      <xdr:rowOff>0</xdr:rowOff>
    </xdr:from>
    <xdr:to>
      <xdr:col>0</xdr:col>
      <xdr:colOff>0</xdr:colOff>
      <xdr:row>404</xdr:row>
      <xdr:rowOff>0</xdr:rowOff>
    </xdr:to>
    <xdr:sp macro="" textlink="">
      <xdr:nvSpPr>
        <xdr:cNvPr id="1090546" name="Rectangle 11509">
          <a:extLst>
            <a:ext uri="{FF2B5EF4-FFF2-40B4-BE49-F238E27FC236}">
              <a16:creationId xmlns:a16="http://schemas.microsoft.com/office/drawing/2014/main" xmlns="" id="{00000000-0008-0000-0B00-0000F2A31000}"/>
            </a:ext>
          </a:extLst>
        </xdr:cNvPr>
        <xdr:cNvSpPr>
          <a:spLocks noChangeArrowheads="1"/>
        </xdr:cNvSpPr>
      </xdr:nvSpPr>
      <xdr:spPr bwMode="auto">
        <a:xfrm>
          <a:off x="0" y="727043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430</xdr:row>
      <xdr:rowOff>0</xdr:rowOff>
    </xdr:from>
    <xdr:to>
      <xdr:col>0</xdr:col>
      <xdr:colOff>0</xdr:colOff>
      <xdr:row>430</xdr:row>
      <xdr:rowOff>0</xdr:rowOff>
    </xdr:to>
    <xdr:sp macro="" textlink="">
      <xdr:nvSpPr>
        <xdr:cNvPr id="1090547" name="Rectangle 11510">
          <a:extLst>
            <a:ext uri="{FF2B5EF4-FFF2-40B4-BE49-F238E27FC236}">
              <a16:creationId xmlns:a16="http://schemas.microsoft.com/office/drawing/2014/main" xmlns="" id="{00000000-0008-0000-0B00-0000F3A31000}"/>
            </a:ext>
          </a:extLst>
        </xdr:cNvPr>
        <xdr:cNvSpPr>
          <a:spLocks noChangeArrowheads="1"/>
        </xdr:cNvSpPr>
      </xdr:nvSpPr>
      <xdr:spPr bwMode="auto">
        <a:xfrm>
          <a:off x="0" y="775049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430</xdr:row>
      <xdr:rowOff>0</xdr:rowOff>
    </xdr:from>
    <xdr:to>
      <xdr:col>0</xdr:col>
      <xdr:colOff>0</xdr:colOff>
      <xdr:row>430</xdr:row>
      <xdr:rowOff>0</xdr:rowOff>
    </xdr:to>
    <xdr:sp macro="" textlink="">
      <xdr:nvSpPr>
        <xdr:cNvPr id="1090548" name="Rectangle 11511">
          <a:extLst>
            <a:ext uri="{FF2B5EF4-FFF2-40B4-BE49-F238E27FC236}">
              <a16:creationId xmlns:a16="http://schemas.microsoft.com/office/drawing/2014/main" xmlns="" id="{00000000-0008-0000-0B00-0000F4A31000}"/>
            </a:ext>
          </a:extLst>
        </xdr:cNvPr>
        <xdr:cNvSpPr>
          <a:spLocks noChangeArrowheads="1"/>
        </xdr:cNvSpPr>
      </xdr:nvSpPr>
      <xdr:spPr bwMode="auto">
        <a:xfrm>
          <a:off x="0" y="775049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575</xdr:row>
      <xdr:rowOff>0</xdr:rowOff>
    </xdr:from>
    <xdr:to>
      <xdr:col>0</xdr:col>
      <xdr:colOff>0</xdr:colOff>
      <xdr:row>575</xdr:row>
      <xdr:rowOff>0</xdr:rowOff>
    </xdr:to>
    <xdr:sp macro="" textlink="">
      <xdr:nvSpPr>
        <xdr:cNvPr id="1090549" name="Rectangle 11512">
          <a:extLst>
            <a:ext uri="{FF2B5EF4-FFF2-40B4-BE49-F238E27FC236}">
              <a16:creationId xmlns:a16="http://schemas.microsoft.com/office/drawing/2014/main" xmlns="" id="{00000000-0008-0000-0B00-0000F5A31000}"/>
            </a:ext>
          </a:extLst>
        </xdr:cNvPr>
        <xdr:cNvSpPr>
          <a:spLocks noChangeArrowheads="1"/>
        </xdr:cNvSpPr>
      </xdr:nvSpPr>
      <xdr:spPr bwMode="auto">
        <a:xfrm>
          <a:off x="0" y="1095184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575</xdr:row>
      <xdr:rowOff>0</xdr:rowOff>
    </xdr:from>
    <xdr:to>
      <xdr:col>0</xdr:col>
      <xdr:colOff>0</xdr:colOff>
      <xdr:row>575</xdr:row>
      <xdr:rowOff>0</xdr:rowOff>
    </xdr:to>
    <xdr:sp macro="" textlink="">
      <xdr:nvSpPr>
        <xdr:cNvPr id="1090550" name="Rectangle 11513">
          <a:extLst>
            <a:ext uri="{FF2B5EF4-FFF2-40B4-BE49-F238E27FC236}">
              <a16:creationId xmlns:a16="http://schemas.microsoft.com/office/drawing/2014/main" xmlns="" id="{00000000-0008-0000-0B00-0000F6A31000}"/>
            </a:ext>
          </a:extLst>
        </xdr:cNvPr>
        <xdr:cNvSpPr>
          <a:spLocks noChangeArrowheads="1"/>
        </xdr:cNvSpPr>
      </xdr:nvSpPr>
      <xdr:spPr bwMode="auto">
        <a:xfrm>
          <a:off x="0" y="1095184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588</xdr:row>
      <xdr:rowOff>0</xdr:rowOff>
    </xdr:from>
    <xdr:to>
      <xdr:col>0</xdr:col>
      <xdr:colOff>0</xdr:colOff>
      <xdr:row>588</xdr:row>
      <xdr:rowOff>0</xdr:rowOff>
    </xdr:to>
    <xdr:sp macro="" textlink="">
      <xdr:nvSpPr>
        <xdr:cNvPr id="1090551" name="Rectangle 11514">
          <a:extLst>
            <a:ext uri="{FF2B5EF4-FFF2-40B4-BE49-F238E27FC236}">
              <a16:creationId xmlns:a16="http://schemas.microsoft.com/office/drawing/2014/main" xmlns="" id="{00000000-0008-0000-0B00-0000F7A31000}"/>
            </a:ext>
          </a:extLst>
        </xdr:cNvPr>
        <xdr:cNvSpPr>
          <a:spLocks noChangeArrowheads="1"/>
        </xdr:cNvSpPr>
      </xdr:nvSpPr>
      <xdr:spPr bwMode="auto">
        <a:xfrm>
          <a:off x="0" y="1125188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588</xdr:row>
      <xdr:rowOff>0</xdr:rowOff>
    </xdr:from>
    <xdr:to>
      <xdr:col>0</xdr:col>
      <xdr:colOff>0</xdr:colOff>
      <xdr:row>588</xdr:row>
      <xdr:rowOff>0</xdr:rowOff>
    </xdr:to>
    <xdr:sp macro="" textlink="">
      <xdr:nvSpPr>
        <xdr:cNvPr id="1090552" name="Rectangle 11515">
          <a:extLst>
            <a:ext uri="{FF2B5EF4-FFF2-40B4-BE49-F238E27FC236}">
              <a16:creationId xmlns:a16="http://schemas.microsoft.com/office/drawing/2014/main" xmlns="" id="{00000000-0008-0000-0B00-0000F8A31000}"/>
            </a:ext>
          </a:extLst>
        </xdr:cNvPr>
        <xdr:cNvSpPr>
          <a:spLocks noChangeArrowheads="1"/>
        </xdr:cNvSpPr>
      </xdr:nvSpPr>
      <xdr:spPr bwMode="auto">
        <a:xfrm>
          <a:off x="0" y="1125188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588</xdr:row>
      <xdr:rowOff>0</xdr:rowOff>
    </xdr:from>
    <xdr:to>
      <xdr:col>0</xdr:col>
      <xdr:colOff>0</xdr:colOff>
      <xdr:row>588</xdr:row>
      <xdr:rowOff>0</xdr:rowOff>
    </xdr:to>
    <xdr:sp macro="" textlink="">
      <xdr:nvSpPr>
        <xdr:cNvPr id="1090553" name="Rectangle 11516">
          <a:extLst>
            <a:ext uri="{FF2B5EF4-FFF2-40B4-BE49-F238E27FC236}">
              <a16:creationId xmlns:a16="http://schemas.microsoft.com/office/drawing/2014/main" xmlns="" id="{00000000-0008-0000-0B00-0000F9A31000}"/>
            </a:ext>
          </a:extLst>
        </xdr:cNvPr>
        <xdr:cNvSpPr>
          <a:spLocks noChangeArrowheads="1"/>
        </xdr:cNvSpPr>
      </xdr:nvSpPr>
      <xdr:spPr bwMode="auto">
        <a:xfrm>
          <a:off x="0" y="1125188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588</xdr:row>
      <xdr:rowOff>0</xdr:rowOff>
    </xdr:from>
    <xdr:to>
      <xdr:col>0</xdr:col>
      <xdr:colOff>0</xdr:colOff>
      <xdr:row>588</xdr:row>
      <xdr:rowOff>0</xdr:rowOff>
    </xdr:to>
    <xdr:sp macro="" textlink="">
      <xdr:nvSpPr>
        <xdr:cNvPr id="1090554" name="Rectangle 11517">
          <a:extLst>
            <a:ext uri="{FF2B5EF4-FFF2-40B4-BE49-F238E27FC236}">
              <a16:creationId xmlns:a16="http://schemas.microsoft.com/office/drawing/2014/main" xmlns="" id="{00000000-0008-0000-0B00-0000FAA31000}"/>
            </a:ext>
          </a:extLst>
        </xdr:cNvPr>
        <xdr:cNvSpPr>
          <a:spLocks noChangeArrowheads="1"/>
        </xdr:cNvSpPr>
      </xdr:nvSpPr>
      <xdr:spPr bwMode="auto">
        <a:xfrm>
          <a:off x="0" y="1125188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589</xdr:row>
      <xdr:rowOff>0</xdr:rowOff>
    </xdr:from>
    <xdr:to>
      <xdr:col>0</xdr:col>
      <xdr:colOff>0</xdr:colOff>
      <xdr:row>589</xdr:row>
      <xdr:rowOff>0</xdr:rowOff>
    </xdr:to>
    <xdr:sp macro="" textlink="">
      <xdr:nvSpPr>
        <xdr:cNvPr id="1090555" name="Rectangle 11518">
          <a:extLst>
            <a:ext uri="{FF2B5EF4-FFF2-40B4-BE49-F238E27FC236}">
              <a16:creationId xmlns:a16="http://schemas.microsoft.com/office/drawing/2014/main" xmlns="" id="{00000000-0008-0000-0B00-0000FBA31000}"/>
            </a:ext>
          </a:extLst>
        </xdr:cNvPr>
        <xdr:cNvSpPr>
          <a:spLocks noChangeArrowheads="1"/>
        </xdr:cNvSpPr>
      </xdr:nvSpPr>
      <xdr:spPr bwMode="auto">
        <a:xfrm>
          <a:off x="0" y="1127188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589</xdr:row>
      <xdr:rowOff>0</xdr:rowOff>
    </xdr:from>
    <xdr:to>
      <xdr:col>0</xdr:col>
      <xdr:colOff>0</xdr:colOff>
      <xdr:row>589</xdr:row>
      <xdr:rowOff>0</xdr:rowOff>
    </xdr:to>
    <xdr:sp macro="" textlink="">
      <xdr:nvSpPr>
        <xdr:cNvPr id="1090556" name="Rectangle 11519">
          <a:extLst>
            <a:ext uri="{FF2B5EF4-FFF2-40B4-BE49-F238E27FC236}">
              <a16:creationId xmlns:a16="http://schemas.microsoft.com/office/drawing/2014/main" xmlns="" id="{00000000-0008-0000-0B00-0000FCA31000}"/>
            </a:ext>
          </a:extLst>
        </xdr:cNvPr>
        <xdr:cNvSpPr>
          <a:spLocks noChangeArrowheads="1"/>
        </xdr:cNvSpPr>
      </xdr:nvSpPr>
      <xdr:spPr bwMode="auto">
        <a:xfrm>
          <a:off x="0" y="1127188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673</xdr:row>
      <xdr:rowOff>0</xdr:rowOff>
    </xdr:from>
    <xdr:to>
      <xdr:col>0</xdr:col>
      <xdr:colOff>0</xdr:colOff>
      <xdr:row>673</xdr:row>
      <xdr:rowOff>0</xdr:rowOff>
    </xdr:to>
    <xdr:sp macro="" textlink="">
      <xdr:nvSpPr>
        <xdr:cNvPr id="1090557" name="Rectangle 11520">
          <a:extLst>
            <a:ext uri="{FF2B5EF4-FFF2-40B4-BE49-F238E27FC236}">
              <a16:creationId xmlns:a16="http://schemas.microsoft.com/office/drawing/2014/main" xmlns="" id="{00000000-0008-0000-0B00-0000FDA31000}"/>
            </a:ext>
          </a:extLst>
        </xdr:cNvPr>
        <xdr:cNvSpPr>
          <a:spLocks noChangeArrowheads="1"/>
        </xdr:cNvSpPr>
      </xdr:nvSpPr>
      <xdr:spPr bwMode="auto">
        <a:xfrm>
          <a:off x="0" y="1261205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673</xdr:row>
      <xdr:rowOff>0</xdr:rowOff>
    </xdr:from>
    <xdr:to>
      <xdr:col>0</xdr:col>
      <xdr:colOff>0</xdr:colOff>
      <xdr:row>673</xdr:row>
      <xdr:rowOff>0</xdr:rowOff>
    </xdr:to>
    <xdr:sp macro="" textlink="">
      <xdr:nvSpPr>
        <xdr:cNvPr id="1090558" name="Rectangle 11521">
          <a:extLst>
            <a:ext uri="{FF2B5EF4-FFF2-40B4-BE49-F238E27FC236}">
              <a16:creationId xmlns:a16="http://schemas.microsoft.com/office/drawing/2014/main" xmlns="" id="{00000000-0008-0000-0B00-0000FEA31000}"/>
            </a:ext>
          </a:extLst>
        </xdr:cNvPr>
        <xdr:cNvSpPr>
          <a:spLocks noChangeArrowheads="1"/>
        </xdr:cNvSpPr>
      </xdr:nvSpPr>
      <xdr:spPr bwMode="auto">
        <a:xfrm>
          <a:off x="0" y="1261205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0559" name="Rectangle 11522">
          <a:extLst>
            <a:ext uri="{FF2B5EF4-FFF2-40B4-BE49-F238E27FC236}">
              <a16:creationId xmlns:a16="http://schemas.microsoft.com/office/drawing/2014/main" xmlns="" id="{00000000-0008-0000-0B00-0000FFA3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688</xdr:row>
      <xdr:rowOff>0</xdr:rowOff>
    </xdr:from>
    <xdr:to>
      <xdr:col>0</xdr:col>
      <xdr:colOff>0</xdr:colOff>
      <xdr:row>688</xdr:row>
      <xdr:rowOff>0</xdr:rowOff>
    </xdr:to>
    <xdr:sp macro="" textlink="">
      <xdr:nvSpPr>
        <xdr:cNvPr id="1090560" name="Rectangle 11523">
          <a:extLst>
            <a:ext uri="{FF2B5EF4-FFF2-40B4-BE49-F238E27FC236}">
              <a16:creationId xmlns:a16="http://schemas.microsoft.com/office/drawing/2014/main" xmlns="" id="{00000000-0008-0000-0B00-000000A41000}"/>
            </a:ext>
          </a:extLst>
        </xdr:cNvPr>
        <xdr:cNvSpPr>
          <a:spLocks noChangeArrowheads="1"/>
        </xdr:cNvSpPr>
      </xdr:nvSpPr>
      <xdr:spPr bwMode="auto">
        <a:xfrm>
          <a:off x="0" y="1295209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706</xdr:row>
      <xdr:rowOff>0</xdr:rowOff>
    </xdr:from>
    <xdr:to>
      <xdr:col>0</xdr:col>
      <xdr:colOff>0</xdr:colOff>
      <xdr:row>706</xdr:row>
      <xdr:rowOff>0</xdr:rowOff>
    </xdr:to>
    <xdr:sp macro="" textlink="">
      <xdr:nvSpPr>
        <xdr:cNvPr id="1090561" name="Rectangle 11524">
          <a:extLst>
            <a:ext uri="{FF2B5EF4-FFF2-40B4-BE49-F238E27FC236}">
              <a16:creationId xmlns:a16="http://schemas.microsoft.com/office/drawing/2014/main" xmlns="" id="{00000000-0008-0000-0B00-000001A41000}"/>
            </a:ext>
          </a:extLst>
        </xdr:cNvPr>
        <xdr:cNvSpPr>
          <a:spLocks noChangeArrowheads="1"/>
        </xdr:cNvSpPr>
      </xdr:nvSpPr>
      <xdr:spPr bwMode="auto">
        <a:xfrm>
          <a:off x="0" y="1349121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0562" name="Rectangle 11525">
          <a:extLst>
            <a:ext uri="{FF2B5EF4-FFF2-40B4-BE49-F238E27FC236}">
              <a16:creationId xmlns:a16="http://schemas.microsoft.com/office/drawing/2014/main" xmlns="" id="{00000000-0008-0000-0B00-000002A4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688</xdr:row>
      <xdr:rowOff>0</xdr:rowOff>
    </xdr:from>
    <xdr:to>
      <xdr:col>0</xdr:col>
      <xdr:colOff>0</xdr:colOff>
      <xdr:row>688</xdr:row>
      <xdr:rowOff>0</xdr:rowOff>
    </xdr:to>
    <xdr:sp macro="" textlink="">
      <xdr:nvSpPr>
        <xdr:cNvPr id="1090563" name="Rectangle 11526">
          <a:extLst>
            <a:ext uri="{FF2B5EF4-FFF2-40B4-BE49-F238E27FC236}">
              <a16:creationId xmlns:a16="http://schemas.microsoft.com/office/drawing/2014/main" xmlns="" id="{00000000-0008-0000-0B00-000003A41000}"/>
            </a:ext>
          </a:extLst>
        </xdr:cNvPr>
        <xdr:cNvSpPr>
          <a:spLocks noChangeArrowheads="1"/>
        </xdr:cNvSpPr>
      </xdr:nvSpPr>
      <xdr:spPr bwMode="auto">
        <a:xfrm>
          <a:off x="0" y="1295209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706</xdr:row>
      <xdr:rowOff>0</xdr:rowOff>
    </xdr:from>
    <xdr:to>
      <xdr:col>0</xdr:col>
      <xdr:colOff>0</xdr:colOff>
      <xdr:row>706</xdr:row>
      <xdr:rowOff>0</xdr:rowOff>
    </xdr:to>
    <xdr:sp macro="" textlink="">
      <xdr:nvSpPr>
        <xdr:cNvPr id="1090564" name="Rectangle 11527">
          <a:extLst>
            <a:ext uri="{FF2B5EF4-FFF2-40B4-BE49-F238E27FC236}">
              <a16:creationId xmlns:a16="http://schemas.microsoft.com/office/drawing/2014/main" xmlns="" id="{00000000-0008-0000-0B00-000004A41000}"/>
            </a:ext>
          </a:extLst>
        </xdr:cNvPr>
        <xdr:cNvSpPr>
          <a:spLocks noChangeArrowheads="1"/>
        </xdr:cNvSpPr>
      </xdr:nvSpPr>
      <xdr:spPr bwMode="auto">
        <a:xfrm>
          <a:off x="0" y="1349121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1358</xdr:row>
      <xdr:rowOff>0</xdr:rowOff>
    </xdr:from>
    <xdr:to>
      <xdr:col>0</xdr:col>
      <xdr:colOff>0</xdr:colOff>
      <xdr:row>1358</xdr:row>
      <xdr:rowOff>0</xdr:rowOff>
    </xdr:to>
    <xdr:sp macro="" textlink="">
      <xdr:nvSpPr>
        <xdr:cNvPr id="1090565" name="Rectangle 11528">
          <a:extLst>
            <a:ext uri="{FF2B5EF4-FFF2-40B4-BE49-F238E27FC236}">
              <a16:creationId xmlns:a16="http://schemas.microsoft.com/office/drawing/2014/main" xmlns="" id="{00000000-0008-0000-0B00-000005A41000}"/>
            </a:ext>
          </a:extLst>
        </xdr:cNvPr>
        <xdr:cNvSpPr>
          <a:spLocks noChangeArrowheads="1"/>
        </xdr:cNvSpPr>
      </xdr:nvSpPr>
      <xdr:spPr bwMode="auto">
        <a:xfrm>
          <a:off x="0" y="4579715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1358</xdr:row>
      <xdr:rowOff>0</xdr:rowOff>
    </xdr:from>
    <xdr:to>
      <xdr:col>0</xdr:col>
      <xdr:colOff>0</xdr:colOff>
      <xdr:row>1358</xdr:row>
      <xdr:rowOff>0</xdr:rowOff>
    </xdr:to>
    <xdr:sp macro="" textlink="">
      <xdr:nvSpPr>
        <xdr:cNvPr id="1090566" name="Rectangle 11529">
          <a:extLst>
            <a:ext uri="{FF2B5EF4-FFF2-40B4-BE49-F238E27FC236}">
              <a16:creationId xmlns:a16="http://schemas.microsoft.com/office/drawing/2014/main" xmlns="" id="{00000000-0008-0000-0B00-000006A41000}"/>
            </a:ext>
          </a:extLst>
        </xdr:cNvPr>
        <xdr:cNvSpPr>
          <a:spLocks noChangeArrowheads="1"/>
        </xdr:cNvSpPr>
      </xdr:nvSpPr>
      <xdr:spPr bwMode="auto">
        <a:xfrm>
          <a:off x="0" y="4579715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0567" name="Rectangle 11530">
          <a:extLst>
            <a:ext uri="{FF2B5EF4-FFF2-40B4-BE49-F238E27FC236}">
              <a16:creationId xmlns:a16="http://schemas.microsoft.com/office/drawing/2014/main" xmlns="" id="{00000000-0008-0000-0B00-000007A41000}"/>
            </a:ext>
          </a:extLst>
        </xdr:cNvPr>
        <xdr:cNvSpPr>
          <a:spLocks noChangeArrowheads="1"/>
        </xdr:cNvSpPr>
      </xdr:nvSpPr>
      <xdr:spPr bwMode="auto">
        <a:xfrm>
          <a:off x="0" y="3887724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0568" name="Rectangle 11531">
          <a:extLst>
            <a:ext uri="{FF2B5EF4-FFF2-40B4-BE49-F238E27FC236}">
              <a16:creationId xmlns:a16="http://schemas.microsoft.com/office/drawing/2014/main" xmlns="" id="{00000000-0008-0000-0B00-000008A41000}"/>
            </a:ext>
          </a:extLst>
        </xdr:cNvPr>
        <xdr:cNvSpPr>
          <a:spLocks noChangeArrowheads="1"/>
        </xdr:cNvSpPr>
      </xdr:nvSpPr>
      <xdr:spPr bwMode="auto">
        <a:xfrm>
          <a:off x="0" y="3887724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0569" name="Rectangle 11532">
          <a:extLst>
            <a:ext uri="{FF2B5EF4-FFF2-40B4-BE49-F238E27FC236}">
              <a16:creationId xmlns:a16="http://schemas.microsoft.com/office/drawing/2014/main" xmlns="" id="{00000000-0008-0000-0B00-000009A41000}"/>
            </a:ext>
          </a:extLst>
        </xdr:cNvPr>
        <xdr:cNvSpPr>
          <a:spLocks noChangeArrowheads="1"/>
        </xdr:cNvSpPr>
      </xdr:nvSpPr>
      <xdr:spPr bwMode="auto">
        <a:xfrm>
          <a:off x="0" y="3887724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0570" name="Rectangle 11533">
          <a:extLst>
            <a:ext uri="{FF2B5EF4-FFF2-40B4-BE49-F238E27FC236}">
              <a16:creationId xmlns:a16="http://schemas.microsoft.com/office/drawing/2014/main" xmlns="" id="{00000000-0008-0000-0B00-00000AA41000}"/>
            </a:ext>
          </a:extLst>
        </xdr:cNvPr>
        <xdr:cNvSpPr>
          <a:spLocks noChangeArrowheads="1"/>
        </xdr:cNvSpPr>
      </xdr:nvSpPr>
      <xdr:spPr bwMode="auto">
        <a:xfrm>
          <a:off x="0" y="3887724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0571" name="Rectangle 11534">
          <a:extLst>
            <a:ext uri="{FF2B5EF4-FFF2-40B4-BE49-F238E27FC236}">
              <a16:creationId xmlns:a16="http://schemas.microsoft.com/office/drawing/2014/main" xmlns="" id="{00000000-0008-0000-0B00-00000BA41000}"/>
            </a:ext>
          </a:extLst>
        </xdr:cNvPr>
        <xdr:cNvSpPr>
          <a:spLocks noChangeArrowheads="1"/>
        </xdr:cNvSpPr>
      </xdr:nvSpPr>
      <xdr:spPr bwMode="auto">
        <a:xfrm>
          <a:off x="0" y="3887724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0572" name="Rectangle 11535">
          <a:extLst>
            <a:ext uri="{FF2B5EF4-FFF2-40B4-BE49-F238E27FC236}">
              <a16:creationId xmlns:a16="http://schemas.microsoft.com/office/drawing/2014/main" xmlns="" id="{00000000-0008-0000-0B00-00000CA41000}"/>
            </a:ext>
          </a:extLst>
        </xdr:cNvPr>
        <xdr:cNvSpPr>
          <a:spLocks noChangeArrowheads="1"/>
        </xdr:cNvSpPr>
      </xdr:nvSpPr>
      <xdr:spPr bwMode="auto">
        <a:xfrm>
          <a:off x="0" y="3887724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0573" name="Rectangle 11536">
          <a:extLst>
            <a:ext uri="{FF2B5EF4-FFF2-40B4-BE49-F238E27FC236}">
              <a16:creationId xmlns:a16="http://schemas.microsoft.com/office/drawing/2014/main" xmlns="" id="{00000000-0008-0000-0B00-00000DA4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0574" name="Rectangle 11537">
          <a:extLst>
            <a:ext uri="{FF2B5EF4-FFF2-40B4-BE49-F238E27FC236}">
              <a16:creationId xmlns:a16="http://schemas.microsoft.com/office/drawing/2014/main" xmlns="" id="{00000000-0008-0000-0B00-00000EA4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0575" name="Rectangle 11538">
          <a:extLst>
            <a:ext uri="{FF2B5EF4-FFF2-40B4-BE49-F238E27FC236}">
              <a16:creationId xmlns:a16="http://schemas.microsoft.com/office/drawing/2014/main" xmlns="" id="{00000000-0008-0000-0B00-00000FA4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0576" name="Rectangle 11539">
          <a:extLst>
            <a:ext uri="{FF2B5EF4-FFF2-40B4-BE49-F238E27FC236}">
              <a16:creationId xmlns:a16="http://schemas.microsoft.com/office/drawing/2014/main" xmlns="" id="{00000000-0008-0000-0B00-000010A4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0577" name="Rectangle 11540">
          <a:extLst>
            <a:ext uri="{FF2B5EF4-FFF2-40B4-BE49-F238E27FC236}">
              <a16:creationId xmlns:a16="http://schemas.microsoft.com/office/drawing/2014/main" xmlns="" id="{00000000-0008-0000-0B00-000011A4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0578" name="Rectangle 11541">
          <a:extLst>
            <a:ext uri="{FF2B5EF4-FFF2-40B4-BE49-F238E27FC236}">
              <a16:creationId xmlns:a16="http://schemas.microsoft.com/office/drawing/2014/main" xmlns="" id="{00000000-0008-0000-0B00-000012A4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1358</xdr:row>
      <xdr:rowOff>0</xdr:rowOff>
    </xdr:from>
    <xdr:to>
      <xdr:col>0</xdr:col>
      <xdr:colOff>0</xdr:colOff>
      <xdr:row>1358</xdr:row>
      <xdr:rowOff>0</xdr:rowOff>
    </xdr:to>
    <xdr:sp macro="" textlink="">
      <xdr:nvSpPr>
        <xdr:cNvPr id="1090579" name="Rectangle 11542">
          <a:extLst>
            <a:ext uri="{FF2B5EF4-FFF2-40B4-BE49-F238E27FC236}">
              <a16:creationId xmlns:a16="http://schemas.microsoft.com/office/drawing/2014/main" xmlns="" id="{00000000-0008-0000-0B00-000013A41000}"/>
            </a:ext>
          </a:extLst>
        </xdr:cNvPr>
        <xdr:cNvSpPr>
          <a:spLocks noChangeArrowheads="1"/>
        </xdr:cNvSpPr>
      </xdr:nvSpPr>
      <xdr:spPr bwMode="auto">
        <a:xfrm>
          <a:off x="0" y="4579715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1358</xdr:row>
      <xdr:rowOff>0</xdr:rowOff>
    </xdr:from>
    <xdr:to>
      <xdr:col>0</xdr:col>
      <xdr:colOff>0</xdr:colOff>
      <xdr:row>1358</xdr:row>
      <xdr:rowOff>0</xdr:rowOff>
    </xdr:to>
    <xdr:sp macro="" textlink="">
      <xdr:nvSpPr>
        <xdr:cNvPr id="1090580" name="Rectangle 11543">
          <a:extLst>
            <a:ext uri="{FF2B5EF4-FFF2-40B4-BE49-F238E27FC236}">
              <a16:creationId xmlns:a16="http://schemas.microsoft.com/office/drawing/2014/main" xmlns="" id="{00000000-0008-0000-0B00-000014A41000}"/>
            </a:ext>
          </a:extLst>
        </xdr:cNvPr>
        <xdr:cNvSpPr>
          <a:spLocks noChangeArrowheads="1"/>
        </xdr:cNvSpPr>
      </xdr:nvSpPr>
      <xdr:spPr bwMode="auto">
        <a:xfrm>
          <a:off x="0" y="4579715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705</xdr:row>
      <xdr:rowOff>0</xdr:rowOff>
    </xdr:from>
    <xdr:to>
      <xdr:col>0</xdr:col>
      <xdr:colOff>0</xdr:colOff>
      <xdr:row>705</xdr:row>
      <xdr:rowOff>0</xdr:rowOff>
    </xdr:to>
    <xdr:sp macro="" textlink="">
      <xdr:nvSpPr>
        <xdr:cNvPr id="1090581" name="Rectangle 11544">
          <a:extLst>
            <a:ext uri="{FF2B5EF4-FFF2-40B4-BE49-F238E27FC236}">
              <a16:creationId xmlns:a16="http://schemas.microsoft.com/office/drawing/2014/main" xmlns="" id="{00000000-0008-0000-0B00-000015A41000}"/>
            </a:ext>
          </a:extLst>
        </xdr:cNvPr>
        <xdr:cNvSpPr>
          <a:spLocks noChangeArrowheads="1"/>
        </xdr:cNvSpPr>
      </xdr:nvSpPr>
      <xdr:spPr bwMode="auto">
        <a:xfrm>
          <a:off x="0" y="1341120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705</xdr:row>
      <xdr:rowOff>0</xdr:rowOff>
    </xdr:from>
    <xdr:to>
      <xdr:col>0</xdr:col>
      <xdr:colOff>0</xdr:colOff>
      <xdr:row>705</xdr:row>
      <xdr:rowOff>0</xdr:rowOff>
    </xdr:to>
    <xdr:sp macro="" textlink="">
      <xdr:nvSpPr>
        <xdr:cNvPr id="1090582" name="Rectangle 11545">
          <a:extLst>
            <a:ext uri="{FF2B5EF4-FFF2-40B4-BE49-F238E27FC236}">
              <a16:creationId xmlns:a16="http://schemas.microsoft.com/office/drawing/2014/main" xmlns="" id="{00000000-0008-0000-0B00-000016A41000}"/>
            </a:ext>
          </a:extLst>
        </xdr:cNvPr>
        <xdr:cNvSpPr>
          <a:spLocks noChangeArrowheads="1"/>
        </xdr:cNvSpPr>
      </xdr:nvSpPr>
      <xdr:spPr bwMode="auto">
        <a:xfrm>
          <a:off x="0" y="1341120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0583" name="Rectangle 11546">
          <a:extLst>
            <a:ext uri="{FF2B5EF4-FFF2-40B4-BE49-F238E27FC236}">
              <a16:creationId xmlns:a16="http://schemas.microsoft.com/office/drawing/2014/main" xmlns="" id="{00000000-0008-0000-0B00-000017A41000}"/>
            </a:ext>
          </a:extLst>
        </xdr:cNvPr>
        <xdr:cNvSpPr>
          <a:spLocks noChangeArrowheads="1"/>
        </xdr:cNvSpPr>
      </xdr:nvSpPr>
      <xdr:spPr bwMode="auto">
        <a:xfrm>
          <a:off x="0" y="3887724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0584" name="Rectangle 11547">
          <a:extLst>
            <a:ext uri="{FF2B5EF4-FFF2-40B4-BE49-F238E27FC236}">
              <a16:creationId xmlns:a16="http://schemas.microsoft.com/office/drawing/2014/main" xmlns="" id="{00000000-0008-0000-0B00-000018A41000}"/>
            </a:ext>
          </a:extLst>
        </xdr:cNvPr>
        <xdr:cNvSpPr>
          <a:spLocks noChangeArrowheads="1"/>
        </xdr:cNvSpPr>
      </xdr:nvSpPr>
      <xdr:spPr bwMode="auto">
        <a:xfrm>
          <a:off x="0" y="3887724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0585" name="Rectangle 11548">
          <a:extLst>
            <a:ext uri="{FF2B5EF4-FFF2-40B4-BE49-F238E27FC236}">
              <a16:creationId xmlns:a16="http://schemas.microsoft.com/office/drawing/2014/main" xmlns="" id="{00000000-0008-0000-0B00-000019A41000}"/>
            </a:ext>
          </a:extLst>
        </xdr:cNvPr>
        <xdr:cNvSpPr>
          <a:spLocks noChangeArrowheads="1"/>
        </xdr:cNvSpPr>
      </xdr:nvSpPr>
      <xdr:spPr bwMode="auto">
        <a:xfrm>
          <a:off x="0" y="3933729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0586" name="Rectangle 11549">
          <a:extLst>
            <a:ext uri="{FF2B5EF4-FFF2-40B4-BE49-F238E27FC236}">
              <a16:creationId xmlns:a16="http://schemas.microsoft.com/office/drawing/2014/main" xmlns="" id="{00000000-0008-0000-0B00-00001AA41000}"/>
            </a:ext>
          </a:extLst>
        </xdr:cNvPr>
        <xdr:cNvSpPr>
          <a:spLocks noChangeArrowheads="1"/>
        </xdr:cNvSpPr>
      </xdr:nvSpPr>
      <xdr:spPr bwMode="auto">
        <a:xfrm>
          <a:off x="0" y="3933729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0587" name="Rectangle 11550">
          <a:extLst>
            <a:ext uri="{FF2B5EF4-FFF2-40B4-BE49-F238E27FC236}">
              <a16:creationId xmlns:a16="http://schemas.microsoft.com/office/drawing/2014/main" xmlns="" id="{00000000-0008-0000-0B00-00001BA4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0588" name="Rectangle 11551">
          <a:extLst>
            <a:ext uri="{FF2B5EF4-FFF2-40B4-BE49-F238E27FC236}">
              <a16:creationId xmlns:a16="http://schemas.microsoft.com/office/drawing/2014/main" xmlns="" id="{00000000-0008-0000-0B00-00001CA4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0589" name="Rectangle 11552">
          <a:extLst>
            <a:ext uri="{FF2B5EF4-FFF2-40B4-BE49-F238E27FC236}">
              <a16:creationId xmlns:a16="http://schemas.microsoft.com/office/drawing/2014/main" xmlns="" id="{00000000-0008-0000-0B00-00001DA4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0590" name="Rectangle 11553">
          <a:extLst>
            <a:ext uri="{FF2B5EF4-FFF2-40B4-BE49-F238E27FC236}">
              <a16:creationId xmlns:a16="http://schemas.microsoft.com/office/drawing/2014/main" xmlns="" id="{00000000-0008-0000-0B00-00001EA4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0591" name="Rectangle 11554">
          <a:extLst>
            <a:ext uri="{FF2B5EF4-FFF2-40B4-BE49-F238E27FC236}">
              <a16:creationId xmlns:a16="http://schemas.microsoft.com/office/drawing/2014/main" xmlns="" id="{00000000-0008-0000-0B00-00001FA4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0592" name="Rectangle 11555">
          <a:extLst>
            <a:ext uri="{FF2B5EF4-FFF2-40B4-BE49-F238E27FC236}">
              <a16:creationId xmlns:a16="http://schemas.microsoft.com/office/drawing/2014/main" xmlns="" id="{00000000-0008-0000-0B00-000020A4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1358</xdr:row>
      <xdr:rowOff>0</xdr:rowOff>
    </xdr:from>
    <xdr:to>
      <xdr:col>0</xdr:col>
      <xdr:colOff>0</xdr:colOff>
      <xdr:row>1358</xdr:row>
      <xdr:rowOff>0</xdr:rowOff>
    </xdr:to>
    <xdr:sp macro="" textlink="">
      <xdr:nvSpPr>
        <xdr:cNvPr id="1090593" name="Rectangle 11556">
          <a:extLst>
            <a:ext uri="{FF2B5EF4-FFF2-40B4-BE49-F238E27FC236}">
              <a16:creationId xmlns:a16="http://schemas.microsoft.com/office/drawing/2014/main" xmlns="" id="{00000000-0008-0000-0B00-000021A41000}"/>
            </a:ext>
          </a:extLst>
        </xdr:cNvPr>
        <xdr:cNvSpPr>
          <a:spLocks noChangeArrowheads="1"/>
        </xdr:cNvSpPr>
      </xdr:nvSpPr>
      <xdr:spPr bwMode="auto">
        <a:xfrm>
          <a:off x="0" y="4579715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1358</xdr:row>
      <xdr:rowOff>0</xdr:rowOff>
    </xdr:from>
    <xdr:to>
      <xdr:col>0</xdr:col>
      <xdr:colOff>0</xdr:colOff>
      <xdr:row>1358</xdr:row>
      <xdr:rowOff>0</xdr:rowOff>
    </xdr:to>
    <xdr:sp macro="" textlink="">
      <xdr:nvSpPr>
        <xdr:cNvPr id="1090594" name="Rectangle 11557">
          <a:extLst>
            <a:ext uri="{FF2B5EF4-FFF2-40B4-BE49-F238E27FC236}">
              <a16:creationId xmlns:a16="http://schemas.microsoft.com/office/drawing/2014/main" xmlns="" id="{00000000-0008-0000-0B00-000022A41000}"/>
            </a:ext>
          </a:extLst>
        </xdr:cNvPr>
        <xdr:cNvSpPr>
          <a:spLocks noChangeArrowheads="1"/>
        </xdr:cNvSpPr>
      </xdr:nvSpPr>
      <xdr:spPr bwMode="auto">
        <a:xfrm>
          <a:off x="0" y="4579715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1423</xdr:row>
      <xdr:rowOff>0</xdr:rowOff>
    </xdr:from>
    <xdr:to>
      <xdr:col>0</xdr:col>
      <xdr:colOff>0</xdr:colOff>
      <xdr:row>1423</xdr:row>
      <xdr:rowOff>0</xdr:rowOff>
    </xdr:to>
    <xdr:sp macro="" textlink="">
      <xdr:nvSpPr>
        <xdr:cNvPr id="1090595" name="Rectangle 11558">
          <a:extLst>
            <a:ext uri="{FF2B5EF4-FFF2-40B4-BE49-F238E27FC236}">
              <a16:creationId xmlns:a16="http://schemas.microsoft.com/office/drawing/2014/main" xmlns="" id="{00000000-0008-0000-0B00-000023A41000}"/>
            </a:ext>
          </a:extLst>
        </xdr:cNvPr>
        <xdr:cNvSpPr>
          <a:spLocks noChangeArrowheads="1"/>
        </xdr:cNvSpPr>
      </xdr:nvSpPr>
      <xdr:spPr bwMode="auto">
        <a:xfrm>
          <a:off x="0" y="4839081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1358</xdr:row>
      <xdr:rowOff>0</xdr:rowOff>
    </xdr:from>
    <xdr:to>
      <xdr:col>0</xdr:col>
      <xdr:colOff>0</xdr:colOff>
      <xdr:row>1358</xdr:row>
      <xdr:rowOff>0</xdr:rowOff>
    </xdr:to>
    <xdr:sp macro="" textlink="">
      <xdr:nvSpPr>
        <xdr:cNvPr id="1090596" name="Rectangle 11559">
          <a:extLst>
            <a:ext uri="{FF2B5EF4-FFF2-40B4-BE49-F238E27FC236}">
              <a16:creationId xmlns:a16="http://schemas.microsoft.com/office/drawing/2014/main" xmlns="" id="{00000000-0008-0000-0B00-000024A41000}"/>
            </a:ext>
          </a:extLst>
        </xdr:cNvPr>
        <xdr:cNvSpPr>
          <a:spLocks noChangeArrowheads="1"/>
        </xdr:cNvSpPr>
      </xdr:nvSpPr>
      <xdr:spPr bwMode="auto">
        <a:xfrm>
          <a:off x="0" y="4579715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1363</xdr:row>
      <xdr:rowOff>0</xdr:rowOff>
    </xdr:from>
    <xdr:to>
      <xdr:col>0</xdr:col>
      <xdr:colOff>0</xdr:colOff>
      <xdr:row>1363</xdr:row>
      <xdr:rowOff>0</xdr:rowOff>
    </xdr:to>
    <xdr:sp macro="" textlink="">
      <xdr:nvSpPr>
        <xdr:cNvPr id="1090597" name="Rectangle 11560">
          <a:extLst>
            <a:ext uri="{FF2B5EF4-FFF2-40B4-BE49-F238E27FC236}">
              <a16:creationId xmlns:a16="http://schemas.microsoft.com/office/drawing/2014/main" xmlns="" id="{00000000-0008-0000-0B00-000025A41000}"/>
            </a:ext>
          </a:extLst>
        </xdr:cNvPr>
        <xdr:cNvSpPr>
          <a:spLocks noChangeArrowheads="1"/>
        </xdr:cNvSpPr>
      </xdr:nvSpPr>
      <xdr:spPr bwMode="auto">
        <a:xfrm>
          <a:off x="0" y="4589716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1423</xdr:row>
      <xdr:rowOff>0</xdr:rowOff>
    </xdr:from>
    <xdr:to>
      <xdr:col>0</xdr:col>
      <xdr:colOff>0</xdr:colOff>
      <xdr:row>1423</xdr:row>
      <xdr:rowOff>0</xdr:rowOff>
    </xdr:to>
    <xdr:sp macro="" textlink="">
      <xdr:nvSpPr>
        <xdr:cNvPr id="1090598" name="Rectangle 11561">
          <a:extLst>
            <a:ext uri="{FF2B5EF4-FFF2-40B4-BE49-F238E27FC236}">
              <a16:creationId xmlns:a16="http://schemas.microsoft.com/office/drawing/2014/main" xmlns="" id="{00000000-0008-0000-0B00-000026A41000}"/>
            </a:ext>
          </a:extLst>
        </xdr:cNvPr>
        <xdr:cNvSpPr>
          <a:spLocks noChangeArrowheads="1"/>
        </xdr:cNvSpPr>
      </xdr:nvSpPr>
      <xdr:spPr bwMode="auto">
        <a:xfrm>
          <a:off x="0" y="4839081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1358</xdr:row>
      <xdr:rowOff>0</xdr:rowOff>
    </xdr:from>
    <xdr:to>
      <xdr:col>0</xdr:col>
      <xdr:colOff>0</xdr:colOff>
      <xdr:row>1358</xdr:row>
      <xdr:rowOff>0</xdr:rowOff>
    </xdr:to>
    <xdr:sp macro="" textlink="">
      <xdr:nvSpPr>
        <xdr:cNvPr id="1090599" name="Rectangle 11562">
          <a:extLst>
            <a:ext uri="{FF2B5EF4-FFF2-40B4-BE49-F238E27FC236}">
              <a16:creationId xmlns:a16="http://schemas.microsoft.com/office/drawing/2014/main" xmlns="" id="{00000000-0008-0000-0B00-000027A41000}"/>
            </a:ext>
          </a:extLst>
        </xdr:cNvPr>
        <xdr:cNvSpPr>
          <a:spLocks noChangeArrowheads="1"/>
        </xdr:cNvSpPr>
      </xdr:nvSpPr>
      <xdr:spPr bwMode="auto">
        <a:xfrm>
          <a:off x="0" y="4579715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1363</xdr:row>
      <xdr:rowOff>0</xdr:rowOff>
    </xdr:from>
    <xdr:to>
      <xdr:col>0</xdr:col>
      <xdr:colOff>0</xdr:colOff>
      <xdr:row>1363</xdr:row>
      <xdr:rowOff>0</xdr:rowOff>
    </xdr:to>
    <xdr:sp macro="" textlink="">
      <xdr:nvSpPr>
        <xdr:cNvPr id="1090600" name="Rectangle 11563">
          <a:extLst>
            <a:ext uri="{FF2B5EF4-FFF2-40B4-BE49-F238E27FC236}">
              <a16:creationId xmlns:a16="http://schemas.microsoft.com/office/drawing/2014/main" xmlns="" id="{00000000-0008-0000-0B00-000028A41000}"/>
            </a:ext>
          </a:extLst>
        </xdr:cNvPr>
        <xdr:cNvSpPr>
          <a:spLocks noChangeArrowheads="1"/>
        </xdr:cNvSpPr>
      </xdr:nvSpPr>
      <xdr:spPr bwMode="auto">
        <a:xfrm>
          <a:off x="0" y="4589716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1841</xdr:row>
      <xdr:rowOff>0</xdr:rowOff>
    </xdr:from>
    <xdr:to>
      <xdr:col>0</xdr:col>
      <xdr:colOff>0</xdr:colOff>
      <xdr:row>1841</xdr:row>
      <xdr:rowOff>0</xdr:rowOff>
    </xdr:to>
    <xdr:sp macro="" textlink="">
      <xdr:nvSpPr>
        <xdr:cNvPr id="1090601" name="Rectangle 11564">
          <a:extLst>
            <a:ext uri="{FF2B5EF4-FFF2-40B4-BE49-F238E27FC236}">
              <a16:creationId xmlns:a16="http://schemas.microsoft.com/office/drawing/2014/main" xmlns="" id="{00000000-0008-0000-0B00-000029A41000}"/>
            </a:ext>
          </a:extLst>
        </xdr:cNvPr>
        <xdr:cNvSpPr>
          <a:spLocks noChangeArrowheads="1"/>
        </xdr:cNvSpPr>
      </xdr:nvSpPr>
      <xdr:spPr bwMode="auto">
        <a:xfrm>
          <a:off x="0" y="7738300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1841</xdr:row>
      <xdr:rowOff>0</xdr:rowOff>
    </xdr:from>
    <xdr:to>
      <xdr:col>0</xdr:col>
      <xdr:colOff>0</xdr:colOff>
      <xdr:row>1841</xdr:row>
      <xdr:rowOff>0</xdr:rowOff>
    </xdr:to>
    <xdr:sp macro="" textlink="">
      <xdr:nvSpPr>
        <xdr:cNvPr id="1090602" name="Rectangle 11565">
          <a:extLst>
            <a:ext uri="{FF2B5EF4-FFF2-40B4-BE49-F238E27FC236}">
              <a16:creationId xmlns:a16="http://schemas.microsoft.com/office/drawing/2014/main" xmlns="" id="{00000000-0008-0000-0B00-00002AA41000}"/>
            </a:ext>
          </a:extLst>
        </xdr:cNvPr>
        <xdr:cNvSpPr>
          <a:spLocks noChangeArrowheads="1"/>
        </xdr:cNvSpPr>
      </xdr:nvSpPr>
      <xdr:spPr bwMode="auto">
        <a:xfrm>
          <a:off x="0" y="7738300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1423</xdr:row>
      <xdr:rowOff>0</xdr:rowOff>
    </xdr:from>
    <xdr:to>
      <xdr:col>0</xdr:col>
      <xdr:colOff>0</xdr:colOff>
      <xdr:row>1423</xdr:row>
      <xdr:rowOff>0</xdr:rowOff>
    </xdr:to>
    <xdr:sp macro="" textlink="">
      <xdr:nvSpPr>
        <xdr:cNvPr id="1090603" name="Rectangle 11566">
          <a:extLst>
            <a:ext uri="{FF2B5EF4-FFF2-40B4-BE49-F238E27FC236}">
              <a16:creationId xmlns:a16="http://schemas.microsoft.com/office/drawing/2014/main" xmlns="" id="{00000000-0008-0000-0B00-00002BA41000}"/>
            </a:ext>
          </a:extLst>
        </xdr:cNvPr>
        <xdr:cNvSpPr>
          <a:spLocks noChangeArrowheads="1"/>
        </xdr:cNvSpPr>
      </xdr:nvSpPr>
      <xdr:spPr bwMode="auto">
        <a:xfrm>
          <a:off x="0" y="4839081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1423</xdr:row>
      <xdr:rowOff>0</xdr:rowOff>
    </xdr:from>
    <xdr:to>
      <xdr:col>0</xdr:col>
      <xdr:colOff>0</xdr:colOff>
      <xdr:row>1423</xdr:row>
      <xdr:rowOff>0</xdr:rowOff>
    </xdr:to>
    <xdr:sp macro="" textlink="">
      <xdr:nvSpPr>
        <xdr:cNvPr id="1090604" name="Rectangle 11567">
          <a:extLst>
            <a:ext uri="{FF2B5EF4-FFF2-40B4-BE49-F238E27FC236}">
              <a16:creationId xmlns:a16="http://schemas.microsoft.com/office/drawing/2014/main" xmlns="" id="{00000000-0008-0000-0B00-00002CA41000}"/>
            </a:ext>
          </a:extLst>
        </xdr:cNvPr>
        <xdr:cNvSpPr>
          <a:spLocks noChangeArrowheads="1"/>
        </xdr:cNvSpPr>
      </xdr:nvSpPr>
      <xdr:spPr bwMode="auto">
        <a:xfrm>
          <a:off x="0" y="4839081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1423</xdr:row>
      <xdr:rowOff>0</xdr:rowOff>
    </xdr:from>
    <xdr:to>
      <xdr:col>0</xdr:col>
      <xdr:colOff>0</xdr:colOff>
      <xdr:row>1423</xdr:row>
      <xdr:rowOff>0</xdr:rowOff>
    </xdr:to>
    <xdr:sp macro="" textlink="">
      <xdr:nvSpPr>
        <xdr:cNvPr id="1090605" name="Rectangle 11568">
          <a:extLst>
            <a:ext uri="{FF2B5EF4-FFF2-40B4-BE49-F238E27FC236}">
              <a16:creationId xmlns:a16="http://schemas.microsoft.com/office/drawing/2014/main" xmlns="" id="{00000000-0008-0000-0B00-00002DA41000}"/>
            </a:ext>
          </a:extLst>
        </xdr:cNvPr>
        <xdr:cNvSpPr>
          <a:spLocks noChangeArrowheads="1"/>
        </xdr:cNvSpPr>
      </xdr:nvSpPr>
      <xdr:spPr bwMode="auto">
        <a:xfrm>
          <a:off x="0" y="4839081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1423</xdr:row>
      <xdr:rowOff>0</xdr:rowOff>
    </xdr:from>
    <xdr:to>
      <xdr:col>0</xdr:col>
      <xdr:colOff>0</xdr:colOff>
      <xdr:row>1423</xdr:row>
      <xdr:rowOff>0</xdr:rowOff>
    </xdr:to>
    <xdr:sp macro="" textlink="">
      <xdr:nvSpPr>
        <xdr:cNvPr id="1090606" name="Rectangle 11569">
          <a:extLst>
            <a:ext uri="{FF2B5EF4-FFF2-40B4-BE49-F238E27FC236}">
              <a16:creationId xmlns:a16="http://schemas.microsoft.com/office/drawing/2014/main" xmlns="" id="{00000000-0008-0000-0B00-00002EA41000}"/>
            </a:ext>
          </a:extLst>
        </xdr:cNvPr>
        <xdr:cNvSpPr>
          <a:spLocks noChangeArrowheads="1"/>
        </xdr:cNvSpPr>
      </xdr:nvSpPr>
      <xdr:spPr bwMode="auto">
        <a:xfrm>
          <a:off x="0" y="4839081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1423</xdr:row>
      <xdr:rowOff>0</xdr:rowOff>
    </xdr:from>
    <xdr:to>
      <xdr:col>0</xdr:col>
      <xdr:colOff>0</xdr:colOff>
      <xdr:row>1423</xdr:row>
      <xdr:rowOff>0</xdr:rowOff>
    </xdr:to>
    <xdr:sp macro="" textlink="">
      <xdr:nvSpPr>
        <xdr:cNvPr id="1090607" name="Rectangle 11570">
          <a:extLst>
            <a:ext uri="{FF2B5EF4-FFF2-40B4-BE49-F238E27FC236}">
              <a16:creationId xmlns:a16="http://schemas.microsoft.com/office/drawing/2014/main" xmlns="" id="{00000000-0008-0000-0B00-00002FA41000}"/>
            </a:ext>
          </a:extLst>
        </xdr:cNvPr>
        <xdr:cNvSpPr>
          <a:spLocks noChangeArrowheads="1"/>
        </xdr:cNvSpPr>
      </xdr:nvSpPr>
      <xdr:spPr bwMode="auto">
        <a:xfrm>
          <a:off x="0" y="4839081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1423</xdr:row>
      <xdr:rowOff>0</xdr:rowOff>
    </xdr:from>
    <xdr:to>
      <xdr:col>0</xdr:col>
      <xdr:colOff>0</xdr:colOff>
      <xdr:row>1423</xdr:row>
      <xdr:rowOff>0</xdr:rowOff>
    </xdr:to>
    <xdr:sp macro="" textlink="">
      <xdr:nvSpPr>
        <xdr:cNvPr id="1090608" name="Rectangle 11571">
          <a:extLst>
            <a:ext uri="{FF2B5EF4-FFF2-40B4-BE49-F238E27FC236}">
              <a16:creationId xmlns:a16="http://schemas.microsoft.com/office/drawing/2014/main" xmlns="" id="{00000000-0008-0000-0B00-000030A41000}"/>
            </a:ext>
          </a:extLst>
        </xdr:cNvPr>
        <xdr:cNvSpPr>
          <a:spLocks noChangeArrowheads="1"/>
        </xdr:cNvSpPr>
      </xdr:nvSpPr>
      <xdr:spPr bwMode="auto">
        <a:xfrm>
          <a:off x="0" y="4839081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1423</xdr:row>
      <xdr:rowOff>0</xdr:rowOff>
    </xdr:from>
    <xdr:to>
      <xdr:col>0</xdr:col>
      <xdr:colOff>0</xdr:colOff>
      <xdr:row>1423</xdr:row>
      <xdr:rowOff>0</xdr:rowOff>
    </xdr:to>
    <xdr:sp macro="" textlink="">
      <xdr:nvSpPr>
        <xdr:cNvPr id="1090609" name="Rectangle 11572">
          <a:extLst>
            <a:ext uri="{FF2B5EF4-FFF2-40B4-BE49-F238E27FC236}">
              <a16:creationId xmlns:a16="http://schemas.microsoft.com/office/drawing/2014/main" xmlns="" id="{00000000-0008-0000-0B00-000031A41000}"/>
            </a:ext>
          </a:extLst>
        </xdr:cNvPr>
        <xdr:cNvSpPr>
          <a:spLocks noChangeArrowheads="1"/>
        </xdr:cNvSpPr>
      </xdr:nvSpPr>
      <xdr:spPr bwMode="auto">
        <a:xfrm>
          <a:off x="0" y="4839081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1423</xdr:row>
      <xdr:rowOff>0</xdr:rowOff>
    </xdr:from>
    <xdr:to>
      <xdr:col>0</xdr:col>
      <xdr:colOff>0</xdr:colOff>
      <xdr:row>1423</xdr:row>
      <xdr:rowOff>0</xdr:rowOff>
    </xdr:to>
    <xdr:sp macro="" textlink="">
      <xdr:nvSpPr>
        <xdr:cNvPr id="1090610" name="Rectangle 11573">
          <a:extLst>
            <a:ext uri="{FF2B5EF4-FFF2-40B4-BE49-F238E27FC236}">
              <a16:creationId xmlns:a16="http://schemas.microsoft.com/office/drawing/2014/main" xmlns="" id="{00000000-0008-0000-0B00-000032A41000}"/>
            </a:ext>
          </a:extLst>
        </xdr:cNvPr>
        <xdr:cNvSpPr>
          <a:spLocks noChangeArrowheads="1"/>
        </xdr:cNvSpPr>
      </xdr:nvSpPr>
      <xdr:spPr bwMode="auto">
        <a:xfrm>
          <a:off x="0" y="4839081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1423</xdr:row>
      <xdr:rowOff>0</xdr:rowOff>
    </xdr:from>
    <xdr:to>
      <xdr:col>0</xdr:col>
      <xdr:colOff>0</xdr:colOff>
      <xdr:row>1423</xdr:row>
      <xdr:rowOff>0</xdr:rowOff>
    </xdr:to>
    <xdr:sp macro="" textlink="">
      <xdr:nvSpPr>
        <xdr:cNvPr id="1090611" name="Rectangle 11574">
          <a:extLst>
            <a:ext uri="{FF2B5EF4-FFF2-40B4-BE49-F238E27FC236}">
              <a16:creationId xmlns:a16="http://schemas.microsoft.com/office/drawing/2014/main" xmlns="" id="{00000000-0008-0000-0B00-000033A41000}"/>
            </a:ext>
          </a:extLst>
        </xdr:cNvPr>
        <xdr:cNvSpPr>
          <a:spLocks noChangeArrowheads="1"/>
        </xdr:cNvSpPr>
      </xdr:nvSpPr>
      <xdr:spPr bwMode="auto">
        <a:xfrm>
          <a:off x="0" y="4839081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1423</xdr:row>
      <xdr:rowOff>0</xdr:rowOff>
    </xdr:from>
    <xdr:to>
      <xdr:col>0</xdr:col>
      <xdr:colOff>0</xdr:colOff>
      <xdr:row>1423</xdr:row>
      <xdr:rowOff>0</xdr:rowOff>
    </xdr:to>
    <xdr:sp macro="" textlink="">
      <xdr:nvSpPr>
        <xdr:cNvPr id="1090612" name="Rectangle 11575">
          <a:extLst>
            <a:ext uri="{FF2B5EF4-FFF2-40B4-BE49-F238E27FC236}">
              <a16:creationId xmlns:a16="http://schemas.microsoft.com/office/drawing/2014/main" xmlns="" id="{00000000-0008-0000-0B00-000034A41000}"/>
            </a:ext>
          </a:extLst>
        </xdr:cNvPr>
        <xdr:cNvSpPr>
          <a:spLocks noChangeArrowheads="1"/>
        </xdr:cNvSpPr>
      </xdr:nvSpPr>
      <xdr:spPr bwMode="auto">
        <a:xfrm>
          <a:off x="0" y="4839081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1423</xdr:row>
      <xdr:rowOff>0</xdr:rowOff>
    </xdr:from>
    <xdr:to>
      <xdr:col>0</xdr:col>
      <xdr:colOff>0</xdr:colOff>
      <xdr:row>1423</xdr:row>
      <xdr:rowOff>0</xdr:rowOff>
    </xdr:to>
    <xdr:sp macro="" textlink="">
      <xdr:nvSpPr>
        <xdr:cNvPr id="1090613" name="Rectangle 11576">
          <a:extLst>
            <a:ext uri="{FF2B5EF4-FFF2-40B4-BE49-F238E27FC236}">
              <a16:creationId xmlns:a16="http://schemas.microsoft.com/office/drawing/2014/main" xmlns="" id="{00000000-0008-0000-0B00-000035A41000}"/>
            </a:ext>
          </a:extLst>
        </xdr:cNvPr>
        <xdr:cNvSpPr>
          <a:spLocks noChangeArrowheads="1"/>
        </xdr:cNvSpPr>
      </xdr:nvSpPr>
      <xdr:spPr bwMode="auto">
        <a:xfrm>
          <a:off x="0" y="4839081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1423</xdr:row>
      <xdr:rowOff>0</xdr:rowOff>
    </xdr:from>
    <xdr:to>
      <xdr:col>0</xdr:col>
      <xdr:colOff>0</xdr:colOff>
      <xdr:row>1423</xdr:row>
      <xdr:rowOff>0</xdr:rowOff>
    </xdr:to>
    <xdr:sp macro="" textlink="">
      <xdr:nvSpPr>
        <xdr:cNvPr id="1090614" name="Rectangle 11577">
          <a:extLst>
            <a:ext uri="{FF2B5EF4-FFF2-40B4-BE49-F238E27FC236}">
              <a16:creationId xmlns:a16="http://schemas.microsoft.com/office/drawing/2014/main" xmlns="" id="{00000000-0008-0000-0B00-000036A41000}"/>
            </a:ext>
          </a:extLst>
        </xdr:cNvPr>
        <xdr:cNvSpPr>
          <a:spLocks noChangeArrowheads="1"/>
        </xdr:cNvSpPr>
      </xdr:nvSpPr>
      <xdr:spPr bwMode="auto">
        <a:xfrm>
          <a:off x="0" y="4839081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1841</xdr:row>
      <xdr:rowOff>0</xdr:rowOff>
    </xdr:from>
    <xdr:to>
      <xdr:col>0</xdr:col>
      <xdr:colOff>0</xdr:colOff>
      <xdr:row>1841</xdr:row>
      <xdr:rowOff>0</xdr:rowOff>
    </xdr:to>
    <xdr:sp macro="" textlink="">
      <xdr:nvSpPr>
        <xdr:cNvPr id="1090615" name="Rectangle 11578">
          <a:extLst>
            <a:ext uri="{FF2B5EF4-FFF2-40B4-BE49-F238E27FC236}">
              <a16:creationId xmlns:a16="http://schemas.microsoft.com/office/drawing/2014/main" xmlns="" id="{00000000-0008-0000-0B00-000037A41000}"/>
            </a:ext>
          </a:extLst>
        </xdr:cNvPr>
        <xdr:cNvSpPr>
          <a:spLocks noChangeArrowheads="1"/>
        </xdr:cNvSpPr>
      </xdr:nvSpPr>
      <xdr:spPr bwMode="auto">
        <a:xfrm>
          <a:off x="0" y="7738300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1841</xdr:row>
      <xdr:rowOff>0</xdr:rowOff>
    </xdr:from>
    <xdr:to>
      <xdr:col>0</xdr:col>
      <xdr:colOff>0</xdr:colOff>
      <xdr:row>1841</xdr:row>
      <xdr:rowOff>0</xdr:rowOff>
    </xdr:to>
    <xdr:sp macro="" textlink="">
      <xdr:nvSpPr>
        <xdr:cNvPr id="1090616" name="Rectangle 11579">
          <a:extLst>
            <a:ext uri="{FF2B5EF4-FFF2-40B4-BE49-F238E27FC236}">
              <a16:creationId xmlns:a16="http://schemas.microsoft.com/office/drawing/2014/main" xmlns="" id="{00000000-0008-0000-0B00-000038A41000}"/>
            </a:ext>
          </a:extLst>
        </xdr:cNvPr>
        <xdr:cNvSpPr>
          <a:spLocks noChangeArrowheads="1"/>
        </xdr:cNvSpPr>
      </xdr:nvSpPr>
      <xdr:spPr bwMode="auto">
        <a:xfrm>
          <a:off x="0" y="7738300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1363</xdr:row>
      <xdr:rowOff>0</xdr:rowOff>
    </xdr:from>
    <xdr:to>
      <xdr:col>0</xdr:col>
      <xdr:colOff>0</xdr:colOff>
      <xdr:row>1363</xdr:row>
      <xdr:rowOff>0</xdr:rowOff>
    </xdr:to>
    <xdr:sp macro="" textlink="">
      <xdr:nvSpPr>
        <xdr:cNvPr id="1090617" name="Rectangle 11580">
          <a:extLst>
            <a:ext uri="{FF2B5EF4-FFF2-40B4-BE49-F238E27FC236}">
              <a16:creationId xmlns:a16="http://schemas.microsoft.com/office/drawing/2014/main" xmlns="" id="{00000000-0008-0000-0B00-000039A41000}"/>
            </a:ext>
          </a:extLst>
        </xdr:cNvPr>
        <xdr:cNvSpPr>
          <a:spLocks noChangeArrowheads="1"/>
        </xdr:cNvSpPr>
      </xdr:nvSpPr>
      <xdr:spPr bwMode="auto">
        <a:xfrm>
          <a:off x="0" y="4589716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1363</xdr:row>
      <xdr:rowOff>0</xdr:rowOff>
    </xdr:from>
    <xdr:to>
      <xdr:col>0</xdr:col>
      <xdr:colOff>0</xdr:colOff>
      <xdr:row>1363</xdr:row>
      <xdr:rowOff>0</xdr:rowOff>
    </xdr:to>
    <xdr:sp macro="" textlink="">
      <xdr:nvSpPr>
        <xdr:cNvPr id="1090618" name="Rectangle 11581">
          <a:extLst>
            <a:ext uri="{FF2B5EF4-FFF2-40B4-BE49-F238E27FC236}">
              <a16:creationId xmlns:a16="http://schemas.microsoft.com/office/drawing/2014/main" xmlns="" id="{00000000-0008-0000-0B00-00003AA41000}"/>
            </a:ext>
          </a:extLst>
        </xdr:cNvPr>
        <xdr:cNvSpPr>
          <a:spLocks noChangeArrowheads="1"/>
        </xdr:cNvSpPr>
      </xdr:nvSpPr>
      <xdr:spPr bwMode="auto">
        <a:xfrm>
          <a:off x="0" y="4589716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1377</xdr:row>
      <xdr:rowOff>0</xdr:rowOff>
    </xdr:from>
    <xdr:to>
      <xdr:col>0</xdr:col>
      <xdr:colOff>0</xdr:colOff>
      <xdr:row>1377</xdr:row>
      <xdr:rowOff>0</xdr:rowOff>
    </xdr:to>
    <xdr:sp macro="" textlink="">
      <xdr:nvSpPr>
        <xdr:cNvPr id="1090619" name="Rectangle 11582">
          <a:extLst>
            <a:ext uri="{FF2B5EF4-FFF2-40B4-BE49-F238E27FC236}">
              <a16:creationId xmlns:a16="http://schemas.microsoft.com/office/drawing/2014/main" xmlns="" id="{00000000-0008-0000-0B00-00003BA41000}"/>
            </a:ext>
          </a:extLst>
        </xdr:cNvPr>
        <xdr:cNvSpPr>
          <a:spLocks noChangeArrowheads="1"/>
        </xdr:cNvSpPr>
      </xdr:nvSpPr>
      <xdr:spPr bwMode="auto">
        <a:xfrm>
          <a:off x="0" y="4635627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1377</xdr:row>
      <xdr:rowOff>0</xdr:rowOff>
    </xdr:from>
    <xdr:to>
      <xdr:col>0</xdr:col>
      <xdr:colOff>0</xdr:colOff>
      <xdr:row>1377</xdr:row>
      <xdr:rowOff>0</xdr:rowOff>
    </xdr:to>
    <xdr:sp macro="" textlink="">
      <xdr:nvSpPr>
        <xdr:cNvPr id="1090620" name="Rectangle 11583">
          <a:extLst>
            <a:ext uri="{FF2B5EF4-FFF2-40B4-BE49-F238E27FC236}">
              <a16:creationId xmlns:a16="http://schemas.microsoft.com/office/drawing/2014/main" xmlns="" id="{00000000-0008-0000-0B00-00003CA41000}"/>
            </a:ext>
          </a:extLst>
        </xdr:cNvPr>
        <xdr:cNvSpPr>
          <a:spLocks noChangeArrowheads="1"/>
        </xdr:cNvSpPr>
      </xdr:nvSpPr>
      <xdr:spPr bwMode="auto">
        <a:xfrm>
          <a:off x="0" y="4635627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1423</xdr:row>
      <xdr:rowOff>0</xdr:rowOff>
    </xdr:from>
    <xdr:to>
      <xdr:col>0</xdr:col>
      <xdr:colOff>0</xdr:colOff>
      <xdr:row>1423</xdr:row>
      <xdr:rowOff>0</xdr:rowOff>
    </xdr:to>
    <xdr:sp macro="" textlink="">
      <xdr:nvSpPr>
        <xdr:cNvPr id="1090621" name="Rectangle 11584">
          <a:extLst>
            <a:ext uri="{FF2B5EF4-FFF2-40B4-BE49-F238E27FC236}">
              <a16:creationId xmlns:a16="http://schemas.microsoft.com/office/drawing/2014/main" xmlns="" id="{00000000-0008-0000-0B00-00003DA41000}"/>
            </a:ext>
          </a:extLst>
        </xdr:cNvPr>
        <xdr:cNvSpPr>
          <a:spLocks noChangeArrowheads="1"/>
        </xdr:cNvSpPr>
      </xdr:nvSpPr>
      <xdr:spPr bwMode="auto">
        <a:xfrm>
          <a:off x="0" y="4839081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1423</xdr:row>
      <xdr:rowOff>0</xdr:rowOff>
    </xdr:from>
    <xdr:to>
      <xdr:col>0</xdr:col>
      <xdr:colOff>0</xdr:colOff>
      <xdr:row>1423</xdr:row>
      <xdr:rowOff>0</xdr:rowOff>
    </xdr:to>
    <xdr:sp macro="" textlink="">
      <xdr:nvSpPr>
        <xdr:cNvPr id="1090622" name="Rectangle 11585">
          <a:extLst>
            <a:ext uri="{FF2B5EF4-FFF2-40B4-BE49-F238E27FC236}">
              <a16:creationId xmlns:a16="http://schemas.microsoft.com/office/drawing/2014/main" xmlns="" id="{00000000-0008-0000-0B00-00003EA41000}"/>
            </a:ext>
          </a:extLst>
        </xdr:cNvPr>
        <xdr:cNvSpPr>
          <a:spLocks noChangeArrowheads="1"/>
        </xdr:cNvSpPr>
      </xdr:nvSpPr>
      <xdr:spPr bwMode="auto">
        <a:xfrm>
          <a:off x="0" y="4839081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1423</xdr:row>
      <xdr:rowOff>0</xdr:rowOff>
    </xdr:from>
    <xdr:to>
      <xdr:col>0</xdr:col>
      <xdr:colOff>0</xdr:colOff>
      <xdr:row>1423</xdr:row>
      <xdr:rowOff>0</xdr:rowOff>
    </xdr:to>
    <xdr:sp macro="" textlink="">
      <xdr:nvSpPr>
        <xdr:cNvPr id="1090623" name="Rectangle 11586">
          <a:extLst>
            <a:ext uri="{FF2B5EF4-FFF2-40B4-BE49-F238E27FC236}">
              <a16:creationId xmlns:a16="http://schemas.microsoft.com/office/drawing/2014/main" xmlns="" id="{00000000-0008-0000-0B00-00003FA41000}"/>
            </a:ext>
          </a:extLst>
        </xdr:cNvPr>
        <xdr:cNvSpPr>
          <a:spLocks noChangeArrowheads="1"/>
        </xdr:cNvSpPr>
      </xdr:nvSpPr>
      <xdr:spPr bwMode="auto">
        <a:xfrm>
          <a:off x="0" y="4839081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1423</xdr:row>
      <xdr:rowOff>0</xdr:rowOff>
    </xdr:from>
    <xdr:to>
      <xdr:col>0</xdr:col>
      <xdr:colOff>0</xdr:colOff>
      <xdr:row>1423</xdr:row>
      <xdr:rowOff>0</xdr:rowOff>
    </xdr:to>
    <xdr:sp macro="" textlink="">
      <xdr:nvSpPr>
        <xdr:cNvPr id="1090624" name="Rectangle 11587">
          <a:extLst>
            <a:ext uri="{FF2B5EF4-FFF2-40B4-BE49-F238E27FC236}">
              <a16:creationId xmlns:a16="http://schemas.microsoft.com/office/drawing/2014/main" xmlns="" id="{00000000-0008-0000-0B00-000040A41000}"/>
            </a:ext>
          </a:extLst>
        </xdr:cNvPr>
        <xdr:cNvSpPr>
          <a:spLocks noChangeArrowheads="1"/>
        </xdr:cNvSpPr>
      </xdr:nvSpPr>
      <xdr:spPr bwMode="auto">
        <a:xfrm>
          <a:off x="0" y="4839081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1423</xdr:row>
      <xdr:rowOff>0</xdr:rowOff>
    </xdr:from>
    <xdr:to>
      <xdr:col>0</xdr:col>
      <xdr:colOff>0</xdr:colOff>
      <xdr:row>1423</xdr:row>
      <xdr:rowOff>0</xdr:rowOff>
    </xdr:to>
    <xdr:sp macro="" textlink="">
      <xdr:nvSpPr>
        <xdr:cNvPr id="1090625" name="Rectangle 11588">
          <a:extLst>
            <a:ext uri="{FF2B5EF4-FFF2-40B4-BE49-F238E27FC236}">
              <a16:creationId xmlns:a16="http://schemas.microsoft.com/office/drawing/2014/main" xmlns="" id="{00000000-0008-0000-0B00-000041A41000}"/>
            </a:ext>
          </a:extLst>
        </xdr:cNvPr>
        <xdr:cNvSpPr>
          <a:spLocks noChangeArrowheads="1"/>
        </xdr:cNvSpPr>
      </xdr:nvSpPr>
      <xdr:spPr bwMode="auto">
        <a:xfrm>
          <a:off x="0" y="4839081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1423</xdr:row>
      <xdr:rowOff>0</xdr:rowOff>
    </xdr:from>
    <xdr:to>
      <xdr:col>0</xdr:col>
      <xdr:colOff>0</xdr:colOff>
      <xdr:row>1423</xdr:row>
      <xdr:rowOff>0</xdr:rowOff>
    </xdr:to>
    <xdr:sp macro="" textlink="">
      <xdr:nvSpPr>
        <xdr:cNvPr id="1090626" name="Rectangle 11589">
          <a:extLst>
            <a:ext uri="{FF2B5EF4-FFF2-40B4-BE49-F238E27FC236}">
              <a16:creationId xmlns:a16="http://schemas.microsoft.com/office/drawing/2014/main" xmlns="" id="{00000000-0008-0000-0B00-000042A41000}"/>
            </a:ext>
          </a:extLst>
        </xdr:cNvPr>
        <xdr:cNvSpPr>
          <a:spLocks noChangeArrowheads="1"/>
        </xdr:cNvSpPr>
      </xdr:nvSpPr>
      <xdr:spPr bwMode="auto">
        <a:xfrm>
          <a:off x="0" y="4839081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1423</xdr:row>
      <xdr:rowOff>0</xdr:rowOff>
    </xdr:from>
    <xdr:to>
      <xdr:col>0</xdr:col>
      <xdr:colOff>0</xdr:colOff>
      <xdr:row>1423</xdr:row>
      <xdr:rowOff>0</xdr:rowOff>
    </xdr:to>
    <xdr:sp macro="" textlink="">
      <xdr:nvSpPr>
        <xdr:cNvPr id="1090627" name="Rectangle 11590">
          <a:extLst>
            <a:ext uri="{FF2B5EF4-FFF2-40B4-BE49-F238E27FC236}">
              <a16:creationId xmlns:a16="http://schemas.microsoft.com/office/drawing/2014/main" xmlns="" id="{00000000-0008-0000-0B00-000043A41000}"/>
            </a:ext>
          </a:extLst>
        </xdr:cNvPr>
        <xdr:cNvSpPr>
          <a:spLocks noChangeArrowheads="1"/>
        </xdr:cNvSpPr>
      </xdr:nvSpPr>
      <xdr:spPr bwMode="auto">
        <a:xfrm>
          <a:off x="0" y="4839081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1423</xdr:row>
      <xdr:rowOff>0</xdr:rowOff>
    </xdr:from>
    <xdr:to>
      <xdr:col>0</xdr:col>
      <xdr:colOff>0</xdr:colOff>
      <xdr:row>1423</xdr:row>
      <xdr:rowOff>0</xdr:rowOff>
    </xdr:to>
    <xdr:sp macro="" textlink="">
      <xdr:nvSpPr>
        <xdr:cNvPr id="1090628" name="Rectangle 11591">
          <a:extLst>
            <a:ext uri="{FF2B5EF4-FFF2-40B4-BE49-F238E27FC236}">
              <a16:creationId xmlns:a16="http://schemas.microsoft.com/office/drawing/2014/main" xmlns="" id="{00000000-0008-0000-0B00-000044A41000}"/>
            </a:ext>
          </a:extLst>
        </xdr:cNvPr>
        <xdr:cNvSpPr>
          <a:spLocks noChangeArrowheads="1"/>
        </xdr:cNvSpPr>
      </xdr:nvSpPr>
      <xdr:spPr bwMode="auto">
        <a:xfrm>
          <a:off x="0" y="4839081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1841</xdr:row>
      <xdr:rowOff>0</xdr:rowOff>
    </xdr:from>
    <xdr:to>
      <xdr:col>0</xdr:col>
      <xdr:colOff>0</xdr:colOff>
      <xdr:row>1841</xdr:row>
      <xdr:rowOff>0</xdr:rowOff>
    </xdr:to>
    <xdr:sp macro="" textlink="">
      <xdr:nvSpPr>
        <xdr:cNvPr id="1090629" name="Rectangle 11592">
          <a:extLst>
            <a:ext uri="{FF2B5EF4-FFF2-40B4-BE49-F238E27FC236}">
              <a16:creationId xmlns:a16="http://schemas.microsoft.com/office/drawing/2014/main" xmlns="" id="{00000000-0008-0000-0B00-000045A41000}"/>
            </a:ext>
          </a:extLst>
        </xdr:cNvPr>
        <xdr:cNvSpPr>
          <a:spLocks noChangeArrowheads="1"/>
        </xdr:cNvSpPr>
      </xdr:nvSpPr>
      <xdr:spPr bwMode="auto">
        <a:xfrm>
          <a:off x="0" y="7738300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1841</xdr:row>
      <xdr:rowOff>0</xdr:rowOff>
    </xdr:from>
    <xdr:to>
      <xdr:col>0</xdr:col>
      <xdr:colOff>0</xdr:colOff>
      <xdr:row>1841</xdr:row>
      <xdr:rowOff>0</xdr:rowOff>
    </xdr:to>
    <xdr:sp macro="" textlink="">
      <xdr:nvSpPr>
        <xdr:cNvPr id="1090630" name="Rectangle 11593">
          <a:extLst>
            <a:ext uri="{FF2B5EF4-FFF2-40B4-BE49-F238E27FC236}">
              <a16:creationId xmlns:a16="http://schemas.microsoft.com/office/drawing/2014/main" xmlns="" id="{00000000-0008-0000-0B00-000046A41000}"/>
            </a:ext>
          </a:extLst>
        </xdr:cNvPr>
        <xdr:cNvSpPr>
          <a:spLocks noChangeArrowheads="1"/>
        </xdr:cNvSpPr>
      </xdr:nvSpPr>
      <xdr:spPr bwMode="auto">
        <a:xfrm>
          <a:off x="0" y="7738300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1982</xdr:row>
      <xdr:rowOff>0</xdr:rowOff>
    </xdr:from>
    <xdr:to>
      <xdr:col>0</xdr:col>
      <xdr:colOff>0</xdr:colOff>
      <xdr:row>1982</xdr:row>
      <xdr:rowOff>0</xdr:rowOff>
    </xdr:to>
    <xdr:sp macro="" textlink="">
      <xdr:nvSpPr>
        <xdr:cNvPr id="1090631" name="Rectangle 11594">
          <a:extLst>
            <a:ext uri="{FF2B5EF4-FFF2-40B4-BE49-F238E27FC236}">
              <a16:creationId xmlns:a16="http://schemas.microsoft.com/office/drawing/2014/main" xmlns="" id="{00000000-0008-0000-0B00-000047A41000}"/>
            </a:ext>
          </a:extLst>
        </xdr:cNvPr>
        <xdr:cNvSpPr>
          <a:spLocks noChangeArrowheads="1"/>
        </xdr:cNvSpPr>
      </xdr:nvSpPr>
      <xdr:spPr bwMode="auto">
        <a:xfrm>
          <a:off x="0" y="8146256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1860</xdr:row>
      <xdr:rowOff>0</xdr:rowOff>
    </xdr:from>
    <xdr:to>
      <xdr:col>0</xdr:col>
      <xdr:colOff>0</xdr:colOff>
      <xdr:row>1860</xdr:row>
      <xdr:rowOff>0</xdr:rowOff>
    </xdr:to>
    <xdr:sp macro="" textlink="">
      <xdr:nvSpPr>
        <xdr:cNvPr id="1090632" name="Rectangle 11595">
          <a:extLst>
            <a:ext uri="{FF2B5EF4-FFF2-40B4-BE49-F238E27FC236}">
              <a16:creationId xmlns:a16="http://schemas.microsoft.com/office/drawing/2014/main" xmlns="" id="{00000000-0008-0000-0B00-000048A41000}"/>
            </a:ext>
          </a:extLst>
        </xdr:cNvPr>
        <xdr:cNvSpPr>
          <a:spLocks noChangeArrowheads="1"/>
        </xdr:cNvSpPr>
      </xdr:nvSpPr>
      <xdr:spPr bwMode="auto">
        <a:xfrm>
          <a:off x="0" y="7784306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1914</xdr:row>
      <xdr:rowOff>0</xdr:rowOff>
    </xdr:from>
    <xdr:to>
      <xdr:col>0</xdr:col>
      <xdr:colOff>0</xdr:colOff>
      <xdr:row>1914</xdr:row>
      <xdr:rowOff>0</xdr:rowOff>
    </xdr:to>
    <xdr:sp macro="" textlink="">
      <xdr:nvSpPr>
        <xdr:cNvPr id="1090633" name="Rectangle 11596">
          <a:extLst>
            <a:ext uri="{FF2B5EF4-FFF2-40B4-BE49-F238E27FC236}">
              <a16:creationId xmlns:a16="http://schemas.microsoft.com/office/drawing/2014/main" xmlns="" id="{00000000-0008-0000-0B00-000049A41000}"/>
            </a:ext>
          </a:extLst>
        </xdr:cNvPr>
        <xdr:cNvSpPr>
          <a:spLocks noChangeArrowheads="1"/>
        </xdr:cNvSpPr>
      </xdr:nvSpPr>
      <xdr:spPr bwMode="auto">
        <a:xfrm>
          <a:off x="0" y="7900225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1982</xdr:row>
      <xdr:rowOff>0</xdr:rowOff>
    </xdr:from>
    <xdr:to>
      <xdr:col>0</xdr:col>
      <xdr:colOff>0</xdr:colOff>
      <xdr:row>1982</xdr:row>
      <xdr:rowOff>0</xdr:rowOff>
    </xdr:to>
    <xdr:sp macro="" textlink="">
      <xdr:nvSpPr>
        <xdr:cNvPr id="1090634" name="Rectangle 11597">
          <a:extLst>
            <a:ext uri="{FF2B5EF4-FFF2-40B4-BE49-F238E27FC236}">
              <a16:creationId xmlns:a16="http://schemas.microsoft.com/office/drawing/2014/main" xmlns="" id="{00000000-0008-0000-0B00-00004AA41000}"/>
            </a:ext>
          </a:extLst>
        </xdr:cNvPr>
        <xdr:cNvSpPr>
          <a:spLocks noChangeArrowheads="1"/>
        </xdr:cNvSpPr>
      </xdr:nvSpPr>
      <xdr:spPr bwMode="auto">
        <a:xfrm>
          <a:off x="0" y="8146256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1860</xdr:row>
      <xdr:rowOff>0</xdr:rowOff>
    </xdr:from>
    <xdr:to>
      <xdr:col>0</xdr:col>
      <xdr:colOff>0</xdr:colOff>
      <xdr:row>1860</xdr:row>
      <xdr:rowOff>0</xdr:rowOff>
    </xdr:to>
    <xdr:sp macro="" textlink="">
      <xdr:nvSpPr>
        <xdr:cNvPr id="1090635" name="Rectangle 11598">
          <a:extLst>
            <a:ext uri="{FF2B5EF4-FFF2-40B4-BE49-F238E27FC236}">
              <a16:creationId xmlns:a16="http://schemas.microsoft.com/office/drawing/2014/main" xmlns="" id="{00000000-0008-0000-0B00-00004BA41000}"/>
            </a:ext>
          </a:extLst>
        </xdr:cNvPr>
        <xdr:cNvSpPr>
          <a:spLocks noChangeArrowheads="1"/>
        </xdr:cNvSpPr>
      </xdr:nvSpPr>
      <xdr:spPr bwMode="auto">
        <a:xfrm>
          <a:off x="0" y="7784306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1914</xdr:row>
      <xdr:rowOff>0</xdr:rowOff>
    </xdr:from>
    <xdr:to>
      <xdr:col>0</xdr:col>
      <xdr:colOff>0</xdr:colOff>
      <xdr:row>1914</xdr:row>
      <xdr:rowOff>0</xdr:rowOff>
    </xdr:to>
    <xdr:sp macro="" textlink="">
      <xdr:nvSpPr>
        <xdr:cNvPr id="1090636" name="Rectangle 11599">
          <a:extLst>
            <a:ext uri="{FF2B5EF4-FFF2-40B4-BE49-F238E27FC236}">
              <a16:creationId xmlns:a16="http://schemas.microsoft.com/office/drawing/2014/main" xmlns="" id="{00000000-0008-0000-0B00-00004CA41000}"/>
            </a:ext>
          </a:extLst>
        </xdr:cNvPr>
        <xdr:cNvSpPr>
          <a:spLocks noChangeArrowheads="1"/>
        </xdr:cNvSpPr>
      </xdr:nvSpPr>
      <xdr:spPr bwMode="auto">
        <a:xfrm>
          <a:off x="0" y="7900225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1992</xdr:row>
      <xdr:rowOff>0</xdr:rowOff>
    </xdr:from>
    <xdr:to>
      <xdr:col>0</xdr:col>
      <xdr:colOff>0</xdr:colOff>
      <xdr:row>1992</xdr:row>
      <xdr:rowOff>0</xdr:rowOff>
    </xdr:to>
    <xdr:sp macro="" textlink="">
      <xdr:nvSpPr>
        <xdr:cNvPr id="1090637" name="Rectangle 11600">
          <a:extLst>
            <a:ext uri="{FF2B5EF4-FFF2-40B4-BE49-F238E27FC236}">
              <a16:creationId xmlns:a16="http://schemas.microsoft.com/office/drawing/2014/main" xmlns="" id="{00000000-0008-0000-0B00-00004DA41000}"/>
            </a:ext>
          </a:extLst>
        </xdr:cNvPr>
        <xdr:cNvSpPr>
          <a:spLocks noChangeArrowheads="1"/>
        </xdr:cNvSpPr>
      </xdr:nvSpPr>
      <xdr:spPr bwMode="auto">
        <a:xfrm>
          <a:off x="0" y="8172259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1992</xdr:row>
      <xdr:rowOff>0</xdr:rowOff>
    </xdr:from>
    <xdr:to>
      <xdr:col>0</xdr:col>
      <xdr:colOff>0</xdr:colOff>
      <xdr:row>1992</xdr:row>
      <xdr:rowOff>0</xdr:rowOff>
    </xdr:to>
    <xdr:sp macro="" textlink="">
      <xdr:nvSpPr>
        <xdr:cNvPr id="1090638" name="Rectangle 11601">
          <a:extLst>
            <a:ext uri="{FF2B5EF4-FFF2-40B4-BE49-F238E27FC236}">
              <a16:creationId xmlns:a16="http://schemas.microsoft.com/office/drawing/2014/main" xmlns="" id="{00000000-0008-0000-0B00-00004EA41000}"/>
            </a:ext>
          </a:extLst>
        </xdr:cNvPr>
        <xdr:cNvSpPr>
          <a:spLocks noChangeArrowheads="1"/>
        </xdr:cNvSpPr>
      </xdr:nvSpPr>
      <xdr:spPr bwMode="auto">
        <a:xfrm>
          <a:off x="0" y="8172259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1950</xdr:row>
      <xdr:rowOff>0</xdr:rowOff>
    </xdr:from>
    <xdr:to>
      <xdr:col>0</xdr:col>
      <xdr:colOff>0</xdr:colOff>
      <xdr:row>1950</xdr:row>
      <xdr:rowOff>0</xdr:rowOff>
    </xdr:to>
    <xdr:sp macro="" textlink="">
      <xdr:nvSpPr>
        <xdr:cNvPr id="1090639" name="Rectangle 11602">
          <a:extLst>
            <a:ext uri="{FF2B5EF4-FFF2-40B4-BE49-F238E27FC236}">
              <a16:creationId xmlns:a16="http://schemas.microsoft.com/office/drawing/2014/main" xmlns="" id="{00000000-0008-0000-0B00-00004FA41000}"/>
            </a:ext>
          </a:extLst>
        </xdr:cNvPr>
        <xdr:cNvSpPr>
          <a:spLocks noChangeArrowheads="1"/>
        </xdr:cNvSpPr>
      </xdr:nvSpPr>
      <xdr:spPr bwMode="auto">
        <a:xfrm>
          <a:off x="0" y="7980140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1950</xdr:row>
      <xdr:rowOff>0</xdr:rowOff>
    </xdr:from>
    <xdr:to>
      <xdr:col>0</xdr:col>
      <xdr:colOff>0</xdr:colOff>
      <xdr:row>1950</xdr:row>
      <xdr:rowOff>0</xdr:rowOff>
    </xdr:to>
    <xdr:sp macro="" textlink="">
      <xdr:nvSpPr>
        <xdr:cNvPr id="1090640" name="Rectangle 11603">
          <a:extLst>
            <a:ext uri="{FF2B5EF4-FFF2-40B4-BE49-F238E27FC236}">
              <a16:creationId xmlns:a16="http://schemas.microsoft.com/office/drawing/2014/main" xmlns="" id="{00000000-0008-0000-0B00-000050A41000}"/>
            </a:ext>
          </a:extLst>
        </xdr:cNvPr>
        <xdr:cNvSpPr>
          <a:spLocks noChangeArrowheads="1"/>
        </xdr:cNvSpPr>
      </xdr:nvSpPr>
      <xdr:spPr bwMode="auto">
        <a:xfrm>
          <a:off x="0" y="7980140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1950</xdr:row>
      <xdr:rowOff>0</xdr:rowOff>
    </xdr:from>
    <xdr:to>
      <xdr:col>0</xdr:col>
      <xdr:colOff>0</xdr:colOff>
      <xdr:row>1950</xdr:row>
      <xdr:rowOff>0</xdr:rowOff>
    </xdr:to>
    <xdr:sp macro="" textlink="">
      <xdr:nvSpPr>
        <xdr:cNvPr id="1090641" name="Rectangle 11604">
          <a:extLst>
            <a:ext uri="{FF2B5EF4-FFF2-40B4-BE49-F238E27FC236}">
              <a16:creationId xmlns:a16="http://schemas.microsoft.com/office/drawing/2014/main" xmlns="" id="{00000000-0008-0000-0B00-000051A41000}"/>
            </a:ext>
          </a:extLst>
        </xdr:cNvPr>
        <xdr:cNvSpPr>
          <a:spLocks noChangeArrowheads="1"/>
        </xdr:cNvSpPr>
      </xdr:nvSpPr>
      <xdr:spPr bwMode="auto">
        <a:xfrm>
          <a:off x="0" y="7980140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1950</xdr:row>
      <xdr:rowOff>0</xdr:rowOff>
    </xdr:from>
    <xdr:to>
      <xdr:col>0</xdr:col>
      <xdr:colOff>0</xdr:colOff>
      <xdr:row>1950</xdr:row>
      <xdr:rowOff>0</xdr:rowOff>
    </xdr:to>
    <xdr:sp macro="" textlink="">
      <xdr:nvSpPr>
        <xdr:cNvPr id="1090642" name="Rectangle 11605">
          <a:extLst>
            <a:ext uri="{FF2B5EF4-FFF2-40B4-BE49-F238E27FC236}">
              <a16:creationId xmlns:a16="http://schemas.microsoft.com/office/drawing/2014/main" xmlns="" id="{00000000-0008-0000-0B00-000052A41000}"/>
            </a:ext>
          </a:extLst>
        </xdr:cNvPr>
        <xdr:cNvSpPr>
          <a:spLocks noChangeArrowheads="1"/>
        </xdr:cNvSpPr>
      </xdr:nvSpPr>
      <xdr:spPr bwMode="auto">
        <a:xfrm>
          <a:off x="0" y="7980140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1950</xdr:row>
      <xdr:rowOff>0</xdr:rowOff>
    </xdr:from>
    <xdr:to>
      <xdr:col>0</xdr:col>
      <xdr:colOff>0</xdr:colOff>
      <xdr:row>1950</xdr:row>
      <xdr:rowOff>0</xdr:rowOff>
    </xdr:to>
    <xdr:sp macro="" textlink="">
      <xdr:nvSpPr>
        <xdr:cNvPr id="1090643" name="Rectangle 11606">
          <a:extLst>
            <a:ext uri="{FF2B5EF4-FFF2-40B4-BE49-F238E27FC236}">
              <a16:creationId xmlns:a16="http://schemas.microsoft.com/office/drawing/2014/main" xmlns="" id="{00000000-0008-0000-0B00-000053A41000}"/>
            </a:ext>
          </a:extLst>
        </xdr:cNvPr>
        <xdr:cNvSpPr>
          <a:spLocks noChangeArrowheads="1"/>
        </xdr:cNvSpPr>
      </xdr:nvSpPr>
      <xdr:spPr bwMode="auto">
        <a:xfrm>
          <a:off x="0" y="7980140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1950</xdr:row>
      <xdr:rowOff>0</xdr:rowOff>
    </xdr:from>
    <xdr:to>
      <xdr:col>0</xdr:col>
      <xdr:colOff>0</xdr:colOff>
      <xdr:row>1950</xdr:row>
      <xdr:rowOff>0</xdr:rowOff>
    </xdr:to>
    <xdr:sp macro="" textlink="">
      <xdr:nvSpPr>
        <xdr:cNvPr id="1090644" name="Rectangle 11607">
          <a:extLst>
            <a:ext uri="{FF2B5EF4-FFF2-40B4-BE49-F238E27FC236}">
              <a16:creationId xmlns:a16="http://schemas.microsoft.com/office/drawing/2014/main" xmlns="" id="{00000000-0008-0000-0B00-000054A41000}"/>
            </a:ext>
          </a:extLst>
        </xdr:cNvPr>
        <xdr:cNvSpPr>
          <a:spLocks noChangeArrowheads="1"/>
        </xdr:cNvSpPr>
      </xdr:nvSpPr>
      <xdr:spPr bwMode="auto">
        <a:xfrm>
          <a:off x="0" y="7980140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1982</xdr:row>
      <xdr:rowOff>0</xdr:rowOff>
    </xdr:from>
    <xdr:to>
      <xdr:col>0</xdr:col>
      <xdr:colOff>0</xdr:colOff>
      <xdr:row>1982</xdr:row>
      <xdr:rowOff>0</xdr:rowOff>
    </xdr:to>
    <xdr:sp macro="" textlink="">
      <xdr:nvSpPr>
        <xdr:cNvPr id="1090645" name="Rectangle 11608">
          <a:extLst>
            <a:ext uri="{FF2B5EF4-FFF2-40B4-BE49-F238E27FC236}">
              <a16:creationId xmlns:a16="http://schemas.microsoft.com/office/drawing/2014/main" xmlns="" id="{00000000-0008-0000-0B00-000055A41000}"/>
            </a:ext>
          </a:extLst>
        </xdr:cNvPr>
        <xdr:cNvSpPr>
          <a:spLocks noChangeArrowheads="1"/>
        </xdr:cNvSpPr>
      </xdr:nvSpPr>
      <xdr:spPr bwMode="auto">
        <a:xfrm>
          <a:off x="0" y="8146256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1982</xdr:row>
      <xdr:rowOff>0</xdr:rowOff>
    </xdr:from>
    <xdr:to>
      <xdr:col>0</xdr:col>
      <xdr:colOff>0</xdr:colOff>
      <xdr:row>1982</xdr:row>
      <xdr:rowOff>0</xdr:rowOff>
    </xdr:to>
    <xdr:sp macro="" textlink="">
      <xdr:nvSpPr>
        <xdr:cNvPr id="1090646" name="Rectangle 11609">
          <a:extLst>
            <a:ext uri="{FF2B5EF4-FFF2-40B4-BE49-F238E27FC236}">
              <a16:creationId xmlns:a16="http://schemas.microsoft.com/office/drawing/2014/main" xmlns="" id="{00000000-0008-0000-0B00-000056A41000}"/>
            </a:ext>
          </a:extLst>
        </xdr:cNvPr>
        <xdr:cNvSpPr>
          <a:spLocks noChangeArrowheads="1"/>
        </xdr:cNvSpPr>
      </xdr:nvSpPr>
      <xdr:spPr bwMode="auto">
        <a:xfrm>
          <a:off x="0" y="8146256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1982</xdr:row>
      <xdr:rowOff>0</xdr:rowOff>
    </xdr:from>
    <xdr:to>
      <xdr:col>0</xdr:col>
      <xdr:colOff>0</xdr:colOff>
      <xdr:row>1982</xdr:row>
      <xdr:rowOff>0</xdr:rowOff>
    </xdr:to>
    <xdr:sp macro="" textlink="">
      <xdr:nvSpPr>
        <xdr:cNvPr id="1090647" name="Rectangle 11610">
          <a:extLst>
            <a:ext uri="{FF2B5EF4-FFF2-40B4-BE49-F238E27FC236}">
              <a16:creationId xmlns:a16="http://schemas.microsoft.com/office/drawing/2014/main" xmlns="" id="{00000000-0008-0000-0B00-000057A41000}"/>
            </a:ext>
          </a:extLst>
        </xdr:cNvPr>
        <xdr:cNvSpPr>
          <a:spLocks noChangeArrowheads="1"/>
        </xdr:cNvSpPr>
      </xdr:nvSpPr>
      <xdr:spPr bwMode="auto">
        <a:xfrm>
          <a:off x="0" y="8146256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1982</xdr:row>
      <xdr:rowOff>0</xdr:rowOff>
    </xdr:from>
    <xdr:to>
      <xdr:col>0</xdr:col>
      <xdr:colOff>0</xdr:colOff>
      <xdr:row>1982</xdr:row>
      <xdr:rowOff>0</xdr:rowOff>
    </xdr:to>
    <xdr:sp macro="" textlink="">
      <xdr:nvSpPr>
        <xdr:cNvPr id="1090648" name="Rectangle 11611">
          <a:extLst>
            <a:ext uri="{FF2B5EF4-FFF2-40B4-BE49-F238E27FC236}">
              <a16:creationId xmlns:a16="http://schemas.microsoft.com/office/drawing/2014/main" xmlns="" id="{00000000-0008-0000-0B00-000058A41000}"/>
            </a:ext>
          </a:extLst>
        </xdr:cNvPr>
        <xdr:cNvSpPr>
          <a:spLocks noChangeArrowheads="1"/>
        </xdr:cNvSpPr>
      </xdr:nvSpPr>
      <xdr:spPr bwMode="auto">
        <a:xfrm>
          <a:off x="0" y="8146256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1982</xdr:row>
      <xdr:rowOff>0</xdr:rowOff>
    </xdr:from>
    <xdr:to>
      <xdr:col>0</xdr:col>
      <xdr:colOff>0</xdr:colOff>
      <xdr:row>1982</xdr:row>
      <xdr:rowOff>0</xdr:rowOff>
    </xdr:to>
    <xdr:sp macro="" textlink="">
      <xdr:nvSpPr>
        <xdr:cNvPr id="1090649" name="Rectangle 11612">
          <a:extLst>
            <a:ext uri="{FF2B5EF4-FFF2-40B4-BE49-F238E27FC236}">
              <a16:creationId xmlns:a16="http://schemas.microsoft.com/office/drawing/2014/main" xmlns="" id="{00000000-0008-0000-0B00-000059A41000}"/>
            </a:ext>
          </a:extLst>
        </xdr:cNvPr>
        <xdr:cNvSpPr>
          <a:spLocks noChangeArrowheads="1"/>
        </xdr:cNvSpPr>
      </xdr:nvSpPr>
      <xdr:spPr bwMode="auto">
        <a:xfrm>
          <a:off x="0" y="8146256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1982</xdr:row>
      <xdr:rowOff>0</xdr:rowOff>
    </xdr:from>
    <xdr:to>
      <xdr:col>0</xdr:col>
      <xdr:colOff>0</xdr:colOff>
      <xdr:row>1982</xdr:row>
      <xdr:rowOff>0</xdr:rowOff>
    </xdr:to>
    <xdr:sp macro="" textlink="">
      <xdr:nvSpPr>
        <xdr:cNvPr id="1090650" name="Rectangle 11613">
          <a:extLst>
            <a:ext uri="{FF2B5EF4-FFF2-40B4-BE49-F238E27FC236}">
              <a16:creationId xmlns:a16="http://schemas.microsoft.com/office/drawing/2014/main" xmlns="" id="{00000000-0008-0000-0B00-00005AA41000}"/>
            </a:ext>
          </a:extLst>
        </xdr:cNvPr>
        <xdr:cNvSpPr>
          <a:spLocks noChangeArrowheads="1"/>
        </xdr:cNvSpPr>
      </xdr:nvSpPr>
      <xdr:spPr bwMode="auto">
        <a:xfrm>
          <a:off x="0" y="8146256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1992</xdr:row>
      <xdr:rowOff>0</xdr:rowOff>
    </xdr:from>
    <xdr:to>
      <xdr:col>0</xdr:col>
      <xdr:colOff>0</xdr:colOff>
      <xdr:row>1992</xdr:row>
      <xdr:rowOff>0</xdr:rowOff>
    </xdr:to>
    <xdr:sp macro="" textlink="">
      <xdr:nvSpPr>
        <xdr:cNvPr id="1090651" name="Rectangle 11614">
          <a:extLst>
            <a:ext uri="{FF2B5EF4-FFF2-40B4-BE49-F238E27FC236}">
              <a16:creationId xmlns:a16="http://schemas.microsoft.com/office/drawing/2014/main" xmlns="" id="{00000000-0008-0000-0B00-00005BA41000}"/>
            </a:ext>
          </a:extLst>
        </xdr:cNvPr>
        <xdr:cNvSpPr>
          <a:spLocks noChangeArrowheads="1"/>
        </xdr:cNvSpPr>
      </xdr:nvSpPr>
      <xdr:spPr bwMode="auto">
        <a:xfrm>
          <a:off x="0" y="8172259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1992</xdr:row>
      <xdr:rowOff>0</xdr:rowOff>
    </xdr:from>
    <xdr:to>
      <xdr:col>0</xdr:col>
      <xdr:colOff>0</xdr:colOff>
      <xdr:row>1992</xdr:row>
      <xdr:rowOff>0</xdr:rowOff>
    </xdr:to>
    <xdr:sp macro="" textlink="">
      <xdr:nvSpPr>
        <xdr:cNvPr id="1090652" name="Rectangle 11615">
          <a:extLst>
            <a:ext uri="{FF2B5EF4-FFF2-40B4-BE49-F238E27FC236}">
              <a16:creationId xmlns:a16="http://schemas.microsoft.com/office/drawing/2014/main" xmlns="" id="{00000000-0008-0000-0B00-00005CA41000}"/>
            </a:ext>
          </a:extLst>
        </xdr:cNvPr>
        <xdr:cNvSpPr>
          <a:spLocks noChangeArrowheads="1"/>
        </xdr:cNvSpPr>
      </xdr:nvSpPr>
      <xdr:spPr bwMode="auto">
        <a:xfrm>
          <a:off x="0" y="8172259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1914</xdr:row>
      <xdr:rowOff>0</xdr:rowOff>
    </xdr:from>
    <xdr:to>
      <xdr:col>0</xdr:col>
      <xdr:colOff>0</xdr:colOff>
      <xdr:row>1914</xdr:row>
      <xdr:rowOff>0</xdr:rowOff>
    </xdr:to>
    <xdr:sp macro="" textlink="">
      <xdr:nvSpPr>
        <xdr:cNvPr id="1090653" name="Rectangle 11616">
          <a:extLst>
            <a:ext uri="{FF2B5EF4-FFF2-40B4-BE49-F238E27FC236}">
              <a16:creationId xmlns:a16="http://schemas.microsoft.com/office/drawing/2014/main" xmlns="" id="{00000000-0008-0000-0B00-00005DA41000}"/>
            </a:ext>
          </a:extLst>
        </xdr:cNvPr>
        <xdr:cNvSpPr>
          <a:spLocks noChangeArrowheads="1"/>
        </xdr:cNvSpPr>
      </xdr:nvSpPr>
      <xdr:spPr bwMode="auto">
        <a:xfrm>
          <a:off x="0" y="7900225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1914</xdr:row>
      <xdr:rowOff>0</xdr:rowOff>
    </xdr:from>
    <xdr:to>
      <xdr:col>0</xdr:col>
      <xdr:colOff>0</xdr:colOff>
      <xdr:row>1914</xdr:row>
      <xdr:rowOff>0</xdr:rowOff>
    </xdr:to>
    <xdr:sp macro="" textlink="">
      <xdr:nvSpPr>
        <xdr:cNvPr id="1090654" name="Rectangle 11617">
          <a:extLst>
            <a:ext uri="{FF2B5EF4-FFF2-40B4-BE49-F238E27FC236}">
              <a16:creationId xmlns:a16="http://schemas.microsoft.com/office/drawing/2014/main" xmlns="" id="{00000000-0008-0000-0B00-00005EA41000}"/>
            </a:ext>
          </a:extLst>
        </xdr:cNvPr>
        <xdr:cNvSpPr>
          <a:spLocks noChangeArrowheads="1"/>
        </xdr:cNvSpPr>
      </xdr:nvSpPr>
      <xdr:spPr bwMode="auto">
        <a:xfrm>
          <a:off x="0" y="7900225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1933</xdr:row>
      <xdr:rowOff>0</xdr:rowOff>
    </xdr:from>
    <xdr:to>
      <xdr:col>0</xdr:col>
      <xdr:colOff>0</xdr:colOff>
      <xdr:row>1933</xdr:row>
      <xdr:rowOff>0</xdr:rowOff>
    </xdr:to>
    <xdr:sp macro="" textlink="">
      <xdr:nvSpPr>
        <xdr:cNvPr id="1090655" name="Rectangle 11618">
          <a:extLst>
            <a:ext uri="{FF2B5EF4-FFF2-40B4-BE49-F238E27FC236}">
              <a16:creationId xmlns:a16="http://schemas.microsoft.com/office/drawing/2014/main" xmlns="" id="{00000000-0008-0000-0B00-00005FA41000}"/>
            </a:ext>
          </a:extLst>
        </xdr:cNvPr>
        <xdr:cNvSpPr>
          <a:spLocks noChangeArrowheads="1"/>
        </xdr:cNvSpPr>
      </xdr:nvSpPr>
      <xdr:spPr bwMode="auto">
        <a:xfrm>
          <a:off x="0" y="7946136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1933</xdr:row>
      <xdr:rowOff>0</xdr:rowOff>
    </xdr:from>
    <xdr:to>
      <xdr:col>0</xdr:col>
      <xdr:colOff>0</xdr:colOff>
      <xdr:row>1933</xdr:row>
      <xdr:rowOff>0</xdr:rowOff>
    </xdr:to>
    <xdr:sp macro="" textlink="">
      <xdr:nvSpPr>
        <xdr:cNvPr id="1090656" name="Rectangle 11619">
          <a:extLst>
            <a:ext uri="{FF2B5EF4-FFF2-40B4-BE49-F238E27FC236}">
              <a16:creationId xmlns:a16="http://schemas.microsoft.com/office/drawing/2014/main" xmlns="" id="{00000000-0008-0000-0B00-000060A41000}"/>
            </a:ext>
          </a:extLst>
        </xdr:cNvPr>
        <xdr:cNvSpPr>
          <a:spLocks noChangeArrowheads="1"/>
        </xdr:cNvSpPr>
      </xdr:nvSpPr>
      <xdr:spPr bwMode="auto">
        <a:xfrm>
          <a:off x="0" y="7946136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1968</xdr:row>
      <xdr:rowOff>0</xdr:rowOff>
    </xdr:from>
    <xdr:to>
      <xdr:col>0</xdr:col>
      <xdr:colOff>0</xdr:colOff>
      <xdr:row>1968</xdr:row>
      <xdr:rowOff>0</xdr:rowOff>
    </xdr:to>
    <xdr:sp macro="" textlink="">
      <xdr:nvSpPr>
        <xdr:cNvPr id="1090657" name="Rectangle 11620">
          <a:extLst>
            <a:ext uri="{FF2B5EF4-FFF2-40B4-BE49-F238E27FC236}">
              <a16:creationId xmlns:a16="http://schemas.microsoft.com/office/drawing/2014/main" xmlns="" id="{00000000-0008-0000-0B00-000061A41000}"/>
            </a:ext>
          </a:extLst>
        </xdr:cNvPr>
        <xdr:cNvSpPr>
          <a:spLocks noChangeArrowheads="1"/>
        </xdr:cNvSpPr>
      </xdr:nvSpPr>
      <xdr:spPr bwMode="auto">
        <a:xfrm>
          <a:off x="0" y="8026336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1968</xdr:row>
      <xdr:rowOff>0</xdr:rowOff>
    </xdr:from>
    <xdr:to>
      <xdr:col>0</xdr:col>
      <xdr:colOff>0</xdr:colOff>
      <xdr:row>1968</xdr:row>
      <xdr:rowOff>0</xdr:rowOff>
    </xdr:to>
    <xdr:sp macro="" textlink="">
      <xdr:nvSpPr>
        <xdr:cNvPr id="1090658" name="Rectangle 11621">
          <a:extLst>
            <a:ext uri="{FF2B5EF4-FFF2-40B4-BE49-F238E27FC236}">
              <a16:creationId xmlns:a16="http://schemas.microsoft.com/office/drawing/2014/main" xmlns="" id="{00000000-0008-0000-0B00-000062A41000}"/>
            </a:ext>
          </a:extLst>
        </xdr:cNvPr>
        <xdr:cNvSpPr>
          <a:spLocks noChangeArrowheads="1"/>
        </xdr:cNvSpPr>
      </xdr:nvSpPr>
      <xdr:spPr bwMode="auto">
        <a:xfrm>
          <a:off x="0" y="8026336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1982</xdr:row>
      <xdr:rowOff>0</xdr:rowOff>
    </xdr:from>
    <xdr:to>
      <xdr:col>0</xdr:col>
      <xdr:colOff>0</xdr:colOff>
      <xdr:row>1982</xdr:row>
      <xdr:rowOff>0</xdr:rowOff>
    </xdr:to>
    <xdr:sp macro="" textlink="">
      <xdr:nvSpPr>
        <xdr:cNvPr id="1090659" name="Rectangle 11622">
          <a:extLst>
            <a:ext uri="{FF2B5EF4-FFF2-40B4-BE49-F238E27FC236}">
              <a16:creationId xmlns:a16="http://schemas.microsoft.com/office/drawing/2014/main" xmlns="" id="{00000000-0008-0000-0B00-000063A41000}"/>
            </a:ext>
          </a:extLst>
        </xdr:cNvPr>
        <xdr:cNvSpPr>
          <a:spLocks noChangeArrowheads="1"/>
        </xdr:cNvSpPr>
      </xdr:nvSpPr>
      <xdr:spPr bwMode="auto">
        <a:xfrm>
          <a:off x="0" y="8146256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1982</xdr:row>
      <xdr:rowOff>0</xdr:rowOff>
    </xdr:from>
    <xdr:to>
      <xdr:col>0</xdr:col>
      <xdr:colOff>0</xdr:colOff>
      <xdr:row>1982</xdr:row>
      <xdr:rowOff>0</xdr:rowOff>
    </xdr:to>
    <xdr:sp macro="" textlink="">
      <xdr:nvSpPr>
        <xdr:cNvPr id="1090660" name="Rectangle 11623">
          <a:extLst>
            <a:ext uri="{FF2B5EF4-FFF2-40B4-BE49-F238E27FC236}">
              <a16:creationId xmlns:a16="http://schemas.microsoft.com/office/drawing/2014/main" xmlns="" id="{00000000-0008-0000-0B00-000064A41000}"/>
            </a:ext>
          </a:extLst>
        </xdr:cNvPr>
        <xdr:cNvSpPr>
          <a:spLocks noChangeArrowheads="1"/>
        </xdr:cNvSpPr>
      </xdr:nvSpPr>
      <xdr:spPr bwMode="auto">
        <a:xfrm>
          <a:off x="0" y="8146256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1982</xdr:row>
      <xdr:rowOff>0</xdr:rowOff>
    </xdr:from>
    <xdr:to>
      <xdr:col>0</xdr:col>
      <xdr:colOff>0</xdr:colOff>
      <xdr:row>1982</xdr:row>
      <xdr:rowOff>0</xdr:rowOff>
    </xdr:to>
    <xdr:sp macro="" textlink="">
      <xdr:nvSpPr>
        <xdr:cNvPr id="1090661" name="Rectangle 11624">
          <a:extLst>
            <a:ext uri="{FF2B5EF4-FFF2-40B4-BE49-F238E27FC236}">
              <a16:creationId xmlns:a16="http://schemas.microsoft.com/office/drawing/2014/main" xmlns="" id="{00000000-0008-0000-0B00-000065A41000}"/>
            </a:ext>
          </a:extLst>
        </xdr:cNvPr>
        <xdr:cNvSpPr>
          <a:spLocks noChangeArrowheads="1"/>
        </xdr:cNvSpPr>
      </xdr:nvSpPr>
      <xdr:spPr bwMode="auto">
        <a:xfrm>
          <a:off x="0" y="8146256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1982</xdr:row>
      <xdr:rowOff>0</xdr:rowOff>
    </xdr:from>
    <xdr:to>
      <xdr:col>0</xdr:col>
      <xdr:colOff>0</xdr:colOff>
      <xdr:row>1982</xdr:row>
      <xdr:rowOff>0</xdr:rowOff>
    </xdr:to>
    <xdr:sp macro="" textlink="">
      <xdr:nvSpPr>
        <xdr:cNvPr id="1090662" name="Rectangle 11625">
          <a:extLst>
            <a:ext uri="{FF2B5EF4-FFF2-40B4-BE49-F238E27FC236}">
              <a16:creationId xmlns:a16="http://schemas.microsoft.com/office/drawing/2014/main" xmlns="" id="{00000000-0008-0000-0B00-000066A41000}"/>
            </a:ext>
          </a:extLst>
        </xdr:cNvPr>
        <xdr:cNvSpPr>
          <a:spLocks noChangeArrowheads="1"/>
        </xdr:cNvSpPr>
      </xdr:nvSpPr>
      <xdr:spPr bwMode="auto">
        <a:xfrm>
          <a:off x="0" y="8146256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1985</xdr:row>
      <xdr:rowOff>0</xdr:rowOff>
    </xdr:from>
    <xdr:to>
      <xdr:col>0</xdr:col>
      <xdr:colOff>0</xdr:colOff>
      <xdr:row>1985</xdr:row>
      <xdr:rowOff>0</xdr:rowOff>
    </xdr:to>
    <xdr:sp macro="" textlink="">
      <xdr:nvSpPr>
        <xdr:cNvPr id="1090663" name="Rectangle 11626">
          <a:extLst>
            <a:ext uri="{FF2B5EF4-FFF2-40B4-BE49-F238E27FC236}">
              <a16:creationId xmlns:a16="http://schemas.microsoft.com/office/drawing/2014/main" xmlns="" id="{00000000-0008-0000-0B00-000067A41000}"/>
            </a:ext>
          </a:extLst>
        </xdr:cNvPr>
        <xdr:cNvSpPr>
          <a:spLocks noChangeArrowheads="1"/>
        </xdr:cNvSpPr>
      </xdr:nvSpPr>
      <xdr:spPr bwMode="auto">
        <a:xfrm>
          <a:off x="0" y="8158257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1985</xdr:row>
      <xdr:rowOff>0</xdr:rowOff>
    </xdr:from>
    <xdr:to>
      <xdr:col>0</xdr:col>
      <xdr:colOff>0</xdr:colOff>
      <xdr:row>1985</xdr:row>
      <xdr:rowOff>0</xdr:rowOff>
    </xdr:to>
    <xdr:sp macro="" textlink="">
      <xdr:nvSpPr>
        <xdr:cNvPr id="1090664" name="Rectangle 11627">
          <a:extLst>
            <a:ext uri="{FF2B5EF4-FFF2-40B4-BE49-F238E27FC236}">
              <a16:creationId xmlns:a16="http://schemas.microsoft.com/office/drawing/2014/main" xmlns="" id="{00000000-0008-0000-0B00-000068A41000}"/>
            </a:ext>
          </a:extLst>
        </xdr:cNvPr>
        <xdr:cNvSpPr>
          <a:spLocks noChangeArrowheads="1"/>
        </xdr:cNvSpPr>
      </xdr:nvSpPr>
      <xdr:spPr bwMode="auto">
        <a:xfrm>
          <a:off x="0" y="8158257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2003</xdr:row>
      <xdr:rowOff>0</xdr:rowOff>
    </xdr:from>
    <xdr:to>
      <xdr:col>0</xdr:col>
      <xdr:colOff>0</xdr:colOff>
      <xdr:row>2003</xdr:row>
      <xdr:rowOff>0</xdr:rowOff>
    </xdr:to>
    <xdr:sp macro="" textlink="">
      <xdr:nvSpPr>
        <xdr:cNvPr id="1090665" name="Rectangle 11628">
          <a:extLst>
            <a:ext uri="{FF2B5EF4-FFF2-40B4-BE49-F238E27FC236}">
              <a16:creationId xmlns:a16="http://schemas.microsoft.com/office/drawing/2014/main" xmlns="" id="{00000000-0008-0000-0B00-000069A41000}"/>
            </a:ext>
          </a:extLst>
        </xdr:cNvPr>
        <xdr:cNvSpPr>
          <a:spLocks noChangeArrowheads="1"/>
        </xdr:cNvSpPr>
      </xdr:nvSpPr>
      <xdr:spPr bwMode="auto">
        <a:xfrm>
          <a:off x="0" y="8204454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2003</xdr:row>
      <xdr:rowOff>0</xdr:rowOff>
    </xdr:from>
    <xdr:to>
      <xdr:col>0</xdr:col>
      <xdr:colOff>0</xdr:colOff>
      <xdr:row>2003</xdr:row>
      <xdr:rowOff>0</xdr:rowOff>
    </xdr:to>
    <xdr:sp macro="" textlink="">
      <xdr:nvSpPr>
        <xdr:cNvPr id="1090666" name="Rectangle 11629">
          <a:extLst>
            <a:ext uri="{FF2B5EF4-FFF2-40B4-BE49-F238E27FC236}">
              <a16:creationId xmlns:a16="http://schemas.microsoft.com/office/drawing/2014/main" xmlns="" id="{00000000-0008-0000-0B00-00006AA41000}"/>
            </a:ext>
          </a:extLst>
        </xdr:cNvPr>
        <xdr:cNvSpPr>
          <a:spLocks noChangeArrowheads="1"/>
        </xdr:cNvSpPr>
      </xdr:nvSpPr>
      <xdr:spPr bwMode="auto">
        <a:xfrm>
          <a:off x="0" y="8204454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2160</xdr:row>
      <xdr:rowOff>0</xdr:rowOff>
    </xdr:from>
    <xdr:to>
      <xdr:col>0</xdr:col>
      <xdr:colOff>0</xdr:colOff>
      <xdr:row>2160</xdr:row>
      <xdr:rowOff>0</xdr:rowOff>
    </xdr:to>
    <xdr:sp macro="" textlink="">
      <xdr:nvSpPr>
        <xdr:cNvPr id="1090667" name="Rectangle 11630">
          <a:extLst>
            <a:ext uri="{FF2B5EF4-FFF2-40B4-BE49-F238E27FC236}">
              <a16:creationId xmlns:a16="http://schemas.microsoft.com/office/drawing/2014/main" xmlns="" id="{00000000-0008-0000-0B00-00006BA4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0</xdr:col>
      <xdr:colOff>0</xdr:colOff>
      <xdr:row>2016</xdr:row>
      <xdr:rowOff>0</xdr:rowOff>
    </xdr:to>
    <xdr:sp macro="" textlink="">
      <xdr:nvSpPr>
        <xdr:cNvPr id="1090668" name="Rectangle 11631">
          <a:extLst>
            <a:ext uri="{FF2B5EF4-FFF2-40B4-BE49-F238E27FC236}">
              <a16:creationId xmlns:a16="http://schemas.microsoft.com/office/drawing/2014/main" xmlns="" id="{00000000-0008-0000-0B00-00006CA4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0</xdr:col>
      <xdr:colOff>0</xdr:colOff>
      <xdr:row>2016</xdr:row>
      <xdr:rowOff>0</xdr:rowOff>
    </xdr:to>
    <xdr:sp macro="" textlink="">
      <xdr:nvSpPr>
        <xdr:cNvPr id="1090669" name="Rectangle 11632">
          <a:extLst>
            <a:ext uri="{FF2B5EF4-FFF2-40B4-BE49-F238E27FC236}">
              <a16:creationId xmlns:a16="http://schemas.microsoft.com/office/drawing/2014/main" xmlns="" id="{00000000-0008-0000-0B00-00006DA4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2160</xdr:row>
      <xdr:rowOff>0</xdr:rowOff>
    </xdr:from>
    <xdr:to>
      <xdr:col>0</xdr:col>
      <xdr:colOff>0</xdr:colOff>
      <xdr:row>2160</xdr:row>
      <xdr:rowOff>0</xdr:rowOff>
    </xdr:to>
    <xdr:sp macro="" textlink="">
      <xdr:nvSpPr>
        <xdr:cNvPr id="1090670" name="Rectangle 11633">
          <a:extLst>
            <a:ext uri="{FF2B5EF4-FFF2-40B4-BE49-F238E27FC236}">
              <a16:creationId xmlns:a16="http://schemas.microsoft.com/office/drawing/2014/main" xmlns="" id="{00000000-0008-0000-0B00-00006EA4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0</xdr:col>
      <xdr:colOff>0</xdr:colOff>
      <xdr:row>2016</xdr:row>
      <xdr:rowOff>0</xdr:rowOff>
    </xdr:to>
    <xdr:sp macro="" textlink="">
      <xdr:nvSpPr>
        <xdr:cNvPr id="1090671" name="Rectangle 11634">
          <a:extLst>
            <a:ext uri="{FF2B5EF4-FFF2-40B4-BE49-F238E27FC236}">
              <a16:creationId xmlns:a16="http://schemas.microsoft.com/office/drawing/2014/main" xmlns="" id="{00000000-0008-0000-0B00-00006FA4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0</xdr:col>
      <xdr:colOff>0</xdr:colOff>
      <xdr:row>2016</xdr:row>
      <xdr:rowOff>0</xdr:rowOff>
    </xdr:to>
    <xdr:sp macro="" textlink="">
      <xdr:nvSpPr>
        <xdr:cNvPr id="1090672" name="Rectangle 11635">
          <a:extLst>
            <a:ext uri="{FF2B5EF4-FFF2-40B4-BE49-F238E27FC236}">
              <a16:creationId xmlns:a16="http://schemas.microsoft.com/office/drawing/2014/main" xmlns="" id="{00000000-0008-0000-0B00-000070A4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2160</xdr:row>
      <xdr:rowOff>0</xdr:rowOff>
    </xdr:from>
    <xdr:to>
      <xdr:col>0</xdr:col>
      <xdr:colOff>0</xdr:colOff>
      <xdr:row>2160</xdr:row>
      <xdr:rowOff>0</xdr:rowOff>
    </xdr:to>
    <xdr:sp macro="" textlink="">
      <xdr:nvSpPr>
        <xdr:cNvPr id="1090673" name="Rectangle 11636">
          <a:extLst>
            <a:ext uri="{FF2B5EF4-FFF2-40B4-BE49-F238E27FC236}">
              <a16:creationId xmlns:a16="http://schemas.microsoft.com/office/drawing/2014/main" xmlns="" id="{00000000-0008-0000-0B00-000071A41000}"/>
            </a:ext>
          </a:extLst>
        </xdr:cNvPr>
        <xdr:cNvSpPr>
          <a:spLocks noChangeArrowheads="1"/>
        </xdr:cNvSpPr>
      </xdr:nvSpPr>
      <xdr:spPr bwMode="auto">
        <a:xfrm>
          <a:off x="0" y="8777668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2160</xdr:row>
      <xdr:rowOff>0</xdr:rowOff>
    </xdr:from>
    <xdr:to>
      <xdr:col>0</xdr:col>
      <xdr:colOff>0</xdr:colOff>
      <xdr:row>2160</xdr:row>
      <xdr:rowOff>0</xdr:rowOff>
    </xdr:to>
    <xdr:sp macro="" textlink="">
      <xdr:nvSpPr>
        <xdr:cNvPr id="1090674" name="Rectangle 11637">
          <a:extLst>
            <a:ext uri="{FF2B5EF4-FFF2-40B4-BE49-F238E27FC236}">
              <a16:creationId xmlns:a16="http://schemas.microsoft.com/office/drawing/2014/main" xmlns="" id="{00000000-0008-0000-0B00-000072A41000}"/>
            </a:ext>
          </a:extLst>
        </xdr:cNvPr>
        <xdr:cNvSpPr>
          <a:spLocks noChangeArrowheads="1"/>
        </xdr:cNvSpPr>
      </xdr:nvSpPr>
      <xdr:spPr bwMode="auto">
        <a:xfrm>
          <a:off x="0" y="8777668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2160</xdr:row>
      <xdr:rowOff>0</xdr:rowOff>
    </xdr:from>
    <xdr:to>
      <xdr:col>0</xdr:col>
      <xdr:colOff>0</xdr:colOff>
      <xdr:row>2160</xdr:row>
      <xdr:rowOff>0</xdr:rowOff>
    </xdr:to>
    <xdr:sp macro="" textlink="">
      <xdr:nvSpPr>
        <xdr:cNvPr id="1090675" name="Rectangle 11638">
          <a:extLst>
            <a:ext uri="{FF2B5EF4-FFF2-40B4-BE49-F238E27FC236}">
              <a16:creationId xmlns:a16="http://schemas.microsoft.com/office/drawing/2014/main" xmlns="" id="{00000000-0008-0000-0B00-000073A4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2160</xdr:row>
      <xdr:rowOff>0</xdr:rowOff>
    </xdr:from>
    <xdr:to>
      <xdr:col>0</xdr:col>
      <xdr:colOff>0</xdr:colOff>
      <xdr:row>2160</xdr:row>
      <xdr:rowOff>0</xdr:rowOff>
    </xdr:to>
    <xdr:sp macro="" textlink="">
      <xdr:nvSpPr>
        <xdr:cNvPr id="1090676" name="Rectangle 11639">
          <a:extLst>
            <a:ext uri="{FF2B5EF4-FFF2-40B4-BE49-F238E27FC236}">
              <a16:creationId xmlns:a16="http://schemas.microsoft.com/office/drawing/2014/main" xmlns="" id="{00000000-0008-0000-0B00-000074A4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2160</xdr:row>
      <xdr:rowOff>0</xdr:rowOff>
    </xdr:from>
    <xdr:to>
      <xdr:col>0</xdr:col>
      <xdr:colOff>0</xdr:colOff>
      <xdr:row>2160</xdr:row>
      <xdr:rowOff>0</xdr:rowOff>
    </xdr:to>
    <xdr:sp macro="" textlink="">
      <xdr:nvSpPr>
        <xdr:cNvPr id="1090677" name="Rectangle 11640">
          <a:extLst>
            <a:ext uri="{FF2B5EF4-FFF2-40B4-BE49-F238E27FC236}">
              <a16:creationId xmlns:a16="http://schemas.microsoft.com/office/drawing/2014/main" xmlns="" id="{00000000-0008-0000-0B00-000075A4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2160</xdr:row>
      <xdr:rowOff>0</xdr:rowOff>
    </xdr:from>
    <xdr:to>
      <xdr:col>0</xdr:col>
      <xdr:colOff>0</xdr:colOff>
      <xdr:row>2160</xdr:row>
      <xdr:rowOff>0</xdr:rowOff>
    </xdr:to>
    <xdr:sp macro="" textlink="">
      <xdr:nvSpPr>
        <xdr:cNvPr id="1090678" name="Rectangle 11641">
          <a:extLst>
            <a:ext uri="{FF2B5EF4-FFF2-40B4-BE49-F238E27FC236}">
              <a16:creationId xmlns:a16="http://schemas.microsoft.com/office/drawing/2014/main" xmlns="" id="{00000000-0008-0000-0B00-000076A4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2160</xdr:row>
      <xdr:rowOff>0</xdr:rowOff>
    </xdr:from>
    <xdr:to>
      <xdr:col>0</xdr:col>
      <xdr:colOff>0</xdr:colOff>
      <xdr:row>2160</xdr:row>
      <xdr:rowOff>0</xdr:rowOff>
    </xdr:to>
    <xdr:sp macro="" textlink="">
      <xdr:nvSpPr>
        <xdr:cNvPr id="1090679" name="Rectangle 11642">
          <a:extLst>
            <a:ext uri="{FF2B5EF4-FFF2-40B4-BE49-F238E27FC236}">
              <a16:creationId xmlns:a16="http://schemas.microsoft.com/office/drawing/2014/main" xmlns="" id="{00000000-0008-0000-0B00-000077A4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2160</xdr:row>
      <xdr:rowOff>0</xdr:rowOff>
    </xdr:from>
    <xdr:to>
      <xdr:col>0</xdr:col>
      <xdr:colOff>0</xdr:colOff>
      <xdr:row>2160</xdr:row>
      <xdr:rowOff>0</xdr:rowOff>
    </xdr:to>
    <xdr:sp macro="" textlink="">
      <xdr:nvSpPr>
        <xdr:cNvPr id="1090680" name="Rectangle 11643">
          <a:extLst>
            <a:ext uri="{FF2B5EF4-FFF2-40B4-BE49-F238E27FC236}">
              <a16:creationId xmlns:a16="http://schemas.microsoft.com/office/drawing/2014/main" xmlns="" id="{00000000-0008-0000-0B00-000078A4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2160</xdr:row>
      <xdr:rowOff>0</xdr:rowOff>
    </xdr:from>
    <xdr:to>
      <xdr:col>0</xdr:col>
      <xdr:colOff>0</xdr:colOff>
      <xdr:row>2160</xdr:row>
      <xdr:rowOff>0</xdr:rowOff>
    </xdr:to>
    <xdr:sp macro="" textlink="">
      <xdr:nvSpPr>
        <xdr:cNvPr id="1090681" name="Rectangle 11644">
          <a:extLst>
            <a:ext uri="{FF2B5EF4-FFF2-40B4-BE49-F238E27FC236}">
              <a16:creationId xmlns:a16="http://schemas.microsoft.com/office/drawing/2014/main" xmlns="" id="{00000000-0008-0000-0B00-000079A4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2160</xdr:row>
      <xdr:rowOff>0</xdr:rowOff>
    </xdr:from>
    <xdr:to>
      <xdr:col>0</xdr:col>
      <xdr:colOff>0</xdr:colOff>
      <xdr:row>2160</xdr:row>
      <xdr:rowOff>0</xdr:rowOff>
    </xdr:to>
    <xdr:sp macro="" textlink="">
      <xdr:nvSpPr>
        <xdr:cNvPr id="1090682" name="Rectangle 11645">
          <a:extLst>
            <a:ext uri="{FF2B5EF4-FFF2-40B4-BE49-F238E27FC236}">
              <a16:creationId xmlns:a16="http://schemas.microsoft.com/office/drawing/2014/main" xmlns="" id="{00000000-0008-0000-0B00-00007AA4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2160</xdr:row>
      <xdr:rowOff>0</xdr:rowOff>
    </xdr:from>
    <xdr:to>
      <xdr:col>0</xdr:col>
      <xdr:colOff>0</xdr:colOff>
      <xdr:row>2160</xdr:row>
      <xdr:rowOff>0</xdr:rowOff>
    </xdr:to>
    <xdr:sp macro="" textlink="">
      <xdr:nvSpPr>
        <xdr:cNvPr id="1090683" name="Rectangle 11646">
          <a:extLst>
            <a:ext uri="{FF2B5EF4-FFF2-40B4-BE49-F238E27FC236}">
              <a16:creationId xmlns:a16="http://schemas.microsoft.com/office/drawing/2014/main" xmlns="" id="{00000000-0008-0000-0B00-00007BA4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2160</xdr:row>
      <xdr:rowOff>0</xdr:rowOff>
    </xdr:from>
    <xdr:to>
      <xdr:col>0</xdr:col>
      <xdr:colOff>0</xdr:colOff>
      <xdr:row>2160</xdr:row>
      <xdr:rowOff>0</xdr:rowOff>
    </xdr:to>
    <xdr:sp macro="" textlink="">
      <xdr:nvSpPr>
        <xdr:cNvPr id="1090684" name="Rectangle 11647">
          <a:extLst>
            <a:ext uri="{FF2B5EF4-FFF2-40B4-BE49-F238E27FC236}">
              <a16:creationId xmlns:a16="http://schemas.microsoft.com/office/drawing/2014/main" xmlns="" id="{00000000-0008-0000-0B00-00007CA4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2160</xdr:row>
      <xdr:rowOff>0</xdr:rowOff>
    </xdr:from>
    <xdr:to>
      <xdr:col>0</xdr:col>
      <xdr:colOff>0</xdr:colOff>
      <xdr:row>2160</xdr:row>
      <xdr:rowOff>0</xdr:rowOff>
    </xdr:to>
    <xdr:sp macro="" textlink="">
      <xdr:nvSpPr>
        <xdr:cNvPr id="1090685" name="Rectangle 11648">
          <a:extLst>
            <a:ext uri="{FF2B5EF4-FFF2-40B4-BE49-F238E27FC236}">
              <a16:creationId xmlns:a16="http://schemas.microsoft.com/office/drawing/2014/main" xmlns="" id="{00000000-0008-0000-0B00-00007DA4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2160</xdr:row>
      <xdr:rowOff>0</xdr:rowOff>
    </xdr:from>
    <xdr:to>
      <xdr:col>0</xdr:col>
      <xdr:colOff>0</xdr:colOff>
      <xdr:row>2160</xdr:row>
      <xdr:rowOff>0</xdr:rowOff>
    </xdr:to>
    <xdr:sp macro="" textlink="">
      <xdr:nvSpPr>
        <xdr:cNvPr id="1090686" name="Rectangle 11649">
          <a:extLst>
            <a:ext uri="{FF2B5EF4-FFF2-40B4-BE49-F238E27FC236}">
              <a16:creationId xmlns:a16="http://schemas.microsoft.com/office/drawing/2014/main" xmlns="" id="{00000000-0008-0000-0B00-00007EA4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2160</xdr:row>
      <xdr:rowOff>0</xdr:rowOff>
    </xdr:from>
    <xdr:to>
      <xdr:col>0</xdr:col>
      <xdr:colOff>0</xdr:colOff>
      <xdr:row>2160</xdr:row>
      <xdr:rowOff>0</xdr:rowOff>
    </xdr:to>
    <xdr:sp macro="" textlink="">
      <xdr:nvSpPr>
        <xdr:cNvPr id="1090687" name="Rectangle 11650">
          <a:extLst>
            <a:ext uri="{FF2B5EF4-FFF2-40B4-BE49-F238E27FC236}">
              <a16:creationId xmlns:a16="http://schemas.microsoft.com/office/drawing/2014/main" xmlns="" id="{00000000-0008-0000-0B00-00007FA41000}"/>
            </a:ext>
          </a:extLst>
        </xdr:cNvPr>
        <xdr:cNvSpPr>
          <a:spLocks noChangeArrowheads="1"/>
        </xdr:cNvSpPr>
      </xdr:nvSpPr>
      <xdr:spPr bwMode="auto">
        <a:xfrm>
          <a:off x="0" y="8777668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2160</xdr:row>
      <xdr:rowOff>0</xdr:rowOff>
    </xdr:from>
    <xdr:to>
      <xdr:col>0</xdr:col>
      <xdr:colOff>0</xdr:colOff>
      <xdr:row>2160</xdr:row>
      <xdr:rowOff>0</xdr:rowOff>
    </xdr:to>
    <xdr:sp macro="" textlink="">
      <xdr:nvSpPr>
        <xdr:cNvPr id="1090688" name="Rectangle 11651">
          <a:extLst>
            <a:ext uri="{FF2B5EF4-FFF2-40B4-BE49-F238E27FC236}">
              <a16:creationId xmlns:a16="http://schemas.microsoft.com/office/drawing/2014/main" xmlns="" id="{00000000-0008-0000-0B00-000080A41000}"/>
            </a:ext>
          </a:extLst>
        </xdr:cNvPr>
        <xdr:cNvSpPr>
          <a:spLocks noChangeArrowheads="1"/>
        </xdr:cNvSpPr>
      </xdr:nvSpPr>
      <xdr:spPr bwMode="auto">
        <a:xfrm>
          <a:off x="0" y="8777668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0</xdr:col>
      <xdr:colOff>0</xdr:colOff>
      <xdr:row>2016</xdr:row>
      <xdr:rowOff>0</xdr:rowOff>
    </xdr:to>
    <xdr:sp macro="" textlink="">
      <xdr:nvSpPr>
        <xdr:cNvPr id="1090689" name="Rectangle 11652">
          <a:extLst>
            <a:ext uri="{FF2B5EF4-FFF2-40B4-BE49-F238E27FC236}">
              <a16:creationId xmlns:a16="http://schemas.microsoft.com/office/drawing/2014/main" xmlns="" id="{00000000-0008-0000-0B00-000081A4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0</xdr:col>
      <xdr:colOff>0</xdr:colOff>
      <xdr:row>2016</xdr:row>
      <xdr:rowOff>0</xdr:rowOff>
    </xdr:to>
    <xdr:sp macro="" textlink="">
      <xdr:nvSpPr>
        <xdr:cNvPr id="1090690" name="Rectangle 11653">
          <a:extLst>
            <a:ext uri="{FF2B5EF4-FFF2-40B4-BE49-F238E27FC236}">
              <a16:creationId xmlns:a16="http://schemas.microsoft.com/office/drawing/2014/main" xmlns="" id="{00000000-0008-0000-0B00-000082A4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0</xdr:col>
      <xdr:colOff>0</xdr:colOff>
      <xdr:row>2016</xdr:row>
      <xdr:rowOff>0</xdr:rowOff>
    </xdr:to>
    <xdr:sp macro="" textlink="">
      <xdr:nvSpPr>
        <xdr:cNvPr id="1090691" name="Rectangle 11654">
          <a:extLst>
            <a:ext uri="{FF2B5EF4-FFF2-40B4-BE49-F238E27FC236}">
              <a16:creationId xmlns:a16="http://schemas.microsoft.com/office/drawing/2014/main" xmlns="" id="{00000000-0008-0000-0B00-000083A4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0</xdr:col>
      <xdr:colOff>0</xdr:colOff>
      <xdr:row>2016</xdr:row>
      <xdr:rowOff>0</xdr:rowOff>
    </xdr:to>
    <xdr:sp macro="" textlink="">
      <xdr:nvSpPr>
        <xdr:cNvPr id="1090692" name="Rectangle 11655">
          <a:extLst>
            <a:ext uri="{FF2B5EF4-FFF2-40B4-BE49-F238E27FC236}">
              <a16:creationId xmlns:a16="http://schemas.microsoft.com/office/drawing/2014/main" xmlns="" id="{00000000-0008-0000-0B00-000084A4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2160</xdr:row>
      <xdr:rowOff>0</xdr:rowOff>
    </xdr:from>
    <xdr:to>
      <xdr:col>0</xdr:col>
      <xdr:colOff>0</xdr:colOff>
      <xdr:row>2160</xdr:row>
      <xdr:rowOff>0</xdr:rowOff>
    </xdr:to>
    <xdr:sp macro="" textlink="">
      <xdr:nvSpPr>
        <xdr:cNvPr id="1090693" name="Rectangle 11656">
          <a:extLst>
            <a:ext uri="{FF2B5EF4-FFF2-40B4-BE49-F238E27FC236}">
              <a16:creationId xmlns:a16="http://schemas.microsoft.com/office/drawing/2014/main" xmlns="" id="{00000000-0008-0000-0B00-000085A4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2160</xdr:row>
      <xdr:rowOff>0</xdr:rowOff>
    </xdr:from>
    <xdr:to>
      <xdr:col>0</xdr:col>
      <xdr:colOff>0</xdr:colOff>
      <xdr:row>2160</xdr:row>
      <xdr:rowOff>0</xdr:rowOff>
    </xdr:to>
    <xdr:sp macro="" textlink="">
      <xdr:nvSpPr>
        <xdr:cNvPr id="1090694" name="Rectangle 11657">
          <a:extLst>
            <a:ext uri="{FF2B5EF4-FFF2-40B4-BE49-F238E27FC236}">
              <a16:creationId xmlns:a16="http://schemas.microsoft.com/office/drawing/2014/main" xmlns="" id="{00000000-0008-0000-0B00-000086A4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2160</xdr:row>
      <xdr:rowOff>0</xdr:rowOff>
    </xdr:from>
    <xdr:to>
      <xdr:col>0</xdr:col>
      <xdr:colOff>0</xdr:colOff>
      <xdr:row>2160</xdr:row>
      <xdr:rowOff>0</xdr:rowOff>
    </xdr:to>
    <xdr:sp macro="" textlink="">
      <xdr:nvSpPr>
        <xdr:cNvPr id="1090695" name="Rectangle 11658">
          <a:extLst>
            <a:ext uri="{FF2B5EF4-FFF2-40B4-BE49-F238E27FC236}">
              <a16:creationId xmlns:a16="http://schemas.microsoft.com/office/drawing/2014/main" xmlns="" id="{00000000-0008-0000-0B00-000087A4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2160</xdr:row>
      <xdr:rowOff>0</xdr:rowOff>
    </xdr:from>
    <xdr:to>
      <xdr:col>0</xdr:col>
      <xdr:colOff>0</xdr:colOff>
      <xdr:row>2160</xdr:row>
      <xdr:rowOff>0</xdr:rowOff>
    </xdr:to>
    <xdr:sp macro="" textlink="">
      <xdr:nvSpPr>
        <xdr:cNvPr id="1090696" name="Rectangle 11659">
          <a:extLst>
            <a:ext uri="{FF2B5EF4-FFF2-40B4-BE49-F238E27FC236}">
              <a16:creationId xmlns:a16="http://schemas.microsoft.com/office/drawing/2014/main" xmlns="" id="{00000000-0008-0000-0B00-000088A4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2160</xdr:row>
      <xdr:rowOff>0</xdr:rowOff>
    </xdr:from>
    <xdr:to>
      <xdr:col>0</xdr:col>
      <xdr:colOff>0</xdr:colOff>
      <xdr:row>2160</xdr:row>
      <xdr:rowOff>0</xdr:rowOff>
    </xdr:to>
    <xdr:sp macro="" textlink="">
      <xdr:nvSpPr>
        <xdr:cNvPr id="1090697" name="Rectangle 11660">
          <a:extLst>
            <a:ext uri="{FF2B5EF4-FFF2-40B4-BE49-F238E27FC236}">
              <a16:creationId xmlns:a16="http://schemas.microsoft.com/office/drawing/2014/main" xmlns="" id="{00000000-0008-0000-0B00-000089A4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2160</xdr:row>
      <xdr:rowOff>0</xdr:rowOff>
    </xdr:from>
    <xdr:to>
      <xdr:col>0</xdr:col>
      <xdr:colOff>0</xdr:colOff>
      <xdr:row>2160</xdr:row>
      <xdr:rowOff>0</xdr:rowOff>
    </xdr:to>
    <xdr:sp macro="" textlink="">
      <xdr:nvSpPr>
        <xdr:cNvPr id="1090698" name="Rectangle 11661">
          <a:extLst>
            <a:ext uri="{FF2B5EF4-FFF2-40B4-BE49-F238E27FC236}">
              <a16:creationId xmlns:a16="http://schemas.microsoft.com/office/drawing/2014/main" xmlns="" id="{00000000-0008-0000-0B00-00008AA4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2160</xdr:row>
      <xdr:rowOff>0</xdr:rowOff>
    </xdr:from>
    <xdr:to>
      <xdr:col>0</xdr:col>
      <xdr:colOff>0</xdr:colOff>
      <xdr:row>2160</xdr:row>
      <xdr:rowOff>0</xdr:rowOff>
    </xdr:to>
    <xdr:sp macro="" textlink="">
      <xdr:nvSpPr>
        <xdr:cNvPr id="1090699" name="Rectangle 11662">
          <a:extLst>
            <a:ext uri="{FF2B5EF4-FFF2-40B4-BE49-F238E27FC236}">
              <a16:creationId xmlns:a16="http://schemas.microsoft.com/office/drawing/2014/main" xmlns="" id="{00000000-0008-0000-0B00-00008BA4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2160</xdr:row>
      <xdr:rowOff>0</xdr:rowOff>
    </xdr:from>
    <xdr:to>
      <xdr:col>0</xdr:col>
      <xdr:colOff>0</xdr:colOff>
      <xdr:row>2160</xdr:row>
      <xdr:rowOff>0</xdr:rowOff>
    </xdr:to>
    <xdr:sp macro="" textlink="">
      <xdr:nvSpPr>
        <xdr:cNvPr id="1090700" name="Rectangle 11663">
          <a:extLst>
            <a:ext uri="{FF2B5EF4-FFF2-40B4-BE49-F238E27FC236}">
              <a16:creationId xmlns:a16="http://schemas.microsoft.com/office/drawing/2014/main" xmlns="" id="{00000000-0008-0000-0B00-00008CA4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2160</xdr:row>
      <xdr:rowOff>0</xdr:rowOff>
    </xdr:from>
    <xdr:to>
      <xdr:col>0</xdr:col>
      <xdr:colOff>0</xdr:colOff>
      <xdr:row>2160</xdr:row>
      <xdr:rowOff>0</xdr:rowOff>
    </xdr:to>
    <xdr:sp macro="" textlink="">
      <xdr:nvSpPr>
        <xdr:cNvPr id="1090701" name="Rectangle 11664">
          <a:extLst>
            <a:ext uri="{FF2B5EF4-FFF2-40B4-BE49-F238E27FC236}">
              <a16:creationId xmlns:a16="http://schemas.microsoft.com/office/drawing/2014/main" xmlns="" id="{00000000-0008-0000-0B00-00008DA41000}"/>
            </a:ext>
          </a:extLst>
        </xdr:cNvPr>
        <xdr:cNvSpPr>
          <a:spLocks noChangeArrowheads="1"/>
        </xdr:cNvSpPr>
      </xdr:nvSpPr>
      <xdr:spPr bwMode="auto">
        <a:xfrm>
          <a:off x="0" y="8809672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2160</xdr:row>
      <xdr:rowOff>0</xdr:rowOff>
    </xdr:from>
    <xdr:to>
      <xdr:col>0</xdr:col>
      <xdr:colOff>0</xdr:colOff>
      <xdr:row>2160</xdr:row>
      <xdr:rowOff>0</xdr:rowOff>
    </xdr:to>
    <xdr:sp macro="" textlink="">
      <xdr:nvSpPr>
        <xdr:cNvPr id="1090702" name="Rectangle 11665">
          <a:extLst>
            <a:ext uri="{FF2B5EF4-FFF2-40B4-BE49-F238E27FC236}">
              <a16:creationId xmlns:a16="http://schemas.microsoft.com/office/drawing/2014/main" xmlns="" id="{00000000-0008-0000-0B00-00008EA41000}"/>
            </a:ext>
          </a:extLst>
        </xdr:cNvPr>
        <xdr:cNvSpPr>
          <a:spLocks noChangeArrowheads="1"/>
        </xdr:cNvSpPr>
      </xdr:nvSpPr>
      <xdr:spPr bwMode="auto">
        <a:xfrm>
          <a:off x="0" y="8809672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703" name="Rectangle 11666">
          <a:extLst>
            <a:ext uri="{FF2B5EF4-FFF2-40B4-BE49-F238E27FC236}">
              <a16:creationId xmlns:a16="http://schemas.microsoft.com/office/drawing/2014/main" xmlns="" id="{00000000-0008-0000-0B00-00008FA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706" name="Rectangle 11669">
          <a:extLst>
            <a:ext uri="{FF2B5EF4-FFF2-40B4-BE49-F238E27FC236}">
              <a16:creationId xmlns:a16="http://schemas.microsoft.com/office/drawing/2014/main" xmlns="" id="{00000000-0008-0000-0B00-000092A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707" name="Rectangle 11670">
          <a:extLst>
            <a:ext uri="{FF2B5EF4-FFF2-40B4-BE49-F238E27FC236}">
              <a16:creationId xmlns:a16="http://schemas.microsoft.com/office/drawing/2014/main" xmlns="" id="{00000000-0008-0000-0B00-000093A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708" name="Rectangle 11671">
          <a:extLst>
            <a:ext uri="{FF2B5EF4-FFF2-40B4-BE49-F238E27FC236}">
              <a16:creationId xmlns:a16="http://schemas.microsoft.com/office/drawing/2014/main" xmlns="" id="{00000000-0008-0000-0B00-000094A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2180</xdr:row>
      <xdr:rowOff>0</xdr:rowOff>
    </xdr:from>
    <xdr:to>
      <xdr:col>0</xdr:col>
      <xdr:colOff>0</xdr:colOff>
      <xdr:row>2180</xdr:row>
      <xdr:rowOff>0</xdr:rowOff>
    </xdr:to>
    <xdr:sp macro="" textlink="">
      <xdr:nvSpPr>
        <xdr:cNvPr id="1090709" name="Rectangle 11672">
          <a:extLst>
            <a:ext uri="{FF2B5EF4-FFF2-40B4-BE49-F238E27FC236}">
              <a16:creationId xmlns:a16="http://schemas.microsoft.com/office/drawing/2014/main" xmlns="" id="{00000000-0008-0000-0B00-000095A41000}"/>
            </a:ext>
          </a:extLst>
        </xdr:cNvPr>
        <xdr:cNvSpPr>
          <a:spLocks noChangeArrowheads="1"/>
        </xdr:cNvSpPr>
      </xdr:nvSpPr>
      <xdr:spPr bwMode="auto">
        <a:xfrm>
          <a:off x="0" y="8889682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2194</xdr:row>
      <xdr:rowOff>0</xdr:rowOff>
    </xdr:from>
    <xdr:to>
      <xdr:col>0</xdr:col>
      <xdr:colOff>0</xdr:colOff>
      <xdr:row>2194</xdr:row>
      <xdr:rowOff>0</xdr:rowOff>
    </xdr:to>
    <xdr:sp macro="" textlink="">
      <xdr:nvSpPr>
        <xdr:cNvPr id="1090710" name="Rectangle 11673">
          <a:extLst>
            <a:ext uri="{FF2B5EF4-FFF2-40B4-BE49-F238E27FC236}">
              <a16:creationId xmlns:a16="http://schemas.microsoft.com/office/drawing/2014/main" xmlns="" id="{00000000-0008-0000-0B00-000096A41000}"/>
            </a:ext>
          </a:extLst>
        </xdr:cNvPr>
        <xdr:cNvSpPr>
          <a:spLocks noChangeArrowheads="1"/>
        </xdr:cNvSpPr>
      </xdr:nvSpPr>
      <xdr:spPr bwMode="auto">
        <a:xfrm>
          <a:off x="0" y="8917686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711" name="Rectangle 11674">
          <a:extLst>
            <a:ext uri="{FF2B5EF4-FFF2-40B4-BE49-F238E27FC236}">
              <a16:creationId xmlns:a16="http://schemas.microsoft.com/office/drawing/2014/main" xmlns="" id="{00000000-0008-0000-0B00-000097A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714" name="Rectangle 11677">
          <a:extLst>
            <a:ext uri="{FF2B5EF4-FFF2-40B4-BE49-F238E27FC236}">
              <a16:creationId xmlns:a16="http://schemas.microsoft.com/office/drawing/2014/main" xmlns="" id="{00000000-0008-0000-0B00-00009AA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715" name="Rectangle 11678">
          <a:extLst>
            <a:ext uri="{FF2B5EF4-FFF2-40B4-BE49-F238E27FC236}">
              <a16:creationId xmlns:a16="http://schemas.microsoft.com/office/drawing/2014/main" xmlns="" id="{00000000-0008-0000-0B00-00009BA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718" name="Rectangle 11681">
          <a:extLst>
            <a:ext uri="{FF2B5EF4-FFF2-40B4-BE49-F238E27FC236}">
              <a16:creationId xmlns:a16="http://schemas.microsoft.com/office/drawing/2014/main" xmlns="" id="{00000000-0008-0000-0B00-00009EA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719" name="Rectangle 11682">
          <a:extLst>
            <a:ext uri="{FF2B5EF4-FFF2-40B4-BE49-F238E27FC236}">
              <a16:creationId xmlns:a16="http://schemas.microsoft.com/office/drawing/2014/main" xmlns="" id="{00000000-0008-0000-0B00-00009FA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722" name="Rectangle 11685">
          <a:extLst>
            <a:ext uri="{FF2B5EF4-FFF2-40B4-BE49-F238E27FC236}">
              <a16:creationId xmlns:a16="http://schemas.microsoft.com/office/drawing/2014/main" xmlns="" id="{00000000-0008-0000-0B00-0000A2A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723" name="Rectangle 11686">
          <a:extLst>
            <a:ext uri="{FF2B5EF4-FFF2-40B4-BE49-F238E27FC236}">
              <a16:creationId xmlns:a16="http://schemas.microsoft.com/office/drawing/2014/main" xmlns="" id="{00000000-0008-0000-0B00-0000A3A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726" name="Rectangle 11689">
          <a:extLst>
            <a:ext uri="{FF2B5EF4-FFF2-40B4-BE49-F238E27FC236}">
              <a16:creationId xmlns:a16="http://schemas.microsoft.com/office/drawing/2014/main" xmlns="" id="{00000000-0008-0000-0B00-0000A6A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727" name="Rectangle 11690">
          <a:extLst>
            <a:ext uri="{FF2B5EF4-FFF2-40B4-BE49-F238E27FC236}">
              <a16:creationId xmlns:a16="http://schemas.microsoft.com/office/drawing/2014/main" xmlns="" id="{00000000-0008-0000-0B00-0000A7A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730" name="Rectangle 11693">
          <a:extLst>
            <a:ext uri="{FF2B5EF4-FFF2-40B4-BE49-F238E27FC236}">
              <a16:creationId xmlns:a16="http://schemas.microsoft.com/office/drawing/2014/main" xmlns="" id="{00000000-0008-0000-0B00-0000AAA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731" name="Rectangle 11694">
          <a:extLst>
            <a:ext uri="{FF2B5EF4-FFF2-40B4-BE49-F238E27FC236}">
              <a16:creationId xmlns:a16="http://schemas.microsoft.com/office/drawing/2014/main" xmlns="" id="{00000000-0008-0000-0B00-0000ABA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734" name="Rectangle 11697">
          <a:extLst>
            <a:ext uri="{FF2B5EF4-FFF2-40B4-BE49-F238E27FC236}">
              <a16:creationId xmlns:a16="http://schemas.microsoft.com/office/drawing/2014/main" xmlns="" id="{00000000-0008-0000-0B00-0000AEA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735" name="Rectangle 11698">
          <a:extLst>
            <a:ext uri="{FF2B5EF4-FFF2-40B4-BE49-F238E27FC236}">
              <a16:creationId xmlns:a16="http://schemas.microsoft.com/office/drawing/2014/main" xmlns="" id="{00000000-0008-0000-0B00-0000AFA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736" name="Rectangle 11699">
          <a:extLst>
            <a:ext uri="{FF2B5EF4-FFF2-40B4-BE49-F238E27FC236}">
              <a16:creationId xmlns:a16="http://schemas.microsoft.com/office/drawing/2014/main" xmlns="" id="{00000000-0008-0000-0B00-0000B0A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739" name="Rectangle 11702">
          <a:extLst>
            <a:ext uri="{FF2B5EF4-FFF2-40B4-BE49-F238E27FC236}">
              <a16:creationId xmlns:a16="http://schemas.microsoft.com/office/drawing/2014/main" xmlns="" id="{00000000-0008-0000-0B00-0000B3A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740" name="Rectangle 11703">
          <a:extLst>
            <a:ext uri="{FF2B5EF4-FFF2-40B4-BE49-F238E27FC236}">
              <a16:creationId xmlns:a16="http://schemas.microsoft.com/office/drawing/2014/main" xmlns="" id="{00000000-0008-0000-0B00-0000B4A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741" name="Rectangle 11704">
          <a:extLst>
            <a:ext uri="{FF2B5EF4-FFF2-40B4-BE49-F238E27FC236}">
              <a16:creationId xmlns:a16="http://schemas.microsoft.com/office/drawing/2014/main" xmlns="" id="{00000000-0008-0000-0B00-0000B5A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744" name="Rectangle 11707">
          <a:extLst>
            <a:ext uri="{FF2B5EF4-FFF2-40B4-BE49-F238E27FC236}">
              <a16:creationId xmlns:a16="http://schemas.microsoft.com/office/drawing/2014/main" xmlns="" id="{00000000-0008-0000-0B00-0000B8A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745" name="Rectangle 11708">
          <a:extLst>
            <a:ext uri="{FF2B5EF4-FFF2-40B4-BE49-F238E27FC236}">
              <a16:creationId xmlns:a16="http://schemas.microsoft.com/office/drawing/2014/main" xmlns="" id="{00000000-0008-0000-0B00-0000B9A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748" name="Rectangle 11711">
          <a:extLst>
            <a:ext uri="{FF2B5EF4-FFF2-40B4-BE49-F238E27FC236}">
              <a16:creationId xmlns:a16="http://schemas.microsoft.com/office/drawing/2014/main" xmlns="" id="{00000000-0008-0000-0B00-0000BCA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749" name="Rectangle 11712">
          <a:extLst>
            <a:ext uri="{FF2B5EF4-FFF2-40B4-BE49-F238E27FC236}">
              <a16:creationId xmlns:a16="http://schemas.microsoft.com/office/drawing/2014/main" xmlns="" id="{00000000-0008-0000-0B00-0000BDA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752" name="Rectangle 11715">
          <a:extLst>
            <a:ext uri="{FF2B5EF4-FFF2-40B4-BE49-F238E27FC236}">
              <a16:creationId xmlns:a16="http://schemas.microsoft.com/office/drawing/2014/main" xmlns="" id="{00000000-0008-0000-0B00-0000C0A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753" name="Rectangle 11716">
          <a:extLst>
            <a:ext uri="{FF2B5EF4-FFF2-40B4-BE49-F238E27FC236}">
              <a16:creationId xmlns:a16="http://schemas.microsoft.com/office/drawing/2014/main" xmlns="" id="{00000000-0008-0000-0B00-0000C1A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754" name="Rectangle 11717">
          <a:extLst>
            <a:ext uri="{FF2B5EF4-FFF2-40B4-BE49-F238E27FC236}">
              <a16:creationId xmlns:a16="http://schemas.microsoft.com/office/drawing/2014/main" xmlns="" id="{00000000-0008-0000-0B00-0000C2A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757" name="Rectangle 11720">
          <a:extLst>
            <a:ext uri="{FF2B5EF4-FFF2-40B4-BE49-F238E27FC236}">
              <a16:creationId xmlns:a16="http://schemas.microsoft.com/office/drawing/2014/main" xmlns="" id="{00000000-0008-0000-0B00-0000C5A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758" name="Rectangle 11721">
          <a:extLst>
            <a:ext uri="{FF2B5EF4-FFF2-40B4-BE49-F238E27FC236}">
              <a16:creationId xmlns:a16="http://schemas.microsoft.com/office/drawing/2014/main" xmlns="" id="{00000000-0008-0000-0B00-0000C6A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759" name="Rectangle 11722">
          <a:extLst>
            <a:ext uri="{FF2B5EF4-FFF2-40B4-BE49-F238E27FC236}">
              <a16:creationId xmlns:a16="http://schemas.microsoft.com/office/drawing/2014/main" xmlns="" id="{00000000-0008-0000-0B00-0000C7A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2180</xdr:row>
      <xdr:rowOff>0</xdr:rowOff>
    </xdr:from>
    <xdr:to>
      <xdr:col>0</xdr:col>
      <xdr:colOff>0</xdr:colOff>
      <xdr:row>2180</xdr:row>
      <xdr:rowOff>0</xdr:rowOff>
    </xdr:to>
    <xdr:sp macro="" textlink="">
      <xdr:nvSpPr>
        <xdr:cNvPr id="1090760" name="Rectangle 11723">
          <a:extLst>
            <a:ext uri="{FF2B5EF4-FFF2-40B4-BE49-F238E27FC236}">
              <a16:creationId xmlns:a16="http://schemas.microsoft.com/office/drawing/2014/main" xmlns="" id="{00000000-0008-0000-0B00-0000C8A41000}"/>
            </a:ext>
          </a:extLst>
        </xdr:cNvPr>
        <xdr:cNvSpPr>
          <a:spLocks noChangeArrowheads="1"/>
        </xdr:cNvSpPr>
      </xdr:nvSpPr>
      <xdr:spPr bwMode="auto">
        <a:xfrm>
          <a:off x="0" y="8889682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2194</xdr:row>
      <xdr:rowOff>0</xdr:rowOff>
    </xdr:from>
    <xdr:to>
      <xdr:col>0</xdr:col>
      <xdr:colOff>0</xdr:colOff>
      <xdr:row>2194</xdr:row>
      <xdr:rowOff>0</xdr:rowOff>
    </xdr:to>
    <xdr:sp macro="" textlink="">
      <xdr:nvSpPr>
        <xdr:cNvPr id="1090761" name="Rectangle 11724">
          <a:extLst>
            <a:ext uri="{FF2B5EF4-FFF2-40B4-BE49-F238E27FC236}">
              <a16:creationId xmlns:a16="http://schemas.microsoft.com/office/drawing/2014/main" xmlns="" id="{00000000-0008-0000-0B00-0000C9A41000}"/>
            </a:ext>
          </a:extLst>
        </xdr:cNvPr>
        <xdr:cNvSpPr>
          <a:spLocks noChangeArrowheads="1"/>
        </xdr:cNvSpPr>
      </xdr:nvSpPr>
      <xdr:spPr bwMode="auto">
        <a:xfrm>
          <a:off x="0" y="8917686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762" name="Rectangle 11725">
          <a:extLst>
            <a:ext uri="{FF2B5EF4-FFF2-40B4-BE49-F238E27FC236}">
              <a16:creationId xmlns:a16="http://schemas.microsoft.com/office/drawing/2014/main" xmlns="" id="{00000000-0008-0000-0B00-0000CAA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765" name="Rectangle 11728">
          <a:extLst>
            <a:ext uri="{FF2B5EF4-FFF2-40B4-BE49-F238E27FC236}">
              <a16:creationId xmlns:a16="http://schemas.microsoft.com/office/drawing/2014/main" xmlns="" id="{00000000-0008-0000-0B00-0000CDA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766" name="Rectangle 11729">
          <a:extLst>
            <a:ext uri="{FF2B5EF4-FFF2-40B4-BE49-F238E27FC236}">
              <a16:creationId xmlns:a16="http://schemas.microsoft.com/office/drawing/2014/main" xmlns="" id="{00000000-0008-0000-0B00-0000CEA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769" name="Rectangle 11732">
          <a:extLst>
            <a:ext uri="{FF2B5EF4-FFF2-40B4-BE49-F238E27FC236}">
              <a16:creationId xmlns:a16="http://schemas.microsoft.com/office/drawing/2014/main" xmlns="" id="{00000000-0008-0000-0B00-0000D1A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770" name="Rectangle 11733">
          <a:extLst>
            <a:ext uri="{FF2B5EF4-FFF2-40B4-BE49-F238E27FC236}">
              <a16:creationId xmlns:a16="http://schemas.microsoft.com/office/drawing/2014/main" xmlns="" id="{00000000-0008-0000-0B00-0000D2A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773" name="Rectangle 11736">
          <a:extLst>
            <a:ext uri="{FF2B5EF4-FFF2-40B4-BE49-F238E27FC236}">
              <a16:creationId xmlns:a16="http://schemas.microsoft.com/office/drawing/2014/main" xmlns="" id="{00000000-0008-0000-0B00-0000D5A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774" name="Rectangle 11737">
          <a:extLst>
            <a:ext uri="{FF2B5EF4-FFF2-40B4-BE49-F238E27FC236}">
              <a16:creationId xmlns:a16="http://schemas.microsoft.com/office/drawing/2014/main" xmlns="" id="{00000000-0008-0000-0B00-0000D6A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777" name="Rectangle 11740">
          <a:extLst>
            <a:ext uri="{FF2B5EF4-FFF2-40B4-BE49-F238E27FC236}">
              <a16:creationId xmlns:a16="http://schemas.microsoft.com/office/drawing/2014/main" xmlns="" id="{00000000-0008-0000-0B00-0000D9A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778" name="Rectangle 11741">
          <a:extLst>
            <a:ext uri="{FF2B5EF4-FFF2-40B4-BE49-F238E27FC236}">
              <a16:creationId xmlns:a16="http://schemas.microsoft.com/office/drawing/2014/main" xmlns="" id="{00000000-0008-0000-0B00-0000DAA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781" name="Rectangle 11744">
          <a:extLst>
            <a:ext uri="{FF2B5EF4-FFF2-40B4-BE49-F238E27FC236}">
              <a16:creationId xmlns:a16="http://schemas.microsoft.com/office/drawing/2014/main" xmlns="" id="{00000000-0008-0000-0B00-0000DDA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782" name="Rectangle 11745">
          <a:extLst>
            <a:ext uri="{FF2B5EF4-FFF2-40B4-BE49-F238E27FC236}">
              <a16:creationId xmlns:a16="http://schemas.microsoft.com/office/drawing/2014/main" xmlns="" id="{00000000-0008-0000-0B00-0000DEA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785" name="Rectangle 11748">
          <a:extLst>
            <a:ext uri="{FF2B5EF4-FFF2-40B4-BE49-F238E27FC236}">
              <a16:creationId xmlns:a16="http://schemas.microsoft.com/office/drawing/2014/main" xmlns="" id="{00000000-0008-0000-0B00-0000E1A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786" name="Rectangle 11749">
          <a:extLst>
            <a:ext uri="{FF2B5EF4-FFF2-40B4-BE49-F238E27FC236}">
              <a16:creationId xmlns:a16="http://schemas.microsoft.com/office/drawing/2014/main" xmlns="" id="{00000000-0008-0000-0B00-0000E2A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787" name="Rectangle 11750">
          <a:extLst>
            <a:ext uri="{FF2B5EF4-FFF2-40B4-BE49-F238E27FC236}">
              <a16:creationId xmlns:a16="http://schemas.microsoft.com/office/drawing/2014/main" xmlns="" id="{00000000-0008-0000-0B00-0000E3A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790" name="Rectangle 11753">
          <a:extLst>
            <a:ext uri="{FF2B5EF4-FFF2-40B4-BE49-F238E27FC236}">
              <a16:creationId xmlns:a16="http://schemas.microsoft.com/office/drawing/2014/main" xmlns="" id="{00000000-0008-0000-0B00-0000E6A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791" name="Rectangle 11754">
          <a:extLst>
            <a:ext uri="{FF2B5EF4-FFF2-40B4-BE49-F238E27FC236}">
              <a16:creationId xmlns:a16="http://schemas.microsoft.com/office/drawing/2014/main" xmlns="" id="{00000000-0008-0000-0B00-0000E7A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792" name="Rectangle 11755">
          <a:extLst>
            <a:ext uri="{FF2B5EF4-FFF2-40B4-BE49-F238E27FC236}">
              <a16:creationId xmlns:a16="http://schemas.microsoft.com/office/drawing/2014/main" xmlns="" id="{00000000-0008-0000-0B00-0000E8A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795" name="Rectangle 11758">
          <a:extLst>
            <a:ext uri="{FF2B5EF4-FFF2-40B4-BE49-F238E27FC236}">
              <a16:creationId xmlns:a16="http://schemas.microsoft.com/office/drawing/2014/main" xmlns="" id="{00000000-0008-0000-0B00-0000EBA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796" name="Rectangle 11759">
          <a:extLst>
            <a:ext uri="{FF2B5EF4-FFF2-40B4-BE49-F238E27FC236}">
              <a16:creationId xmlns:a16="http://schemas.microsoft.com/office/drawing/2014/main" xmlns="" id="{00000000-0008-0000-0B00-0000ECA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799" name="Rectangle 11762">
          <a:extLst>
            <a:ext uri="{FF2B5EF4-FFF2-40B4-BE49-F238E27FC236}">
              <a16:creationId xmlns:a16="http://schemas.microsoft.com/office/drawing/2014/main" xmlns="" id="{00000000-0008-0000-0B00-0000EFA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800" name="Rectangle 11763">
          <a:extLst>
            <a:ext uri="{FF2B5EF4-FFF2-40B4-BE49-F238E27FC236}">
              <a16:creationId xmlns:a16="http://schemas.microsoft.com/office/drawing/2014/main" xmlns="" id="{00000000-0008-0000-0B00-0000F0A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803" name="Rectangle 11766">
          <a:extLst>
            <a:ext uri="{FF2B5EF4-FFF2-40B4-BE49-F238E27FC236}">
              <a16:creationId xmlns:a16="http://schemas.microsoft.com/office/drawing/2014/main" xmlns="" id="{00000000-0008-0000-0B00-0000F3A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804" name="Rectangle 11767">
          <a:extLst>
            <a:ext uri="{FF2B5EF4-FFF2-40B4-BE49-F238E27FC236}">
              <a16:creationId xmlns:a16="http://schemas.microsoft.com/office/drawing/2014/main" xmlns="" id="{00000000-0008-0000-0B00-0000F4A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805" name="Rectangle 11768">
          <a:extLst>
            <a:ext uri="{FF2B5EF4-FFF2-40B4-BE49-F238E27FC236}">
              <a16:creationId xmlns:a16="http://schemas.microsoft.com/office/drawing/2014/main" xmlns="" id="{00000000-0008-0000-0B00-0000F5A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806" name="Rectangle 11769">
          <a:extLst>
            <a:ext uri="{FF2B5EF4-FFF2-40B4-BE49-F238E27FC236}">
              <a16:creationId xmlns:a16="http://schemas.microsoft.com/office/drawing/2014/main" xmlns="" id="{00000000-0008-0000-0B00-0000F6A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807" name="Rectangle 11770">
          <a:extLst>
            <a:ext uri="{FF2B5EF4-FFF2-40B4-BE49-F238E27FC236}">
              <a16:creationId xmlns:a16="http://schemas.microsoft.com/office/drawing/2014/main" xmlns="" id="{00000000-0008-0000-0B00-0000F7A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808" name="Rectangle 11771">
          <a:extLst>
            <a:ext uri="{FF2B5EF4-FFF2-40B4-BE49-F238E27FC236}">
              <a16:creationId xmlns:a16="http://schemas.microsoft.com/office/drawing/2014/main" xmlns="" id="{00000000-0008-0000-0B00-0000F8A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809" name="Rectangle 11772">
          <a:extLst>
            <a:ext uri="{FF2B5EF4-FFF2-40B4-BE49-F238E27FC236}">
              <a16:creationId xmlns:a16="http://schemas.microsoft.com/office/drawing/2014/main" xmlns="" id="{00000000-0008-0000-0B00-0000F9A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810" name="Rectangle 11773">
          <a:extLst>
            <a:ext uri="{FF2B5EF4-FFF2-40B4-BE49-F238E27FC236}">
              <a16:creationId xmlns:a16="http://schemas.microsoft.com/office/drawing/2014/main" xmlns="" id="{00000000-0008-0000-0B00-0000FAA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811" name="Rectangle 11774">
          <a:extLst>
            <a:ext uri="{FF2B5EF4-FFF2-40B4-BE49-F238E27FC236}">
              <a16:creationId xmlns:a16="http://schemas.microsoft.com/office/drawing/2014/main" xmlns="" id="{00000000-0008-0000-0B00-0000FBA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812" name="Rectangle 11775">
          <a:extLst>
            <a:ext uri="{FF2B5EF4-FFF2-40B4-BE49-F238E27FC236}">
              <a16:creationId xmlns:a16="http://schemas.microsoft.com/office/drawing/2014/main" xmlns="" id="{00000000-0008-0000-0B00-0000FCA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813" name="Rectangle 11776">
          <a:extLst>
            <a:ext uri="{FF2B5EF4-FFF2-40B4-BE49-F238E27FC236}">
              <a16:creationId xmlns:a16="http://schemas.microsoft.com/office/drawing/2014/main" xmlns="" id="{00000000-0008-0000-0B00-0000FDA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814" name="Rectangle 11777">
          <a:extLst>
            <a:ext uri="{FF2B5EF4-FFF2-40B4-BE49-F238E27FC236}">
              <a16:creationId xmlns:a16="http://schemas.microsoft.com/office/drawing/2014/main" xmlns="" id="{00000000-0008-0000-0B00-0000FEA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815" name="Rectangle 11778">
          <a:extLst>
            <a:ext uri="{FF2B5EF4-FFF2-40B4-BE49-F238E27FC236}">
              <a16:creationId xmlns:a16="http://schemas.microsoft.com/office/drawing/2014/main" xmlns="" id="{00000000-0008-0000-0B00-0000FFA4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816" name="Rectangle 11779">
          <a:extLst>
            <a:ext uri="{FF2B5EF4-FFF2-40B4-BE49-F238E27FC236}">
              <a16:creationId xmlns:a16="http://schemas.microsoft.com/office/drawing/2014/main" xmlns="" id="{00000000-0008-0000-0B00-000000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817" name="Rectangle 11780">
          <a:extLst>
            <a:ext uri="{FF2B5EF4-FFF2-40B4-BE49-F238E27FC236}">
              <a16:creationId xmlns:a16="http://schemas.microsoft.com/office/drawing/2014/main" xmlns="" id="{00000000-0008-0000-0B00-000001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818" name="Rectangle 11781">
          <a:extLst>
            <a:ext uri="{FF2B5EF4-FFF2-40B4-BE49-F238E27FC236}">
              <a16:creationId xmlns:a16="http://schemas.microsoft.com/office/drawing/2014/main" xmlns="" id="{00000000-0008-0000-0B00-000002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819" name="Rectangle 11782">
          <a:extLst>
            <a:ext uri="{FF2B5EF4-FFF2-40B4-BE49-F238E27FC236}">
              <a16:creationId xmlns:a16="http://schemas.microsoft.com/office/drawing/2014/main" xmlns="" id="{00000000-0008-0000-0B00-000003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820" name="Rectangle 11783">
          <a:extLst>
            <a:ext uri="{FF2B5EF4-FFF2-40B4-BE49-F238E27FC236}">
              <a16:creationId xmlns:a16="http://schemas.microsoft.com/office/drawing/2014/main" xmlns="" id="{00000000-0008-0000-0B00-000004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2194</xdr:row>
      <xdr:rowOff>0</xdr:rowOff>
    </xdr:from>
    <xdr:to>
      <xdr:col>0</xdr:col>
      <xdr:colOff>0</xdr:colOff>
      <xdr:row>2194</xdr:row>
      <xdr:rowOff>0</xdr:rowOff>
    </xdr:to>
    <xdr:sp macro="" textlink="">
      <xdr:nvSpPr>
        <xdr:cNvPr id="1090821" name="Rectangle 11784">
          <a:extLst>
            <a:ext uri="{FF2B5EF4-FFF2-40B4-BE49-F238E27FC236}">
              <a16:creationId xmlns:a16="http://schemas.microsoft.com/office/drawing/2014/main" xmlns="" id="{00000000-0008-0000-0B00-000005A51000}"/>
            </a:ext>
          </a:extLst>
        </xdr:cNvPr>
        <xdr:cNvSpPr>
          <a:spLocks noChangeArrowheads="1"/>
        </xdr:cNvSpPr>
      </xdr:nvSpPr>
      <xdr:spPr bwMode="auto">
        <a:xfrm>
          <a:off x="0" y="8917686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2194</xdr:row>
      <xdr:rowOff>0</xdr:rowOff>
    </xdr:from>
    <xdr:to>
      <xdr:col>0</xdr:col>
      <xdr:colOff>0</xdr:colOff>
      <xdr:row>2194</xdr:row>
      <xdr:rowOff>0</xdr:rowOff>
    </xdr:to>
    <xdr:sp macro="" textlink="">
      <xdr:nvSpPr>
        <xdr:cNvPr id="1090822" name="Rectangle 11785">
          <a:extLst>
            <a:ext uri="{FF2B5EF4-FFF2-40B4-BE49-F238E27FC236}">
              <a16:creationId xmlns:a16="http://schemas.microsoft.com/office/drawing/2014/main" xmlns="" id="{00000000-0008-0000-0B00-000006A51000}"/>
            </a:ext>
          </a:extLst>
        </xdr:cNvPr>
        <xdr:cNvSpPr>
          <a:spLocks noChangeArrowheads="1"/>
        </xdr:cNvSpPr>
      </xdr:nvSpPr>
      <xdr:spPr bwMode="auto">
        <a:xfrm>
          <a:off x="0" y="8917686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2479</xdr:row>
      <xdr:rowOff>0</xdr:rowOff>
    </xdr:from>
    <xdr:to>
      <xdr:col>0</xdr:col>
      <xdr:colOff>0</xdr:colOff>
      <xdr:row>2479</xdr:row>
      <xdr:rowOff>0</xdr:rowOff>
    </xdr:to>
    <xdr:sp macro="" textlink="">
      <xdr:nvSpPr>
        <xdr:cNvPr id="1090823" name="Rectangle 11786">
          <a:extLst>
            <a:ext uri="{FF2B5EF4-FFF2-40B4-BE49-F238E27FC236}">
              <a16:creationId xmlns:a16="http://schemas.microsoft.com/office/drawing/2014/main" xmlns="" id="{00000000-0008-0000-0B00-000007A51000}"/>
            </a:ext>
          </a:extLst>
        </xdr:cNvPr>
        <xdr:cNvSpPr>
          <a:spLocks noChangeArrowheads="1"/>
        </xdr:cNvSpPr>
      </xdr:nvSpPr>
      <xdr:spPr bwMode="auto">
        <a:xfrm>
          <a:off x="0" y="9765125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2479</xdr:row>
      <xdr:rowOff>0</xdr:rowOff>
    </xdr:from>
    <xdr:to>
      <xdr:col>0</xdr:col>
      <xdr:colOff>0</xdr:colOff>
      <xdr:row>2479</xdr:row>
      <xdr:rowOff>0</xdr:rowOff>
    </xdr:to>
    <xdr:sp macro="" textlink="">
      <xdr:nvSpPr>
        <xdr:cNvPr id="1090824" name="Rectangle 11787">
          <a:extLst>
            <a:ext uri="{FF2B5EF4-FFF2-40B4-BE49-F238E27FC236}">
              <a16:creationId xmlns:a16="http://schemas.microsoft.com/office/drawing/2014/main" xmlns="" id="{00000000-0008-0000-0B00-000008A51000}"/>
            </a:ext>
          </a:extLst>
        </xdr:cNvPr>
        <xdr:cNvSpPr>
          <a:spLocks noChangeArrowheads="1"/>
        </xdr:cNvSpPr>
      </xdr:nvSpPr>
      <xdr:spPr bwMode="auto">
        <a:xfrm>
          <a:off x="0" y="9765125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825" name="Rectangle 11788">
          <a:extLst>
            <a:ext uri="{FF2B5EF4-FFF2-40B4-BE49-F238E27FC236}">
              <a16:creationId xmlns:a16="http://schemas.microsoft.com/office/drawing/2014/main" xmlns="" id="{00000000-0008-0000-0B00-000009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826" name="Rectangle 11789">
          <a:extLst>
            <a:ext uri="{FF2B5EF4-FFF2-40B4-BE49-F238E27FC236}">
              <a16:creationId xmlns:a16="http://schemas.microsoft.com/office/drawing/2014/main" xmlns="" id="{00000000-0008-0000-0B00-00000A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827" name="Rectangle 11790">
          <a:extLst>
            <a:ext uri="{FF2B5EF4-FFF2-40B4-BE49-F238E27FC236}">
              <a16:creationId xmlns:a16="http://schemas.microsoft.com/office/drawing/2014/main" xmlns="" id="{00000000-0008-0000-0B00-00000B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828" name="Rectangle 11791">
          <a:extLst>
            <a:ext uri="{FF2B5EF4-FFF2-40B4-BE49-F238E27FC236}">
              <a16:creationId xmlns:a16="http://schemas.microsoft.com/office/drawing/2014/main" xmlns="" id="{00000000-0008-0000-0B00-00000C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829" name="Rectangle 11792">
          <a:extLst>
            <a:ext uri="{FF2B5EF4-FFF2-40B4-BE49-F238E27FC236}">
              <a16:creationId xmlns:a16="http://schemas.microsoft.com/office/drawing/2014/main" xmlns="" id="{00000000-0008-0000-0B00-00000D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830" name="Rectangle 11793">
          <a:extLst>
            <a:ext uri="{FF2B5EF4-FFF2-40B4-BE49-F238E27FC236}">
              <a16:creationId xmlns:a16="http://schemas.microsoft.com/office/drawing/2014/main" xmlns="" id="{00000000-0008-0000-0B00-00000E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831" name="Rectangle 11794">
          <a:extLst>
            <a:ext uri="{FF2B5EF4-FFF2-40B4-BE49-F238E27FC236}">
              <a16:creationId xmlns:a16="http://schemas.microsoft.com/office/drawing/2014/main" xmlns="" id="{00000000-0008-0000-0B00-00000F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832" name="Rectangle 11795">
          <a:extLst>
            <a:ext uri="{FF2B5EF4-FFF2-40B4-BE49-F238E27FC236}">
              <a16:creationId xmlns:a16="http://schemas.microsoft.com/office/drawing/2014/main" xmlns="" id="{00000000-0008-0000-0B00-000010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833" name="Rectangle 11796">
          <a:extLst>
            <a:ext uri="{FF2B5EF4-FFF2-40B4-BE49-F238E27FC236}">
              <a16:creationId xmlns:a16="http://schemas.microsoft.com/office/drawing/2014/main" xmlns="" id="{00000000-0008-0000-0B00-000011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834" name="Rectangle 11797">
          <a:extLst>
            <a:ext uri="{FF2B5EF4-FFF2-40B4-BE49-F238E27FC236}">
              <a16:creationId xmlns:a16="http://schemas.microsoft.com/office/drawing/2014/main" xmlns="" id="{00000000-0008-0000-0B00-000012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835" name="Rectangle 11798">
          <a:extLst>
            <a:ext uri="{FF2B5EF4-FFF2-40B4-BE49-F238E27FC236}">
              <a16:creationId xmlns:a16="http://schemas.microsoft.com/office/drawing/2014/main" xmlns="" id="{00000000-0008-0000-0B00-000013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836" name="Rectangle 11799">
          <a:extLst>
            <a:ext uri="{FF2B5EF4-FFF2-40B4-BE49-F238E27FC236}">
              <a16:creationId xmlns:a16="http://schemas.microsoft.com/office/drawing/2014/main" xmlns="" id="{00000000-0008-0000-0B00-000014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837" name="Rectangle 11800">
          <a:extLst>
            <a:ext uri="{FF2B5EF4-FFF2-40B4-BE49-F238E27FC236}">
              <a16:creationId xmlns:a16="http://schemas.microsoft.com/office/drawing/2014/main" xmlns="" id="{00000000-0008-0000-0B00-000015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838" name="Rectangle 11801">
          <a:extLst>
            <a:ext uri="{FF2B5EF4-FFF2-40B4-BE49-F238E27FC236}">
              <a16:creationId xmlns:a16="http://schemas.microsoft.com/office/drawing/2014/main" xmlns="" id="{00000000-0008-0000-0B00-000016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839" name="Rectangle 11802">
          <a:extLst>
            <a:ext uri="{FF2B5EF4-FFF2-40B4-BE49-F238E27FC236}">
              <a16:creationId xmlns:a16="http://schemas.microsoft.com/office/drawing/2014/main" xmlns="" id="{00000000-0008-0000-0B00-000017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840" name="Rectangle 11803">
          <a:extLst>
            <a:ext uri="{FF2B5EF4-FFF2-40B4-BE49-F238E27FC236}">
              <a16:creationId xmlns:a16="http://schemas.microsoft.com/office/drawing/2014/main" xmlns="" id="{00000000-0008-0000-0B00-000018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841" name="Rectangle 11804">
          <a:extLst>
            <a:ext uri="{FF2B5EF4-FFF2-40B4-BE49-F238E27FC236}">
              <a16:creationId xmlns:a16="http://schemas.microsoft.com/office/drawing/2014/main" xmlns="" id="{00000000-0008-0000-0B00-000019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842" name="Rectangle 11805">
          <a:extLst>
            <a:ext uri="{FF2B5EF4-FFF2-40B4-BE49-F238E27FC236}">
              <a16:creationId xmlns:a16="http://schemas.microsoft.com/office/drawing/2014/main" xmlns="" id="{00000000-0008-0000-0B00-00001A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843" name="Rectangle 11806">
          <a:extLst>
            <a:ext uri="{FF2B5EF4-FFF2-40B4-BE49-F238E27FC236}">
              <a16:creationId xmlns:a16="http://schemas.microsoft.com/office/drawing/2014/main" xmlns="" id="{00000000-0008-0000-0B00-00001B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844" name="Rectangle 11807">
          <a:extLst>
            <a:ext uri="{FF2B5EF4-FFF2-40B4-BE49-F238E27FC236}">
              <a16:creationId xmlns:a16="http://schemas.microsoft.com/office/drawing/2014/main" xmlns="" id="{00000000-0008-0000-0B00-00001C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845" name="Rectangle 11808">
          <a:extLst>
            <a:ext uri="{FF2B5EF4-FFF2-40B4-BE49-F238E27FC236}">
              <a16:creationId xmlns:a16="http://schemas.microsoft.com/office/drawing/2014/main" xmlns="" id="{00000000-0008-0000-0B00-00001D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846" name="Rectangle 11809">
          <a:extLst>
            <a:ext uri="{FF2B5EF4-FFF2-40B4-BE49-F238E27FC236}">
              <a16:creationId xmlns:a16="http://schemas.microsoft.com/office/drawing/2014/main" xmlns="" id="{00000000-0008-0000-0B00-00001E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847" name="Rectangle 11810">
          <a:extLst>
            <a:ext uri="{FF2B5EF4-FFF2-40B4-BE49-F238E27FC236}">
              <a16:creationId xmlns:a16="http://schemas.microsoft.com/office/drawing/2014/main" xmlns="" id="{00000000-0008-0000-0B00-00001F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848" name="Rectangle 11811">
          <a:extLst>
            <a:ext uri="{FF2B5EF4-FFF2-40B4-BE49-F238E27FC236}">
              <a16:creationId xmlns:a16="http://schemas.microsoft.com/office/drawing/2014/main" xmlns="" id="{00000000-0008-0000-0B00-000020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849" name="Rectangle 11812">
          <a:extLst>
            <a:ext uri="{FF2B5EF4-FFF2-40B4-BE49-F238E27FC236}">
              <a16:creationId xmlns:a16="http://schemas.microsoft.com/office/drawing/2014/main" xmlns="" id="{00000000-0008-0000-0B00-000021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850" name="Rectangle 11813">
          <a:extLst>
            <a:ext uri="{FF2B5EF4-FFF2-40B4-BE49-F238E27FC236}">
              <a16:creationId xmlns:a16="http://schemas.microsoft.com/office/drawing/2014/main" xmlns="" id="{00000000-0008-0000-0B00-000022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851" name="Rectangle 11814">
          <a:extLst>
            <a:ext uri="{FF2B5EF4-FFF2-40B4-BE49-F238E27FC236}">
              <a16:creationId xmlns:a16="http://schemas.microsoft.com/office/drawing/2014/main" xmlns="" id="{00000000-0008-0000-0B00-000023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852" name="Rectangle 11815">
          <a:extLst>
            <a:ext uri="{FF2B5EF4-FFF2-40B4-BE49-F238E27FC236}">
              <a16:creationId xmlns:a16="http://schemas.microsoft.com/office/drawing/2014/main" xmlns="" id="{00000000-0008-0000-0B00-000024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853" name="Rectangle 11816">
          <a:extLst>
            <a:ext uri="{FF2B5EF4-FFF2-40B4-BE49-F238E27FC236}">
              <a16:creationId xmlns:a16="http://schemas.microsoft.com/office/drawing/2014/main" xmlns="" id="{00000000-0008-0000-0B00-000025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854" name="Rectangle 11817">
          <a:extLst>
            <a:ext uri="{FF2B5EF4-FFF2-40B4-BE49-F238E27FC236}">
              <a16:creationId xmlns:a16="http://schemas.microsoft.com/office/drawing/2014/main" xmlns="" id="{00000000-0008-0000-0B00-000026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855" name="Rectangle 11818">
          <a:extLst>
            <a:ext uri="{FF2B5EF4-FFF2-40B4-BE49-F238E27FC236}">
              <a16:creationId xmlns:a16="http://schemas.microsoft.com/office/drawing/2014/main" xmlns="" id="{00000000-0008-0000-0B00-000027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856" name="Rectangle 11819">
          <a:extLst>
            <a:ext uri="{FF2B5EF4-FFF2-40B4-BE49-F238E27FC236}">
              <a16:creationId xmlns:a16="http://schemas.microsoft.com/office/drawing/2014/main" xmlns="" id="{00000000-0008-0000-0B00-000028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857" name="Rectangle 11820">
          <a:extLst>
            <a:ext uri="{FF2B5EF4-FFF2-40B4-BE49-F238E27FC236}">
              <a16:creationId xmlns:a16="http://schemas.microsoft.com/office/drawing/2014/main" xmlns="" id="{00000000-0008-0000-0B00-000029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858" name="Rectangle 11821">
          <a:extLst>
            <a:ext uri="{FF2B5EF4-FFF2-40B4-BE49-F238E27FC236}">
              <a16:creationId xmlns:a16="http://schemas.microsoft.com/office/drawing/2014/main" xmlns="" id="{00000000-0008-0000-0B00-00002A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859" name="Rectangle 11822">
          <a:extLst>
            <a:ext uri="{FF2B5EF4-FFF2-40B4-BE49-F238E27FC236}">
              <a16:creationId xmlns:a16="http://schemas.microsoft.com/office/drawing/2014/main" xmlns="" id="{00000000-0008-0000-0B00-00002B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860" name="Rectangle 11823">
          <a:extLst>
            <a:ext uri="{FF2B5EF4-FFF2-40B4-BE49-F238E27FC236}">
              <a16:creationId xmlns:a16="http://schemas.microsoft.com/office/drawing/2014/main" xmlns="" id="{00000000-0008-0000-0B00-00002C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861" name="Rectangle 11824">
          <a:extLst>
            <a:ext uri="{FF2B5EF4-FFF2-40B4-BE49-F238E27FC236}">
              <a16:creationId xmlns:a16="http://schemas.microsoft.com/office/drawing/2014/main" xmlns="" id="{00000000-0008-0000-0B00-00002D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862" name="Rectangle 11825">
          <a:extLst>
            <a:ext uri="{FF2B5EF4-FFF2-40B4-BE49-F238E27FC236}">
              <a16:creationId xmlns:a16="http://schemas.microsoft.com/office/drawing/2014/main" xmlns="" id="{00000000-0008-0000-0B00-00002E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863" name="Rectangle 11826">
          <a:extLst>
            <a:ext uri="{FF2B5EF4-FFF2-40B4-BE49-F238E27FC236}">
              <a16:creationId xmlns:a16="http://schemas.microsoft.com/office/drawing/2014/main" xmlns="" id="{00000000-0008-0000-0B00-00002F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865" name="Rectangle 11828">
          <a:extLst>
            <a:ext uri="{FF2B5EF4-FFF2-40B4-BE49-F238E27FC236}">
              <a16:creationId xmlns:a16="http://schemas.microsoft.com/office/drawing/2014/main" xmlns="" id="{00000000-0008-0000-0B00-000031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866" name="Rectangle 11829">
          <a:extLst>
            <a:ext uri="{FF2B5EF4-FFF2-40B4-BE49-F238E27FC236}">
              <a16:creationId xmlns:a16="http://schemas.microsoft.com/office/drawing/2014/main" xmlns="" id="{00000000-0008-0000-0B00-000032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869" name="Rectangle 11832">
          <a:extLst>
            <a:ext uri="{FF2B5EF4-FFF2-40B4-BE49-F238E27FC236}">
              <a16:creationId xmlns:a16="http://schemas.microsoft.com/office/drawing/2014/main" xmlns="" id="{00000000-0008-0000-0B00-000035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870" name="Rectangle 11833">
          <a:extLst>
            <a:ext uri="{FF2B5EF4-FFF2-40B4-BE49-F238E27FC236}">
              <a16:creationId xmlns:a16="http://schemas.microsoft.com/office/drawing/2014/main" xmlns="" id="{00000000-0008-0000-0B00-000036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873" name="Rectangle 11836">
          <a:extLst>
            <a:ext uri="{FF2B5EF4-FFF2-40B4-BE49-F238E27FC236}">
              <a16:creationId xmlns:a16="http://schemas.microsoft.com/office/drawing/2014/main" xmlns="" id="{00000000-0008-0000-0B00-000039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874" name="Rectangle 11837">
          <a:extLst>
            <a:ext uri="{FF2B5EF4-FFF2-40B4-BE49-F238E27FC236}">
              <a16:creationId xmlns:a16="http://schemas.microsoft.com/office/drawing/2014/main" xmlns="" id="{00000000-0008-0000-0B00-00003A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877" name="Rectangle 11840">
          <a:extLst>
            <a:ext uri="{FF2B5EF4-FFF2-40B4-BE49-F238E27FC236}">
              <a16:creationId xmlns:a16="http://schemas.microsoft.com/office/drawing/2014/main" xmlns="" id="{00000000-0008-0000-0B00-00003D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878" name="Rectangle 11841">
          <a:extLst>
            <a:ext uri="{FF2B5EF4-FFF2-40B4-BE49-F238E27FC236}">
              <a16:creationId xmlns:a16="http://schemas.microsoft.com/office/drawing/2014/main" xmlns="" id="{00000000-0008-0000-0B00-00003E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881" name="Rectangle 11844">
          <a:extLst>
            <a:ext uri="{FF2B5EF4-FFF2-40B4-BE49-F238E27FC236}">
              <a16:creationId xmlns:a16="http://schemas.microsoft.com/office/drawing/2014/main" xmlns="" id="{00000000-0008-0000-0B00-000041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882" name="Rectangle 11845">
          <a:extLst>
            <a:ext uri="{FF2B5EF4-FFF2-40B4-BE49-F238E27FC236}">
              <a16:creationId xmlns:a16="http://schemas.microsoft.com/office/drawing/2014/main" xmlns="" id="{00000000-0008-0000-0B00-000042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883" name="Rectangle 11846">
          <a:extLst>
            <a:ext uri="{FF2B5EF4-FFF2-40B4-BE49-F238E27FC236}">
              <a16:creationId xmlns:a16="http://schemas.microsoft.com/office/drawing/2014/main" xmlns="" id="{00000000-0008-0000-0B00-000043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884" name="Rectangle 11847">
          <a:extLst>
            <a:ext uri="{FF2B5EF4-FFF2-40B4-BE49-F238E27FC236}">
              <a16:creationId xmlns:a16="http://schemas.microsoft.com/office/drawing/2014/main" xmlns="" id="{00000000-0008-0000-0B00-000044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885" name="Rectangle 11848">
          <a:extLst>
            <a:ext uri="{FF2B5EF4-FFF2-40B4-BE49-F238E27FC236}">
              <a16:creationId xmlns:a16="http://schemas.microsoft.com/office/drawing/2014/main" xmlns="" id="{00000000-0008-0000-0B00-000045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886" name="Rectangle 11849">
          <a:extLst>
            <a:ext uri="{FF2B5EF4-FFF2-40B4-BE49-F238E27FC236}">
              <a16:creationId xmlns:a16="http://schemas.microsoft.com/office/drawing/2014/main" xmlns="" id="{00000000-0008-0000-0B00-000046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889" name="Rectangle 11852">
          <a:extLst>
            <a:ext uri="{FF2B5EF4-FFF2-40B4-BE49-F238E27FC236}">
              <a16:creationId xmlns:a16="http://schemas.microsoft.com/office/drawing/2014/main" xmlns="" id="{00000000-0008-0000-0B00-000049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890" name="Rectangle 11853">
          <a:extLst>
            <a:ext uri="{FF2B5EF4-FFF2-40B4-BE49-F238E27FC236}">
              <a16:creationId xmlns:a16="http://schemas.microsoft.com/office/drawing/2014/main" xmlns="" id="{00000000-0008-0000-0B00-00004A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893" name="Rectangle 11856">
          <a:extLst>
            <a:ext uri="{FF2B5EF4-FFF2-40B4-BE49-F238E27FC236}">
              <a16:creationId xmlns:a16="http://schemas.microsoft.com/office/drawing/2014/main" xmlns="" id="{00000000-0008-0000-0B00-00004D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894" name="Rectangle 11857">
          <a:extLst>
            <a:ext uri="{FF2B5EF4-FFF2-40B4-BE49-F238E27FC236}">
              <a16:creationId xmlns:a16="http://schemas.microsoft.com/office/drawing/2014/main" xmlns="" id="{00000000-0008-0000-0B00-00004E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895" name="Rectangle 11858">
          <a:extLst>
            <a:ext uri="{FF2B5EF4-FFF2-40B4-BE49-F238E27FC236}">
              <a16:creationId xmlns:a16="http://schemas.microsoft.com/office/drawing/2014/main" xmlns="" id="{00000000-0008-0000-0B00-00004F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898" name="Rectangle 11861">
          <a:extLst>
            <a:ext uri="{FF2B5EF4-FFF2-40B4-BE49-F238E27FC236}">
              <a16:creationId xmlns:a16="http://schemas.microsoft.com/office/drawing/2014/main" xmlns="" id="{00000000-0008-0000-0B00-000052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899" name="Rectangle 11862">
          <a:extLst>
            <a:ext uri="{FF2B5EF4-FFF2-40B4-BE49-F238E27FC236}">
              <a16:creationId xmlns:a16="http://schemas.microsoft.com/office/drawing/2014/main" xmlns="" id="{00000000-0008-0000-0B00-000053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902" name="Rectangle 11865">
          <a:extLst>
            <a:ext uri="{FF2B5EF4-FFF2-40B4-BE49-F238E27FC236}">
              <a16:creationId xmlns:a16="http://schemas.microsoft.com/office/drawing/2014/main" xmlns="" id="{00000000-0008-0000-0B00-000056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903" name="Rectangle 11866">
          <a:extLst>
            <a:ext uri="{FF2B5EF4-FFF2-40B4-BE49-F238E27FC236}">
              <a16:creationId xmlns:a16="http://schemas.microsoft.com/office/drawing/2014/main" xmlns="" id="{00000000-0008-0000-0B00-000057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906" name="Rectangle 11869">
          <a:extLst>
            <a:ext uri="{FF2B5EF4-FFF2-40B4-BE49-F238E27FC236}">
              <a16:creationId xmlns:a16="http://schemas.microsoft.com/office/drawing/2014/main" xmlns="" id="{00000000-0008-0000-0B00-00005A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907" name="Rectangle 11870">
          <a:extLst>
            <a:ext uri="{FF2B5EF4-FFF2-40B4-BE49-F238E27FC236}">
              <a16:creationId xmlns:a16="http://schemas.microsoft.com/office/drawing/2014/main" xmlns="" id="{00000000-0008-0000-0B00-00005B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910" name="Rectangle 11873">
          <a:extLst>
            <a:ext uri="{FF2B5EF4-FFF2-40B4-BE49-F238E27FC236}">
              <a16:creationId xmlns:a16="http://schemas.microsoft.com/office/drawing/2014/main" xmlns="" id="{00000000-0008-0000-0B00-00005E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911" name="Rectangle 11874">
          <a:extLst>
            <a:ext uri="{FF2B5EF4-FFF2-40B4-BE49-F238E27FC236}">
              <a16:creationId xmlns:a16="http://schemas.microsoft.com/office/drawing/2014/main" xmlns="" id="{00000000-0008-0000-0B00-00005F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914" name="Rectangle 11877">
          <a:extLst>
            <a:ext uri="{FF2B5EF4-FFF2-40B4-BE49-F238E27FC236}">
              <a16:creationId xmlns:a16="http://schemas.microsoft.com/office/drawing/2014/main" xmlns="" id="{00000000-0008-0000-0B00-000062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915" name="Rectangle 11878">
          <a:extLst>
            <a:ext uri="{FF2B5EF4-FFF2-40B4-BE49-F238E27FC236}">
              <a16:creationId xmlns:a16="http://schemas.microsoft.com/office/drawing/2014/main" xmlns="" id="{00000000-0008-0000-0B00-000063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918" name="Rectangle 11881">
          <a:extLst>
            <a:ext uri="{FF2B5EF4-FFF2-40B4-BE49-F238E27FC236}">
              <a16:creationId xmlns:a16="http://schemas.microsoft.com/office/drawing/2014/main" xmlns="" id="{00000000-0008-0000-0B00-000066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919" name="Rectangle 11882">
          <a:extLst>
            <a:ext uri="{FF2B5EF4-FFF2-40B4-BE49-F238E27FC236}">
              <a16:creationId xmlns:a16="http://schemas.microsoft.com/office/drawing/2014/main" xmlns="" id="{00000000-0008-0000-0B00-000067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922" name="Rectangle 11885">
          <a:extLst>
            <a:ext uri="{FF2B5EF4-FFF2-40B4-BE49-F238E27FC236}">
              <a16:creationId xmlns:a16="http://schemas.microsoft.com/office/drawing/2014/main" xmlns="" id="{00000000-0008-0000-0B00-00006A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923" name="Rectangle 11886">
          <a:extLst>
            <a:ext uri="{FF2B5EF4-FFF2-40B4-BE49-F238E27FC236}">
              <a16:creationId xmlns:a16="http://schemas.microsoft.com/office/drawing/2014/main" xmlns="" id="{00000000-0008-0000-0B00-00006B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926" name="Rectangle 11889">
          <a:extLst>
            <a:ext uri="{FF2B5EF4-FFF2-40B4-BE49-F238E27FC236}">
              <a16:creationId xmlns:a16="http://schemas.microsoft.com/office/drawing/2014/main" xmlns="" id="{00000000-0008-0000-0B00-00006E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927" name="Rectangle 11890">
          <a:extLst>
            <a:ext uri="{FF2B5EF4-FFF2-40B4-BE49-F238E27FC236}">
              <a16:creationId xmlns:a16="http://schemas.microsoft.com/office/drawing/2014/main" xmlns="" id="{00000000-0008-0000-0B00-00006F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930" name="Rectangle 11893">
          <a:extLst>
            <a:ext uri="{FF2B5EF4-FFF2-40B4-BE49-F238E27FC236}">
              <a16:creationId xmlns:a16="http://schemas.microsoft.com/office/drawing/2014/main" xmlns="" id="{00000000-0008-0000-0B00-000072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931" name="Rectangle 11894">
          <a:extLst>
            <a:ext uri="{FF2B5EF4-FFF2-40B4-BE49-F238E27FC236}">
              <a16:creationId xmlns:a16="http://schemas.microsoft.com/office/drawing/2014/main" xmlns="" id="{00000000-0008-0000-0B00-000073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934" name="Rectangle 11897">
          <a:extLst>
            <a:ext uri="{FF2B5EF4-FFF2-40B4-BE49-F238E27FC236}">
              <a16:creationId xmlns:a16="http://schemas.microsoft.com/office/drawing/2014/main" xmlns="" id="{00000000-0008-0000-0B00-000076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935" name="Rectangle 11898">
          <a:extLst>
            <a:ext uri="{FF2B5EF4-FFF2-40B4-BE49-F238E27FC236}">
              <a16:creationId xmlns:a16="http://schemas.microsoft.com/office/drawing/2014/main" xmlns="" id="{00000000-0008-0000-0B00-000077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938" name="Rectangle 11901">
          <a:extLst>
            <a:ext uri="{FF2B5EF4-FFF2-40B4-BE49-F238E27FC236}">
              <a16:creationId xmlns:a16="http://schemas.microsoft.com/office/drawing/2014/main" xmlns="" id="{00000000-0008-0000-0B00-00007A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939" name="Rectangle 11902">
          <a:extLst>
            <a:ext uri="{FF2B5EF4-FFF2-40B4-BE49-F238E27FC236}">
              <a16:creationId xmlns:a16="http://schemas.microsoft.com/office/drawing/2014/main" xmlns="" id="{00000000-0008-0000-0B00-00007B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940" name="Rectangle 11903">
          <a:extLst>
            <a:ext uri="{FF2B5EF4-FFF2-40B4-BE49-F238E27FC236}">
              <a16:creationId xmlns:a16="http://schemas.microsoft.com/office/drawing/2014/main" xmlns="" id="{00000000-0008-0000-0B00-00007C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943" name="Rectangle 11906">
          <a:extLst>
            <a:ext uri="{FF2B5EF4-FFF2-40B4-BE49-F238E27FC236}">
              <a16:creationId xmlns:a16="http://schemas.microsoft.com/office/drawing/2014/main" xmlns="" id="{00000000-0008-0000-0B00-00007F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944" name="Rectangle 11907">
          <a:extLst>
            <a:ext uri="{FF2B5EF4-FFF2-40B4-BE49-F238E27FC236}">
              <a16:creationId xmlns:a16="http://schemas.microsoft.com/office/drawing/2014/main" xmlns="" id="{00000000-0008-0000-0B00-000080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945" name="Rectangle 11908">
          <a:extLst>
            <a:ext uri="{FF2B5EF4-FFF2-40B4-BE49-F238E27FC236}">
              <a16:creationId xmlns:a16="http://schemas.microsoft.com/office/drawing/2014/main" xmlns="" id="{00000000-0008-0000-0B00-000081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948" name="Rectangle 11911">
          <a:extLst>
            <a:ext uri="{FF2B5EF4-FFF2-40B4-BE49-F238E27FC236}">
              <a16:creationId xmlns:a16="http://schemas.microsoft.com/office/drawing/2014/main" xmlns="" id="{00000000-0008-0000-0B00-000084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949" name="Rectangle 11912">
          <a:extLst>
            <a:ext uri="{FF2B5EF4-FFF2-40B4-BE49-F238E27FC236}">
              <a16:creationId xmlns:a16="http://schemas.microsoft.com/office/drawing/2014/main" xmlns="" id="{00000000-0008-0000-0B00-000085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952" name="Rectangle 11915">
          <a:extLst>
            <a:ext uri="{FF2B5EF4-FFF2-40B4-BE49-F238E27FC236}">
              <a16:creationId xmlns:a16="http://schemas.microsoft.com/office/drawing/2014/main" xmlns="" id="{00000000-0008-0000-0B00-000088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953" name="Rectangle 11916">
          <a:extLst>
            <a:ext uri="{FF2B5EF4-FFF2-40B4-BE49-F238E27FC236}">
              <a16:creationId xmlns:a16="http://schemas.microsoft.com/office/drawing/2014/main" xmlns="" id="{00000000-0008-0000-0B00-000089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956" name="Rectangle 11919">
          <a:extLst>
            <a:ext uri="{FF2B5EF4-FFF2-40B4-BE49-F238E27FC236}">
              <a16:creationId xmlns:a16="http://schemas.microsoft.com/office/drawing/2014/main" xmlns="" id="{00000000-0008-0000-0B00-00008C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957" name="Rectangle 11920">
          <a:extLst>
            <a:ext uri="{FF2B5EF4-FFF2-40B4-BE49-F238E27FC236}">
              <a16:creationId xmlns:a16="http://schemas.microsoft.com/office/drawing/2014/main" xmlns="" id="{00000000-0008-0000-0B00-00008D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958" name="Rectangle 11921">
          <a:extLst>
            <a:ext uri="{FF2B5EF4-FFF2-40B4-BE49-F238E27FC236}">
              <a16:creationId xmlns:a16="http://schemas.microsoft.com/office/drawing/2014/main" xmlns="" id="{00000000-0008-0000-0B00-00008E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960" name="Rectangle 11923">
          <a:extLst>
            <a:ext uri="{FF2B5EF4-FFF2-40B4-BE49-F238E27FC236}">
              <a16:creationId xmlns:a16="http://schemas.microsoft.com/office/drawing/2014/main" xmlns="" id="{00000000-0008-0000-0B00-000090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961" name="Rectangle 11924">
          <a:extLst>
            <a:ext uri="{FF2B5EF4-FFF2-40B4-BE49-F238E27FC236}">
              <a16:creationId xmlns:a16="http://schemas.microsoft.com/office/drawing/2014/main" xmlns="" id="{00000000-0008-0000-0B00-000091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964" name="Rectangle 11927">
          <a:extLst>
            <a:ext uri="{FF2B5EF4-FFF2-40B4-BE49-F238E27FC236}">
              <a16:creationId xmlns:a16="http://schemas.microsoft.com/office/drawing/2014/main" xmlns="" id="{00000000-0008-0000-0B00-000094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965" name="Rectangle 11928">
          <a:extLst>
            <a:ext uri="{FF2B5EF4-FFF2-40B4-BE49-F238E27FC236}">
              <a16:creationId xmlns:a16="http://schemas.microsoft.com/office/drawing/2014/main" xmlns="" id="{00000000-0008-0000-0B00-000095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968" name="Rectangle 11931">
          <a:extLst>
            <a:ext uri="{FF2B5EF4-FFF2-40B4-BE49-F238E27FC236}">
              <a16:creationId xmlns:a16="http://schemas.microsoft.com/office/drawing/2014/main" xmlns="" id="{00000000-0008-0000-0B00-000098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969" name="Rectangle 11932">
          <a:extLst>
            <a:ext uri="{FF2B5EF4-FFF2-40B4-BE49-F238E27FC236}">
              <a16:creationId xmlns:a16="http://schemas.microsoft.com/office/drawing/2014/main" xmlns="" id="{00000000-0008-0000-0B00-000099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972" name="Rectangle 11935">
          <a:extLst>
            <a:ext uri="{FF2B5EF4-FFF2-40B4-BE49-F238E27FC236}">
              <a16:creationId xmlns:a16="http://schemas.microsoft.com/office/drawing/2014/main" xmlns="" id="{00000000-0008-0000-0B00-00009C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973" name="Rectangle 11936">
          <a:extLst>
            <a:ext uri="{FF2B5EF4-FFF2-40B4-BE49-F238E27FC236}">
              <a16:creationId xmlns:a16="http://schemas.microsoft.com/office/drawing/2014/main" xmlns="" id="{00000000-0008-0000-0B00-00009D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976" name="Rectangle 11939">
          <a:extLst>
            <a:ext uri="{FF2B5EF4-FFF2-40B4-BE49-F238E27FC236}">
              <a16:creationId xmlns:a16="http://schemas.microsoft.com/office/drawing/2014/main" xmlns="" id="{00000000-0008-0000-0B00-0000A0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977" name="Rectangle 11940">
          <a:extLst>
            <a:ext uri="{FF2B5EF4-FFF2-40B4-BE49-F238E27FC236}">
              <a16:creationId xmlns:a16="http://schemas.microsoft.com/office/drawing/2014/main" xmlns="" id="{00000000-0008-0000-0B00-0000A1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978" name="Rectangle 11941">
          <a:extLst>
            <a:ext uri="{FF2B5EF4-FFF2-40B4-BE49-F238E27FC236}">
              <a16:creationId xmlns:a16="http://schemas.microsoft.com/office/drawing/2014/main" xmlns="" id="{00000000-0008-0000-0B00-0000A2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979" name="Rectangle 11942">
          <a:extLst>
            <a:ext uri="{FF2B5EF4-FFF2-40B4-BE49-F238E27FC236}">
              <a16:creationId xmlns:a16="http://schemas.microsoft.com/office/drawing/2014/main" xmlns="" id="{00000000-0008-0000-0B00-0000A3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980" name="Rectangle 11943">
          <a:extLst>
            <a:ext uri="{FF2B5EF4-FFF2-40B4-BE49-F238E27FC236}">
              <a16:creationId xmlns:a16="http://schemas.microsoft.com/office/drawing/2014/main" xmlns="" id="{00000000-0008-0000-0B00-0000A4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981" name="Rectangle 11944">
          <a:extLst>
            <a:ext uri="{FF2B5EF4-FFF2-40B4-BE49-F238E27FC236}">
              <a16:creationId xmlns:a16="http://schemas.microsoft.com/office/drawing/2014/main" xmlns="" id="{00000000-0008-0000-0B00-0000A5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984" name="Rectangle 11947">
          <a:extLst>
            <a:ext uri="{FF2B5EF4-FFF2-40B4-BE49-F238E27FC236}">
              <a16:creationId xmlns:a16="http://schemas.microsoft.com/office/drawing/2014/main" xmlns="" id="{00000000-0008-0000-0B00-0000A8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985" name="Rectangle 11948">
          <a:extLst>
            <a:ext uri="{FF2B5EF4-FFF2-40B4-BE49-F238E27FC236}">
              <a16:creationId xmlns:a16="http://schemas.microsoft.com/office/drawing/2014/main" xmlns="" id="{00000000-0008-0000-0B00-0000A9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988" name="Rectangle 11951">
          <a:extLst>
            <a:ext uri="{FF2B5EF4-FFF2-40B4-BE49-F238E27FC236}">
              <a16:creationId xmlns:a16="http://schemas.microsoft.com/office/drawing/2014/main" xmlns="" id="{00000000-0008-0000-0B00-0000AC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989" name="Rectangle 11952">
          <a:extLst>
            <a:ext uri="{FF2B5EF4-FFF2-40B4-BE49-F238E27FC236}">
              <a16:creationId xmlns:a16="http://schemas.microsoft.com/office/drawing/2014/main" xmlns="" id="{00000000-0008-0000-0B00-0000AD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990" name="Rectangle 11953">
          <a:extLst>
            <a:ext uri="{FF2B5EF4-FFF2-40B4-BE49-F238E27FC236}">
              <a16:creationId xmlns:a16="http://schemas.microsoft.com/office/drawing/2014/main" xmlns="" id="{00000000-0008-0000-0B00-0000AE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993" name="Rectangle 11956">
          <a:extLst>
            <a:ext uri="{FF2B5EF4-FFF2-40B4-BE49-F238E27FC236}">
              <a16:creationId xmlns:a16="http://schemas.microsoft.com/office/drawing/2014/main" xmlns="" id="{00000000-0008-0000-0B00-0000B1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994" name="Rectangle 11957">
          <a:extLst>
            <a:ext uri="{FF2B5EF4-FFF2-40B4-BE49-F238E27FC236}">
              <a16:creationId xmlns:a16="http://schemas.microsoft.com/office/drawing/2014/main" xmlns="" id="{00000000-0008-0000-0B00-0000B2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997" name="Rectangle 11960">
          <a:extLst>
            <a:ext uri="{FF2B5EF4-FFF2-40B4-BE49-F238E27FC236}">
              <a16:creationId xmlns:a16="http://schemas.microsoft.com/office/drawing/2014/main" xmlns="" id="{00000000-0008-0000-0B00-0000B5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0998" name="Rectangle 11961">
          <a:extLst>
            <a:ext uri="{FF2B5EF4-FFF2-40B4-BE49-F238E27FC236}">
              <a16:creationId xmlns:a16="http://schemas.microsoft.com/office/drawing/2014/main" xmlns="" id="{00000000-0008-0000-0B00-0000B6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1001" name="Rectangle 11964">
          <a:extLst>
            <a:ext uri="{FF2B5EF4-FFF2-40B4-BE49-F238E27FC236}">
              <a16:creationId xmlns:a16="http://schemas.microsoft.com/office/drawing/2014/main" xmlns="" id="{00000000-0008-0000-0B00-0000B9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1002" name="Rectangle 11965">
          <a:extLst>
            <a:ext uri="{FF2B5EF4-FFF2-40B4-BE49-F238E27FC236}">
              <a16:creationId xmlns:a16="http://schemas.microsoft.com/office/drawing/2014/main" xmlns="" id="{00000000-0008-0000-0B00-0000BA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1005" name="Rectangle 11968">
          <a:extLst>
            <a:ext uri="{FF2B5EF4-FFF2-40B4-BE49-F238E27FC236}">
              <a16:creationId xmlns:a16="http://schemas.microsoft.com/office/drawing/2014/main" xmlns="" id="{00000000-0008-0000-0B00-0000BD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1006" name="Rectangle 11969">
          <a:extLst>
            <a:ext uri="{FF2B5EF4-FFF2-40B4-BE49-F238E27FC236}">
              <a16:creationId xmlns:a16="http://schemas.microsoft.com/office/drawing/2014/main" xmlns="" id="{00000000-0008-0000-0B00-0000BE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1009" name="Rectangle 11972">
          <a:extLst>
            <a:ext uri="{FF2B5EF4-FFF2-40B4-BE49-F238E27FC236}">
              <a16:creationId xmlns:a16="http://schemas.microsoft.com/office/drawing/2014/main" xmlns="" id="{00000000-0008-0000-0B00-0000C1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1010" name="Rectangle 11973">
          <a:extLst>
            <a:ext uri="{FF2B5EF4-FFF2-40B4-BE49-F238E27FC236}">
              <a16:creationId xmlns:a16="http://schemas.microsoft.com/office/drawing/2014/main" xmlns="" id="{00000000-0008-0000-0B00-0000C2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1013" name="Rectangle 11976">
          <a:extLst>
            <a:ext uri="{FF2B5EF4-FFF2-40B4-BE49-F238E27FC236}">
              <a16:creationId xmlns:a16="http://schemas.microsoft.com/office/drawing/2014/main" xmlns="" id="{00000000-0008-0000-0B00-0000C5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1014" name="Rectangle 11977">
          <a:extLst>
            <a:ext uri="{FF2B5EF4-FFF2-40B4-BE49-F238E27FC236}">
              <a16:creationId xmlns:a16="http://schemas.microsoft.com/office/drawing/2014/main" xmlns="" id="{00000000-0008-0000-0B00-0000C6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1017" name="Rectangle 11980">
          <a:extLst>
            <a:ext uri="{FF2B5EF4-FFF2-40B4-BE49-F238E27FC236}">
              <a16:creationId xmlns:a16="http://schemas.microsoft.com/office/drawing/2014/main" xmlns="" id="{00000000-0008-0000-0B00-0000C9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1018" name="Rectangle 11981">
          <a:extLst>
            <a:ext uri="{FF2B5EF4-FFF2-40B4-BE49-F238E27FC236}">
              <a16:creationId xmlns:a16="http://schemas.microsoft.com/office/drawing/2014/main" xmlns="" id="{00000000-0008-0000-0B00-0000CA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1021" name="Rectangle 11984">
          <a:extLst>
            <a:ext uri="{FF2B5EF4-FFF2-40B4-BE49-F238E27FC236}">
              <a16:creationId xmlns:a16="http://schemas.microsoft.com/office/drawing/2014/main" xmlns="" id="{00000000-0008-0000-0B00-0000CD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1022" name="Rectangle 11985">
          <a:extLst>
            <a:ext uri="{FF2B5EF4-FFF2-40B4-BE49-F238E27FC236}">
              <a16:creationId xmlns:a16="http://schemas.microsoft.com/office/drawing/2014/main" xmlns="" id="{00000000-0008-0000-0B00-0000CE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1025" name="Rectangle 11988">
          <a:extLst>
            <a:ext uri="{FF2B5EF4-FFF2-40B4-BE49-F238E27FC236}">
              <a16:creationId xmlns:a16="http://schemas.microsoft.com/office/drawing/2014/main" xmlns="" id="{00000000-0008-0000-0B00-0000D1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1026" name="Rectangle 11989">
          <a:extLst>
            <a:ext uri="{FF2B5EF4-FFF2-40B4-BE49-F238E27FC236}">
              <a16:creationId xmlns:a16="http://schemas.microsoft.com/office/drawing/2014/main" xmlns="" id="{00000000-0008-0000-0B00-0000D2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1029" name="Rectangle 11992">
          <a:extLst>
            <a:ext uri="{FF2B5EF4-FFF2-40B4-BE49-F238E27FC236}">
              <a16:creationId xmlns:a16="http://schemas.microsoft.com/office/drawing/2014/main" xmlns="" id="{00000000-0008-0000-0B00-0000D5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1030" name="Rectangle 11993">
          <a:extLst>
            <a:ext uri="{FF2B5EF4-FFF2-40B4-BE49-F238E27FC236}">
              <a16:creationId xmlns:a16="http://schemas.microsoft.com/office/drawing/2014/main" xmlns="" id="{00000000-0008-0000-0B00-0000D6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1033" name="Rectangle 11996">
          <a:extLst>
            <a:ext uri="{FF2B5EF4-FFF2-40B4-BE49-F238E27FC236}">
              <a16:creationId xmlns:a16="http://schemas.microsoft.com/office/drawing/2014/main" xmlns="" id="{00000000-0008-0000-0B00-0000D9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1034" name="Rectangle 11997">
          <a:extLst>
            <a:ext uri="{FF2B5EF4-FFF2-40B4-BE49-F238E27FC236}">
              <a16:creationId xmlns:a16="http://schemas.microsoft.com/office/drawing/2014/main" xmlns="" id="{00000000-0008-0000-0B00-0000DA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1035" name="Rectangle 11998">
          <a:extLst>
            <a:ext uri="{FF2B5EF4-FFF2-40B4-BE49-F238E27FC236}">
              <a16:creationId xmlns:a16="http://schemas.microsoft.com/office/drawing/2014/main" xmlns="" id="{00000000-0008-0000-0B00-0000DB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1038" name="Rectangle 12001">
          <a:extLst>
            <a:ext uri="{FF2B5EF4-FFF2-40B4-BE49-F238E27FC236}">
              <a16:creationId xmlns:a16="http://schemas.microsoft.com/office/drawing/2014/main" xmlns="" id="{00000000-0008-0000-0B00-0000DE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1039" name="Rectangle 12002">
          <a:extLst>
            <a:ext uri="{FF2B5EF4-FFF2-40B4-BE49-F238E27FC236}">
              <a16:creationId xmlns:a16="http://schemas.microsoft.com/office/drawing/2014/main" xmlns="" id="{00000000-0008-0000-0B00-0000DF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1040" name="Rectangle 12003">
          <a:extLst>
            <a:ext uri="{FF2B5EF4-FFF2-40B4-BE49-F238E27FC236}">
              <a16:creationId xmlns:a16="http://schemas.microsoft.com/office/drawing/2014/main" xmlns="" id="{00000000-0008-0000-0B00-0000E0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1043" name="Rectangle 12006">
          <a:extLst>
            <a:ext uri="{FF2B5EF4-FFF2-40B4-BE49-F238E27FC236}">
              <a16:creationId xmlns:a16="http://schemas.microsoft.com/office/drawing/2014/main" xmlns="" id="{00000000-0008-0000-0B00-0000E3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1044" name="Rectangle 12007">
          <a:extLst>
            <a:ext uri="{FF2B5EF4-FFF2-40B4-BE49-F238E27FC236}">
              <a16:creationId xmlns:a16="http://schemas.microsoft.com/office/drawing/2014/main" xmlns="" id="{00000000-0008-0000-0B00-0000E4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1047" name="Rectangle 12010">
          <a:extLst>
            <a:ext uri="{FF2B5EF4-FFF2-40B4-BE49-F238E27FC236}">
              <a16:creationId xmlns:a16="http://schemas.microsoft.com/office/drawing/2014/main" xmlns="" id="{00000000-0008-0000-0B00-0000E7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1048" name="Rectangle 12011">
          <a:extLst>
            <a:ext uri="{FF2B5EF4-FFF2-40B4-BE49-F238E27FC236}">
              <a16:creationId xmlns:a16="http://schemas.microsoft.com/office/drawing/2014/main" xmlns="" id="{00000000-0008-0000-0B00-0000E8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1051" name="Rectangle 12014">
          <a:extLst>
            <a:ext uri="{FF2B5EF4-FFF2-40B4-BE49-F238E27FC236}">
              <a16:creationId xmlns:a16="http://schemas.microsoft.com/office/drawing/2014/main" xmlns="" id="{00000000-0008-0000-0B00-0000EB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1052" name="Rectangle 12015">
          <a:extLst>
            <a:ext uri="{FF2B5EF4-FFF2-40B4-BE49-F238E27FC236}">
              <a16:creationId xmlns:a16="http://schemas.microsoft.com/office/drawing/2014/main" xmlns="" id="{00000000-0008-0000-0B00-0000EC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1053" name="Rectangle 12016">
          <a:extLst>
            <a:ext uri="{FF2B5EF4-FFF2-40B4-BE49-F238E27FC236}">
              <a16:creationId xmlns:a16="http://schemas.microsoft.com/office/drawing/2014/main" xmlns="" id="{00000000-0008-0000-0B00-0000ED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1054" name="Rectangle 12017">
          <a:extLst>
            <a:ext uri="{FF2B5EF4-FFF2-40B4-BE49-F238E27FC236}">
              <a16:creationId xmlns:a16="http://schemas.microsoft.com/office/drawing/2014/main" xmlns="" id="{00000000-0008-0000-0B00-0000EE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1055" name="Rectangle 12018">
          <a:extLst>
            <a:ext uri="{FF2B5EF4-FFF2-40B4-BE49-F238E27FC236}">
              <a16:creationId xmlns:a16="http://schemas.microsoft.com/office/drawing/2014/main" xmlns="" id="{00000000-0008-0000-0B00-0000EF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1056" name="Rectangle 12019">
          <a:extLst>
            <a:ext uri="{FF2B5EF4-FFF2-40B4-BE49-F238E27FC236}">
              <a16:creationId xmlns:a16="http://schemas.microsoft.com/office/drawing/2014/main" xmlns="" id="{00000000-0008-0000-0B00-0000F0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1057" name="Rectangle 12020">
          <a:extLst>
            <a:ext uri="{FF2B5EF4-FFF2-40B4-BE49-F238E27FC236}">
              <a16:creationId xmlns:a16="http://schemas.microsoft.com/office/drawing/2014/main" xmlns="" id="{00000000-0008-0000-0B00-0000F1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1058" name="Rectangle 12021">
          <a:extLst>
            <a:ext uri="{FF2B5EF4-FFF2-40B4-BE49-F238E27FC236}">
              <a16:creationId xmlns:a16="http://schemas.microsoft.com/office/drawing/2014/main" xmlns="" id="{00000000-0008-0000-0B00-0000F2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1059" name="Rectangle 12022">
          <a:extLst>
            <a:ext uri="{FF2B5EF4-FFF2-40B4-BE49-F238E27FC236}">
              <a16:creationId xmlns:a16="http://schemas.microsoft.com/office/drawing/2014/main" xmlns="" id="{00000000-0008-0000-0B00-0000F3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1060" name="Rectangle 12023">
          <a:extLst>
            <a:ext uri="{FF2B5EF4-FFF2-40B4-BE49-F238E27FC236}">
              <a16:creationId xmlns:a16="http://schemas.microsoft.com/office/drawing/2014/main" xmlns="" id="{00000000-0008-0000-0B00-0000F4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1061" name="Rectangle 12024">
          <a:extLst>
            <a:ext uri="{FF2B5EF4-FFF2-40B4-BE49-F238E27FC236}">
              <a16:creationId xmlns:a16="http://schemas.microsoft.com/office/drawing/2014/main" xmlns="" id="{00000000-0008-0000-0B00-0000F5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1062" name="Rectangle 12025">
          <a:extLst>
            <a:ext uri="{FF2B5EF4-FFF2-40B4-BE49-F238E27FC236}">
              <a16:creationId xmlns:a16="http://schemas.microsoft.com/office/drawing/2014/main" xmlns="" id="{00000000-0008-0000-0B00-0000F6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1063" name="Rectangle 12026">
          <a:extLst>
            <a:ext uri="{FF2B5EF4-FFF2-40B4-BE49-F238E27FC236}">
              <a16:creationId xmlns:a16="http://schemas.microsoft.com/office/drawing/2014/main" xmlns="" id="{00000000-0008-0000-0B00-0000F7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1064" name="Rectangle 12027">
          <a:extLst>
            <a:ext uri="{FF2B5EF4-FFF2-40B4-BE49-F238E27FC236}">
              <a16:creationId xmlns:a16="http://schemas.microsoft.com/office/drawing/2014/main" xmlns="" id="{00000000-0008-0000-0B00-0000F8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1065" name="Rectangle 12028">
          <a:extLst>
            <a:ext uri="{FF2B5EF4-FFF2-40B4-BE49-F238E27FC236}">
              <a16:creationId xmlns:a16="http://schemas.microsoft.com/office/drawing/2014/main" xmlns="" id="{00000000-0008-0000-0B00-0000F9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1066" name="Rectangle 12029">
          <a:extLst>
            <a:ext uri="{FF2B5EF4-FFF2-40B4-BE49-F238E27FC236}">
              <a16:creationId xmlns:a16="http://schemas.microsoft.com/office/drawing/2014/main" xmlns="" id="{00000000-0008-0000-0B00-0000FA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1067" name="Rectangle 12030">
          <a:extLst>
            <a:ext uri="{FF2B5EF4-FFF2-40B4-BE49-F238E27FC236}">
              <a16:creationId xmlns:a16="http://schemas.microsoft.com/office/drawing/2014/main" xmlns="" id="{00000000-0008-0000-0B00-0000FB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1068" name="Rectangle 12031">
          <a:extLst>
            <a:ext uri="{FF2B5EF4-FFF2-40B4-BE49-F238E27FC236}">
              <a16:creationId xmlns:a16="http://schemas.microsoft.com/office/drawing/2014/main" xmlns="" id="{00000000-0008-0000-0B00-0000FC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1070" name="Rectangle 12033">
          <a:extLst>
            <a:ext uri="{FF2B5EF4-FFF2-40B4-BE49-F238E27FC236}">
              <a16:creationId xmlns:a16="http://schemas.microsoft.com/office/drawing/2014/main" xmlns="" id="{00000000-0008-0000-0B00-0000FE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1071" name="Rectangle 12034">
          <a:extLst>
            <a:ext uri="{FF2B5EF4-FFF2-40B4-BE49-F238E27FC236}">
              <a16:creationId xmlns:a16="http://schemas.microsoft.com/office/drawing/2014/main" xmlns="" id="{00000000-0008-0000-0B00-0000FFA5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1072" name="Rectangle 12035">
          <a:extLst>
            <a:ext uri="{FF2B5EF4-FFF2-40B4-BE49-F238E27FC236}">
              <a16:creationId xmlns:a16="http://schemas.microsoft.com/office/drawing/2014/main" xmlns="" id="{00000000-0008-0000-0B00-000000A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1075" name="Rectangle 12038">
          <a:extLst>
            <a:ext uri="{FF2B5EF4-FFF2-40B4-BE49-F238E27FC236}">
              <a16:creationId xmlns:a16="http://schemas.microsoft.com/office/drawing/2014/main" xmlns="" id="{00000000-0008-0000-0B00-000003A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1076" name="Rectangle 12039">
          <a:extLst>
            <a:ext uri="{FF2B5EF4-FFF2-40B4-BE49-F238E27FC236}">
              <a16:creationId xmlns:a16="http://schemas.microsoft.com/office/drawing/2014/main" xmlns="" id="{00000000-0008-0000-0B00-000004A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1079" name="Rectangle 12042">
          <a:extLst>
            <a:ext uri="{FF2B5EF4-FFF2-40B4-BE49-F238E27FC236}">
              <a16:creationId xmlns:a16="http://schemas.microsoft.com/office/drawing/2014/main" xmlns="" id="{00000000-0008-0000-0B00-000007A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1080" name="Rectangle 12043">
          <a:extLst>
            <a:ext uri="{FF2B5EF4-FFF2-40B4-BE49-F238E27FC236}">
              <a16:creationId xmlns:a16="http://schemas.microsoft.com/office/drawing/2014/main" xmlns="" id="{00000000-0008-0000-0B00-000008A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1082" name="Rectangle 12045">
          <a:extLst>
            <a:ext uri="{FF2B5EF4-FFF2-40B4-BE49-F238E27FC236}">
              <a16:creationId xmlns:a16="http://schemas.microsoft.com/office/drawing/2014/main" xmlns="" id="{00000000-0008-0000-0B00-00000AA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1083" name="Rectangle 12046">
          <a:extLst>
            <a:ext uri="{FF2B5EF4-FFF2-40B4-BE49-F238E27FC236}">
              <a16:creationId xmlns:a16="http://schemas.microsoft.com/office/drawing/2014/main" xmlns="" id="{00000000-0008-0000-0B00-00000BA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1084" name="Rectangle 12047">
          <a:extLst>
            <a:ext uri="{FF2B5EF4-FFF2-40B4-BE49-F238E27FC236}">
              <a16:creationId xmlns:a16="http://schemas.microsoft.com/office/drawing/2014/main" xmlns="" id="{00000000-0008-0000-0B00-00000CA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1087" name="Rectangle 12050">
          <a:extLst>
            <a:ext uri="{FF2B5EF4-FFF2-40B4-BE49-F238E27FC236}">
              <a16:creationId xmlns:a16="http://schemas.microsoft.com/office/drawing/2014/main" xmlns="" id="{00000000-0008-0000-0B00-00000FA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1088" name="Rectangle 12051">
          <a:extLst>
            <a:ext uri="{FF2B5EF4-FFF2-40B4-BE49-F238E27FC236}">
              <a16:creationId xmlns:a16="http://schemas.microsoft.com/office/drawing/2014/main" xmlns="" id="{00000000-0008-0000-0B00-000010A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1091" name="Rectangle 12054">
          <a:extLst>
            <a:ext uri="{FF2B5EF4-FFF2-40B4-BE49-F238E27FC236}">
              <a16:creationId xmlns:a16="http://schemas.microsoft.com/office/drawing/2014/main" xmlns="" id="{00000000-0008-0000-0B00-000013A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1092" name="Rectangle 12055">
          <a:extLst>
            <a:ext uri="{FF2B5EF4-FFF2-40B4-BE49-F238E27FC236}">
              <a16:creationId xmlns:a16="http://schemas.microsoft.com/office/drawing/2014/main" xmlns="" id="{00000000-0008-0000-0B00-000014A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1095" name="Rectangle 12058">
          <a:extLst>
            <a:ext uri="{FF2B5EF4-FFF2-40B4-BE49-F238E27FC236}">
              <a16:creationId xmlns:a16="http://schemas.microsoft.com/office/drawing/2014/main" xmlns="" id="{00000000-0008-0000-0B00-000017A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1096" name="Rectangle 12059">
          <a:extLst>
            <a:ext uri="{FF2B5EF4-FFF2-40B4-BE49-F238E27FC236}">
              <a16:creationId xmlns:a16="http://schemas.microsoft.com/office/drawing/2014/main" xmlns="" id="{00000000-0008-0000-0B00-000018A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1099" name="Rectangle 12062">
          <a:extLst>
            <a:ext uri="{FF2B5EF4-FFF2-40B4-BE49-F238E27FC236}">
              <a16:creationId xmlns:a16="http://schemas.microsoft.com/office/drawing/2014/main" xmlns="" id="{00000000-0008-0000-0B00-00001BA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1100" name="Rectangle 12063">
          <a:extLst>
            <a:ext uri="{FF2B5EF4-FFF2-40B4-BE49-F238E27FC236}">
              <a16:creationId xmlns:a16="http://schemas.microsoft.com/office/drawing/2014/main" xmlns="" id="{00000000-0008-0000-0B00-00001CA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1103" name="Rectangle 12066">
          <a:extLst>
            <a:ext uri="{FF2B5EF4-FFF2-40B4-BE49-F238E27FC236}">
              <a16:creationId xmlns:a16="http://schemas.microsoft.com/office/drawing/2014/main" xmlns="" id="{00000000-0008-0000-0B00-00001FA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1104" name="Rectangle 12067">
          <a:extLst>
            <a:ext uri="{FF2B5EF4-FFF2-40B4-BE49-F238E27FC236}">
              <a16:creationId xmlns:a16="http://schemas.microsoft.com/office/drawing/2014/main" xmlns="" id="{00000000-0008-0000-0B00-000020A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1107" name="Rectangle 12070">
          <a:extLst>
            <a:ext uri="{FF2B5EF4-FFF2-40B4-BE49-F238E27FC236}">
              <a16:creationId xmlns:a16="http://schemas.microsoft.com/office/drawing/2014/main" xmlns="" id="{00000000-0008-0000-0B00-000023A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1108" name="Rectangle 12071">
          <a:extLst>
            <a:ext uri="{FF2B5EF4-FFF2-40B4-BE49-F238E27FC236}">
              <a16:creationId xmlns:a16="http://schemas.microsoft.com/office/drawing/2014/main" xmlns="" id="{00000000-0008-0000-0B00-000024A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1111" name="Rectangle 12074">
          <a:extLst>
            <a:ext uri="{FF2B5EF4-FFF2-40B4-BE49-F238E27FC236}">
              <a16:creationId xmlns:a16="http://schemas.microsoft.com/office/drawing/2014/main" xmlns="" id="{00000000-0008-0000-0B00-000027A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1112" name="Rectangle 12075">
          <a:extLst>
            <a:ext uri="{FF2B5EF4-FFF2-40B4-BE49-F238E27FC236}">
              <a16:creationId xmlns:a16="http://schemas.microsoft.com/office/drawing/2014/main" xmlns="" id="{00000000-0008-0000-0B00-000028A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1115" name="Rectangle 12078">
          <a:extLst>
            <a:ext uri="{FF2B5EF4-FFF2-40B4-BE49-F238E27FC236}">
              <a16:creationId xmlns:a16="http://schemas.microsoft.com/office/drawing/2014/main" xmlns="" id="{00000000-0008-0000-0B00-00002BA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1116" name="Rectangle 12079">
          <a:extLst>
            <a:ext uri="{FF2B5EF4-FFF2-40B4-BE49-F238E27FC236}">
              <a16:creationId xmlns:a16="http://schemas.microsoft.com/office/drawing/2014/main" xmlns="" id="{00000000-0008-0000-0B00-00002CA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1119" name="Rectangle 12082">
          <a:extLst>
            <a:ext uri="{FF2B5EF4-FFF2-40B4-BE49-F238E27FC236}">
              <a16:creationId xmlns:a16="http://schemas.microsoft.com/office/drawing/2014/main" xmlns="" id="{00000000-0008-0000-0B00-00002FA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1120" name="Rectangle 12083">
          <a:extLst>
            <a:ext uri="{FF2B5EF4-FFF2-40B4-BE49-F238E27FC236}">
              <a16:creationId xmlns:a16="http://schemas.microsoft.com/office/drawing/2014/main" xmlns="" id="{00000000-0008-0000-0B00-000030A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1123" name="Rectangle 12086">
          <a:extLst>
            <a:ext uri="{FF2B5EF4-FFF2-40B4-BE49-F238E27FC236}">
              <a16:creationId xmlns:a16="http://schemas.microsoft.com/office/drawing/2014/main" xmlns="" id="{00000000-0008-0000-0B00-000033A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1124" name="Rectangle 12087">
          <a:extLst>
            <a:ext uri="{FF2B5EF4-FFF2-40B4-BE49-F238E27FC236}">
              <a16:creationId xmlns:a16="http://schemas.microsoft.com/office/drawing/2014/main" xmlns="" id="{00000000-0008-0000-0B00-000034A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1125" name="Rectangle 12088">
          <a:extLst>
            <a:ext uri="{FF2B5EF4-FFF2-40B4-BE49-F238E27FC236}">
              <a16:creationId xmlns:a16="http://schemas.microsoft.com/office/drawing/2014/main" xmlns="" id="{00000000-0008-0000-0B00-000035A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1126" name="Rectangle 12089">
          <a:extLst>
            <a:ext uri="{FF2B5EF4-FFF2-40B4-BE49-F238E27FC236}">
              <a16:creationId xmlns:a16="http://schemas.microsoft.com/office/drawing/2014/main" xmlns="" id="{00000000-0008-0000-0B00-000036A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1127" name="Rectangle 12090">
          <a:extLst>
            <a:ext uri="{FF2B5EF4-FFF2-40B4-BE49-F238E27FC236}">
              <a16:creationId xmlns:a16="http://schemas.microsoft.com/office/drawing/2014/main" xmlns="" id="{00000000-0008-0000-0B00-000037A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1128" name="Rectangle 12091">
          <a:extLst>
            <a:ext uri="{FF2B5EF4-FFF2-40B4-BE49-F238E27FC236}">
              <a16:creationId xmlns:a16="http://schemas.microsoft.com/office/drawing/2014/main" xmlns="" id="{00000000-0008-0000-0B00-000038A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1129" name="Rectangle 12092">
          <a:extLst>
            <a:ext uri="{FF2B5EF4-FFF2-40B4-BE49-F238E27FC236}">
              <a16:creationId xmlns:a16="http://schemas.microsoft.com/office/drawing/2014/main" xmlns="" id="{00000000-0008-0000-0B00-000039A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1130" name="Rectangle 12093">
          <a:extLst>
            <a:ext uri="{FF2B5EF4-FFF2-40B4-BE49-F238E27FC236}">
              <a16:creationId xmlns:a16="http://schemas.microsoft.com/office/drawing/2014/main" xmlns="" id="{00000000-0008-0000-0B00-00003AA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1131" name="Rectangle 12094">
          <a:extLst>
            <a:ext uri="{FF2B5EF4-FFF2-40B4-BE49-F238E27FC236}">
              <a16:creationId xmlns:a16="http://schemas.microsoft.com/office/drawing/2014/main" xmlns="" id="{00000000-0008-0000-0B00-00003BA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1132" name="Rectangle 12095">
          <a:extLst>
            <a:ext uri="{FF2B5EF4-FFF2-40B4-BE49-F238E27FC236}">
              <a16:creationId xmlns:a16="http://schemas.microsoft.com/office/drawing/2014/main" xmlns="" id="{00000000-0008-0000-0B00-00003CA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1133" name="Rectangle 12096">
          <a:extLst>
            <a:ext uri="{FF2B5EF4-FFF2-40B4-BE49-F238E27FC236}">
              <a16:creationId xmlns:a16="http://schemas.microsoft.com/office/drawing/2014/main" xmlns="" id="{00000000-0008-0000-0B00-00003DA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1134" name="Rectangle 12097">
          <a:extLst>
            <a:ext uri="{FF2B5EF4-FFF2-40B4-BE49-F238E27FC236}">
              <a16:creationId xmlns:a16="http://schemas.microsoft.com/office/drawing/2014/main" xmlns="" id="{00000000-0008-0000-0B00-00003EA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1135" name="Rectangle 12098">
          <a:extLst>
            <a:ext uri="{FF2B5EF4-FFF2-40B4-BE49-F238E27FC236}">
              <a16:creationId xmlns:a16="http://schemas.microsoft.com/office/drawing/2014/main" xmlns="" id="{00000000-0008-0000-0B00-00003FA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1136" name="Rectangle 12099">
          <a:extLst>
            <a:ext uri="{FF2B5EF4-FFF2-40B4-BE49-F238E27FC236}">
              <a16:creationId xmlns:a16="http://schemas.microsoft.com/office/drawing/2014/main" xmlns="" id="{00000000-0008-0000-0B00-000040A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1137" name="Rectangle 12100">
          <a:extLst>
            <a:ext uri="{FF2B5EF4-FFF2-40B4-BE49-F238E27FC236}">
              <a16:creationId xmlns:a16="http://schemas.microsoft.com/office/drawing/2014/main" xmlns="" id="{00000000-0008-0000-0B00-000041A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1138" name="Rectangle 12101">
          <a:extLst>
            <a:ext uri="{FF2B5EF4-FFF2-40B4-BE49-F238E27FC236}">
              <a16:creationId xmlns:a16="http://schemas.microsoft.com/office/drawing/2014/main" xmlns="" id="{00000000-0008-0000-0B00-000042A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1139" name="Rectangle 12102">
          <a:extLst>
            <a:ext uri="{FF2B5EF4-FFF2-40B4-BE49-F238E27FC236}">
              <a16:creationId xmlns:a16="http://schemas.microsoft.com/office/drawing/2014/main" xmlns="" id="{00000000-0008-0000-0B00-000043A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1140" name="Rectangle 12103">
          <a:extLst>
            <a:ext uri="{FF2B5EF4-FFF2-40B4-BE49-F238E27FC236}">
              <a16:creationId xmlns:a16="http://schemas.microsoft.com/office/drawing/2014/main" xmlns="" id="{00000000-0008-0000-0B00-000044A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1141" name="Rectangle 12104">
          <a:extLst>
            <a:ext uri="{FF2B5EF4-FFF2-40B4-BE49-F238E27FC236}">
              <a16:creationId xmlns:a16="http://schemas.microsoft.com/office/drawing/2014/main" xmlns="" id="{00000000-0008-0000-0B00-000045A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1142" name="Rectangle 12105">
          <a:extLst>
            <a:ext uri="{FF2B5EF4-FFF2-40B4-BE49-F238E27FC236}">
              <a16:creationId xmlns:a16="http://schemas.microsoft.com/office/drawing/2014/main" xmlns="" id="{00000000-0008-0000-0B00-000046A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1143" name="Rectangle 12106">
          <a:extLst>
            <a:ext uri="{FF2B5EF4-FFF2-40B4-BE49-F238E27FC236}">
              <a16:creationId xmlns:a16="http://schemas.microsoft.com/office/drawing/2014/main" xmlns="" id="{00000000-0008-0000-0B00-000047A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1144" name="Rectangle 12107">
          <a:extLst>
            <a:ext uri="{FF2B5EF4-FFF2-40B4-BE49-F238E27FC236}">
              <a16:creationId xmlns:a16="http://schemas.microsoft.com/office/drawing/2014/main" xmlns="" id="{00000000-0008-0000-0B00-000048A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1145" name="Rectangle 12108">
          <a:extLst>
            <a:ext uri="{FF2B5EF4-FFF2-40B4-BE49-F238E27FC236}">
              <a16:creationId xmlns:a16="http://schemas.microsoft.com/office/drawing/2014/main" xmlns="" id="{00000000-0008-0000-0B00-000049A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1146" name="Rectangle 12109">
          <a:extLst>
            <a:ext uri="{FF2B5EF4-FFF2-40B4-BE49-F238E27FC236}">
              <a16:creationId xmlns:a16="http://schemas.microsoft.com/office/drawing/2014/main" xmlns="" id="{00000000-0008-0000-0B00-00004AA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1147" name="Rectangle 12110">
          <a:extLst>
            <a:ext uri="{FF2B5EF4-FFF2-40B4-BE49-F238E27FC236}">
              <a16:creationId xmlns:a16="http://schemas.microsoft.com/office/drawing/2014/main" xmlns="" id="{00000000-0008-0000-0B00-00004BA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1148" name="Rectangle 12111">
          <a:extLst>
            <a:ext uri="{FF2B5EF4-FFF2-40B4-BE49-F238E27FC236}">
              <a16:creationId xmlns:a16="http://schemas.microsoft.com/office/drawing/2014/main" xmlns="" id="{00000000-0008-0000-0B00-00004CA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1149" name="Rectangle 12112">
          <a:extLst>
            <a:ext uri="{FF2B5EF4-FFF2-40B4-BE49-F238E27FC236}">
              <a16:creationId xmlns:a16="http://schemas.microsoft.com/office/drawing/2014/main" xmlns="" id="{00000000-0008-0000-0B00-00004DA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1150" name="Rectangle 12113">
          <a:extLst>
            <a:ext uri="{FF2B5EF4-FFF2-40B4-BE49-F238E27FC236}">
              <a16:creationId xmlns:a16="http://schemas.microsoft.com/office/drawing/2014/main" xmlns="" id="{00000000-0008-0000-0B00-00004EA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1151" name="Rectangle 12114">
          <a:extLst>
            <a:ext uri="{FF2B5EF4-FFF2-40B4-BE49-F238E27FC236}">
              <a16:creationId xmlns:a16="http://schemas.microsoft.com/office/drawing/2014/main" xmlns="" id="{00000000-0008-0000-0B00-00004FA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1152" name="Rectangle 12115">
          <a:extLst>
            <a:ext uri="{FF2B5EF4-FFF2-40B4-BE49-F238E27FC236}">
              <a16:creationId xmlns:a16="http://schemas.microsoft.com/office/drawing/2014/main" xmlns="" id="{00000000-0008-0000-0B00-000050A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1153" name="Rectangle 12116">
          <a:extLst>
            <a:ext uri="{FF2B5EF4-FFF2-40B4-BE49-F238E27FC236}">
              <a16:creationId xmlns:a16="http://schemas.microsoft.com/office/drawing/2014/main" xmlns="" id="{00000000-0008-0000-0B00-000051A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1154" name="Rectangle 12117">
          <a:extLst>
            <a:ext uri="{FF2B5EF4-FFF2-40B4-BE49-F238E27FC236}">
              <a16:creationId xmlns:a16="http://schemas.microsoft.com/office/drawing/2014/main" xmlns="" id="{00000000-0008-0000-0B00-000052A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1155" name="Rectangle 12118">
          <a:extLst>
            <a:ext uri="{FF2B5EF4-FFF2-40B4-BE49-F238E27FC236}">
              <a16:creationId xmlns:a16="http://schemas.microsoft.com/office/drawing/2014/main" xmlns="" id="{00000000-0008-0000-0B00-000053A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1156" name="Rectangle 12119">
          <a:extLst>
            <a:ext uri="{FF2B5EF4-FFF2-40B4-BE49-F238E27FC236}">
              <a16:creationId xmlns:a16="http://schemas.microsoft.com/office/drawing/2014/main" xmlns="" id="{00000000-0008-0000-0B00-000054A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1157" name="Rectangle 12120">
          <a:extLst>
            <a:ext uri="{FF2B5EF4-FFF2-40B4-BE49-F238E27FC236}">
              <a16:creationId xmlns:a16="http://schemas.microsoft.com/office/drawing/2014/main" xmlns="" id="{00000000-0008-0000-0B00-000055A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1158" name="Rectangle 12121">
          <a:extLst>
            <a:ext uri="{FF2B5EF4-FFF2-40B4-BE49-F238E27FC236}">
              <a16:creationId xmlns:a16="http://schemas.microsoft.com/office/drawing/2014/main" xmlns="" id="{00000000-0008-0000-0B00-000056A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1159" name="Rectangle 12122">
          <a:extLst>
            <a:ext uri="{FF2B5EF4-FFF2-40B4-BE49-F238E27FC236}">
              <a16:creationId xmlns:a16="http://schemas.microsoft.com/office/drawing/2014/main" xmlns="" id="{00000000-0008-0000-0B00-000057A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1160" name="Rectangle 12123">
          <a:extLst>
            <a:ext uri="{FF2B5EF4-FFF2-40B4-BE49-F238E27FC236}">
              <a16:creationId xmlns:a16="http://schemas.microsoft.com/office/drawing/2014/main" xmlns="" id="{00000000-0008-0000-0B00-000058A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1161" name="Rectangle 12124">
          <a:extLst>
            <a:ext uri="{FF2B5EF4-FFF2-40B4-BE49-F238E27FC236}">
              <a16:creationId xmlns:a16="http://schemas.microsoft.com/office/drawing/2014/main" xmlns="" id="{00000000-0008-0000-0B00-000059A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1162" name="Rectangle 12125">
          <a:extLst>
            <a:ext uri="{FF2B5EF4-FFF2-40B4-BE49-F238E27FC236}">
              <a16:creationId xmlns:a16="http://schemas.microsoft.com/office/drawing/2014/main" xmlns="" id="{00000000-0008-0000-0B00-00005AA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1163" name="Rectangle 12126">
          <a:extLst>
            <a:ext uri="{FF2B5EF4-FFF2-40B4-BE49-F238E27FC236}">
              <a16:creationId xmlns:a16="http://schemas.microsoft.com/office/drawing/2014/main" xmlns="" id="{00000000-0008-0000-0B00-00005BA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1164" name="Rectangle 12127">
          <a:extLst>
            <a:ext uri="{FF2B5EF4-FFF2-40B4-BE49-F238E27FC236}">
              <a16:creationId xmlns:a16="http://schemas.microsoft.com/office/drawing/2014/main" xmlns="" id="{00000000-0008-0000-0B00-00005CA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1165" name="Rectangle 12128">
          <a:extLst>
            <a:ext uri="{FF2B5EF4-FFF2-40B4-BE49-F238E27FC236}">
              <a16:creationId xmlns:a16="http://schemas.microsoft.com/office/drawing/2014/main" xmlns="" id="{00000000-0008-0000-0B00-00005DA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1166" name="Rectangle 12129">
          <a:extLst>
            <a:ext uri="{FF2B5EF4-FFF2-40B4-BE49-F238E27FC236}">
              <a16:creationId xmlns:a16="http://schemas.microsoft.com/office/drawing/2014/main" xmlns="" id="{00000000-0008-0000-0B00-00005EA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1167" name="Rectangle 12130">
          <a:extLst>
            <a:ext uri="{FF2B5EF4-FFF2-40B4-BE49-F238E27FC236}">
              <a16:creationId xmlns:a16="http://schemas.microsoft.com/office/drawing/2014/main" xmlns="" id="{00000000-0008-0000-0B00-00005FA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1168" name="Rectangle 12131">
          <a:extLst>
            <a:ext uri="{FF2B5EF4-FFF2-40B4-BE49-F238E27FC236}">
              <a16:creationId xmlns:a16="http://schemas.microsoft.com/office/drawing/2014/main" xmlns="" id="{00000000-0008-0000-0B00-000060A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1169" name="Rectangle 12132">
          <a:extLst>
            <a:ext uri="{FF2B5EF4-FFF2-40B4-BE49-F238E27FC236}">
              <a16:creationId xmlns:a16="http://schemas.microsoft.com/office/drawing/2014/main" xmlns="" id="{00000000-0008-0000-0B00-000061A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1170" name="Rectangle 12133">
          <a:extLst>
            <a:ext uri="{FF2B5EF4-FFF2-40B4-BE49-F238E27FC236}">
              <a16:creationId xmlns:a16="http://schemas.microsoft.com/office/drawing/2014/main" xmlns="" id="{00000000-0008-0000-0B00-000062A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1171" name="Rectangle 12134">
          <a:extLst>
            <a:ext uri="{FF2B5EF4-FFF2-40B4-BE49-F238E27FC236}">
              <a16:creationId xmlns:a16="http://schemas.microsoft.com/office/drawing/2014/main" xmlns="" id="{00000000-0008-0000-0B00-000063A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1172" name="Rectangle 12135">
          <a:extLst>
            <a:ext uri="{FF2B5EF4-FFF2-40B4-BE49-F238E27FC236}">
              <a16:creationId xmlns:a16="http://schemas.microsoft.com/office/drawing/2014/main" xmlns="" id="{00000000-0008-0000-0B00-000064A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1173" name="Rectangle 12136">
          <a:extLst>
            <a:ext uri="{FF2B5EF4-FFF2-40B4-BE49-F238E27FC236}">
              <a16:creationId xmlns:a16="http://schemas.microsoft.com/office/drawing/2014/main" xmlns="" id="{00000000-0008-0000-0B00-000065A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1174" name="Rectangle 12137">
          <a:extLst>
            <a:ext uri="{FF2B5EF4-FFF2-40B4-BE49-F238E27FC236}">
              <a16:creationId xmlns:a16="http://schemas.microsoft.com/office/drawing/2014/main" xmlns="" id="{00000000-0008-0000-0B00-000066A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1175" name="Rectangle 12138">
          <a:extLst>
            <a:ext uri="{FF2B5EF4-FFF2-40B4-BE49-F238E27FC236}">
              <a16:creationId xmlns:a16="http://schemas.microsoft.com/office/drawing/2014/main" xmlns="" id="{00000000-0008-0000-0B00-000067A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1176" name="Rectangle 12139">
          <a:extLst>
            <a:ext uri="{FF2B5EF4-FFF2-40B4-BE49-F238E27FC236}">
              <a16:creationId xmlns:a16="http://schemas.microsoft.com/office/drawing/2014/main" xmlns="" id="{00000000-0008-0000-0B00-000068A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1177" name="Rectangle 12140">
          <a:extLst>
            <a:ext uri="{FF2B5EF4-FFF2-40B4-BE49-F238E27FC236}">
              <a16:creationId xmlns:a16="http://schemas.microsoft.com/office/drawing/2014/main" xmlns="" id="{00000000-0008-0000-0B00-000069A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1178" name="Rectangle 12141">
          <a:extLst>
            <a:ext uri="{FF2B5EF4-FFF2-40B4-BE49-F238E27FC236}">
              <a16:creationId xmlns:a16="http://schemas.microsoft.com/office/drawing/2014/main" xmlns="" id="{00000000-0008-0000-0B00-00006AA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1179" name="Rectangle 12142">
          <a:extLst>
            <a:ext uri="{FF2B5EF4-FFF2-40B4-BE49-F238E27FC236}">
              <a16:creationId xmlns:a16="http://schemas.microsoft.com/office/drawing/2014/main" xmlns="" id="{00000000-0008-0000-0B00-00006BA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1180" name="Rectangle 12143">
          <a:extLst>
            <a:ext uri="{FF2B5EF4-FFF2-40B4-BE49-F238E27FC236}">
              <a16:creationId xmlns:a16="http://schemas.microsoft.com/office/drawing/2014/main" xmlns="" id="{00000000-0008-0000-0B00-00006CA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1181" name="Rectangle 12144">
          <a:extLst>
            <a:ext uri="{FF2B5EF4-FFF2-40B4-BE49-F238E27FC236}">
              <a16:creationId xmlns:a16="http://schemas.microsoft.com/office/drawing/2014/main" xmlns="" id="{00000000-0008-0000-0B00-00006DA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1182" name="Rectangle 12145">
          <a:extLst>
            <a:ext uri="{FF2B5EF4-FFF2-40B4-BE49-F238E27FC236}">
              <a16:creationId xmlns:a16="http://schemas.microsoft.com/office/drawing/2014/main" xmlns="" id="{00000000-0008-0000-0B00-00006EA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1183" name="Rectangle 12146">
          <a:extLst>
            <a:ext uri="{FF2B5EF4-FFF2-40B4-BE49-F238E27FC236}">
              <a16:creationId xmlns:a16="http://schemas.microsoft.com/office/drawing/2014/main" xmlns="" id="{00000000-0008-0000-0B00-00006FA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1184" name="Rectangle 12147">
          <a:extLst>
            <a:ext uri="{FF2B5EF4-FFF2-40B4-BE49-F238E27FC236}">
              <a16:creationId xmlns:a16="http://schemas.microsoft.com/office/drawing/2014/main" xmlns="" id="{00000000-0008-0000-0B00-000070A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1185" name="Rectangle 12148">
          <a:extLst>
            <a:ext uri="{FF2B5EF4-FFF2-40B4-BE49-F238E27FC236}">
              <a16:creationId xmlns:a16="http://schemas.microsoft.com/office/drawing/2014/main" xmlns="" id="{00000000-0008-0000-0B00-000071A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1186" name="Rectangle 12149">
          <a:extLst>
            <a:ext uri="{FF2B5EF4-FFF2-40B4-BE49-F238E27FC236}">
              <a16:creationId xmlns:a16="http://schemas.microsoft.com/office/drawing/2014/main" xmlns="" id="{00000000-0008-0000-0B00-000072A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1187" name="Rectangle 12150">
          <a:extLst>
            <a:ext uri="{FF2B5EF4-FFF2-40B4-BE49-F238E27FC236}">
              <a16:creationId xmlns:a16="http://schemas.microsoft.com/office/drawing/2014/main" xmlns="" id="{00000000-0008-0000-0B00-000073A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1188" name="Rectangle 12151">
          <a:extLst>
            <a:ext uri="{FF2B5EF4-FFF2-40B4-BE49-F238E27FC236}">
              <a16:creationId xmlns:a16="http://schemas.microsoft.com/office/drawing/2014/main" xmlns="" id="{00000000-0008-0000-0B00-000074A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1189" name="Rectangle 12152">
          <a:extLst>
            <a:ext uri="{FF2B5EF4-FFF2-40B4-BE49-F238E27FC236}">
              <a16:creationId xmlns:a16="http://schemas.microsoft.com/office/drawing/2014/main" xmlns="" id="{00000000-0008-0000-0B00-000075A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1190" name="Rectangle 12153">
          <a:extLst>
            <a:ext uri="{FF2B5EF4-FFF2-40B4-BE49-F238E27FC236}">
              <a16:creationId xmlns:a16="http://schemas.microsoft.com/office/drawing/2014/main" xmlns="" id="{00000000-0008-0000-0B00-000076A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1191" name="Rectangle 12154">
          <a:extLst>
            <a:ext uri="{FF2B5EF4-FFF2-40B4-BE49-F238E27FC236}">
              <a16:creationId xmlns:a16="http://schemas.microsoft.com/office/drawing/2014/main" xmlns="" id="{00000000-0008-0000-0B00-000077A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1192" name="Rectangle 12155">
          <a:extLst>
            <a:ext uri="{FF2B5EF4-FFF2-40B4-BE49-F238E27FC236}">
              <a16:creationId xmlns:a16="http://schemas.microsoft.com/office/drawing/2014/main" xmlns="" id="{00000000-0008-0000-0B00-000078A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1193" name="Rectangle 12156">
          <a:extLst>
            <a:ext uri="{FF2B5EF4-FFF2-40B4-BE49-F238E27FC236}">
              <a16:creationId xmlns:a16="http://schemas.microsoft.com/office/drawing/2014/main" xmlns="" id="{00000000-0008-0000-0B00-000079A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1194" name="Rectangle 12157">
          <a:extLst>
            <a:ext uri="{FF2B5EF4-FFF2-40B4-BE49-F238E27FC236}">
              <a16:creationId xmlns:a16="http://schemas.microsoft.com/office/drawing/2014/main" xmlns="" id="{00000000-0008-0000-0B00-00007AA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1195" name="Rectangle 12158">
          <a:extLst>
            <a:ext uri="{FF2B5EF4-FFF2-40B4-BE49-F238E27FC236}">
              <a16:creationId xmlns:a16="http://schemas.microsoft.com/office/drawing/2014/main" xmlns="" id="{00000000-0008-0000-0B00-00007BA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1196" name="Rectangle 12159">
          <a:extLst>
            <a:ext uri="{FF2B5EF4-FFF2-40B4-BE49-F238E27FC236}">
              <a16:creationId xmlns:a16="http://schemas.microsoft.com/office/drawing/2014/main" xmlns="" id="{00000000-0008-0000-0B00-00007CA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1197" name="Rectangle 12160">
          <a:extLst>
            <a:ext uri="{FF2B5EF4-FFF2-40B4-BE49-F238E27FC236}">
              <a16:creationId xmlns:a16="http://schemas.microsoft.com/office/drawing/2014/main" xmlns="" id="{00000000-0008-0000-0B00-00007DA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1198" name="Rectangle 12161">
          <a:extLst>
            <a:ext uri="{FF2B5EF4-FFF2-40B4-BE49-F238E27FC236}">
              <a16:creationId xmlns:a16="http://schemas.microsoft.com/office/drawing/2014/main" xmlns="" id="{00000000-0008-0000-0B00-00007EA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1199" name="Rectangle 12162">
          <a:extLst>
            <a:ext uri="{FF2B5EF4-FFF2-40B4-BE49-F238E27FC236}">
              <a16:creationId xmlns:a16="http://schemas.microsoft.com/office/drawing/2014/main" xmlns="" id="{00000000-0008-0000-0B00-00007FA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1200" name="Rectangle 12163">
          <a:extLst>
            <a:ext uri="{FF2B5EF4-FFF2-40B4-BE49-F238E27FC236}">
              <a16:creationId xmlns:a16="http://schemas.microsoft.com/office/drawing/2014/main" xmlns="" id="{00000000-0008-0000-0B00-000080A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1201" name="Rectangle 12164">
          <a:extLst>
            <a:ext uri="{FF2B5EF4-FFF2-40B4-BE49-F238E27FC236}">
              <a16:creationId xmlns:a16="http://schemas.microsoft.com/office/drawing/2014/main" xmlns="" id="{00000000-0008-0000-0B00-000081A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1202" name="Rectangle 12165">
          <a:extLst>
            <a:ext uri="{FF2B5EF4-FFF2-40B4-BE49-F238E27FC236}">
              <a16:creationId xmlns:a16="http://schemas.microsoft.com/office/drawing/2014/main" xmlns="" id="{00000000-0008-0000-0B00-000082A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1203" name="Rectangle 12166">
          <a:extLst>
            <a:ext uri="{FF2B5EF4-FFF2-40B4-BE49-F238E27FC236}">
              <a16:creationId xmlns:a16="http://schemas.microsoft.com/office/drawing/2014/main" xmlns="" id="{00000000-0008-0000-0B00-000083A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0</xdr:colOff>
      <xdr:row>2489</xdr:row>
      <xdr:rowOff>0</xdr:rowOff>
    </xdr:to>
    <xdr:sp macro="" textlink="">
      <xdr:nvSpPr>
        <xdr:cNvPr id="1091204" name="Rectangle 12167">
          <a:extLst>
            <a:ext uri="{FF2B5EF4-FFF2-40B4-BE49-F238E27FC236}">
              <a16:creationId xmlns:a16="http://schemas.microsoft.com/office/drawing/2014/main" xmlns="" id="{00000000-0008-0000-0B00-000084A61000}"/>
            </a:ext>
          </a:extLst>
        </xdr:cNvPr>
        <xdr:cNvSpPr>
          <a:spLocks noChangeArrowheads="1"/>
        </xdr:cNvSpPr>
      </xdr:nvSpPr>
      <xdr:spPr bwMode="auto">
        <a:xfrm>
          <a:off x="0" y="978331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710</xdr:row>
      <xdr:rowOff>0</xdr:rowOff>
    </xdr:from>
    <xdr:to>
      <xdr:col>9</xdr:col>
      <xdr:colOff>752475</xdr:colOff>
      <xdr:row>710</xdr:row>
      <xdr:rowOff>0</xdr:rowOff>
    </xdr:to>
    <xdr:sp macro="" textlink="">
      <xdr:nvSpPr>
        <xdr:cNvPr id="1091205" name="Rectangle 12168">
          <a:extLst>
            <a:ext uri="{FF2B5EF4-FFF2-40B4-BE49-F238E27FC236}">
              <a16:creationId xmlns:a16="http://schemas.microsoft.com/office/drawing/2014/main" xmlns="" id="{00000000-0008-0000-0B00-000085A61000}"/>
            </a:ext>
          </a:extLst>
        </xdr:cNvPr>
        <xdr:cNvSpPr>
          <a:spLocks noChangeArrowheads="1"/>
        </xdr:cNvSpPr>
      </xdr:nvSpPr>
      <xdr:spPr bwMode="auto">
        <a:xfrm>
          <a:off x="0" y="13571220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710</xdr:row>
      <xdr:rowOff>0</xdr:rowOff>
    </xdr:from>
    <xdr:to>
      <xdr:col>9</xdr:col>
      <xdr:colOff>752475</xdr:colOff>
      <xdr:row>710</xdr:row>
      <xdr:rowOff>0</xdr:rowOff>
    </xdr:to>
    <xdr:sp macro="" textlink="">
      <xdr:nvSpPr>
        <xdr:cNvPr id="1091206" name="Rectangle 12169">
          <a:extLst>
            <a:ext uri="{FF2B5EF4-FFF2-40B4-BE49-F238E27FC236}">
              <a16:creationId xmlns:a16="http://schemas.microsoft.com/office/drawing/2014/main" xmlns="" id="{00000000-0008-0000-0B00-000086A61000}"/>
            </a:ext>
          </a:extLst>
        </xdr:cNvPr>
        <xdr:cNvSpPr>
          <a:spLocks noChangeArrowheads="1"/>
        </xdr:cNvSpPr>
      </xdr:nvSpPr>
      <xdr:spPr bwMode="auto">
        <a:xfrm>
          <a:off x="0" y="13571220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1207" name="Rectangle 12170">
          <a:extLst>
            <a:ext uri="{FF2B5EF4-FFF2-40B4-BE49-F238E27FC236}">
              <a16:creationId xmlns:a16="http://schemas.microsoft.com/office/drawing/2014/main" xmlns="" id="{00000000-0008-0000-0B00-000087A61000}"/>
            </a:ext>
          </a:extLst>
        </xdr:cNvPr>
        <xdr:cNvSpPr>
          <a:spLocks noChangeArrowheads="1"/>
        </xdr:cNvSpPr>
      </xdr:nvSpPr>
      <xdr:spPr bwMode="auto">
        <a:xfrm>
          <a:off x="0" y="391972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1208" name="Rectangle 12171">
          <a:extLst>
            <a:ext uri="{FF2B5EF4-FFF2-40B4-BE49-F238E27FC236}">
              <a16:creationId xmlns:a16="http://schemas.microsoft.com/office/drawing/2014/main" xmlns="" id="{00000000-0008-0000-0B00-000088A61000}"/>
            </a:ext>
          </a:extLst>
        </xdr:cNvPr>
        <xdr:cNvSpPr>
          <a:spLocks noChangeArrowheads="1"/>
        </xdr:cNvSpPr>
      </xdr:nvSpPr>
      <xdr:spPr bwMode="auto">
        <a:xfrm>
          <a:off x="0" y="391972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710</xdr:row>
      <xdr:rowOff>0</xdr:rowOff>
    </xdr:from>
    <xdr:to>
      <xdr:col>9</xdr:col>
      <xdr:colOff>752475</xdr:colOff>
      <xdr:row>710</xdr:row>
      <xdr:rowOff>0</xdr:rowOff>
    </xdr:to>
    <xdr:sp macro="" textlink="">
      <xdr:nvSpPr>
        <xdr:cNvPr id="1091209" name="Rectangle 12172">
          <a:extLst>
            <a:ext uri="{FF2B5EF4-FFF2-40B4-BE49-F238E27FC236}">
              <a16:creationId xmlns:a16="http://schemas.microsoft.com/office/drawing/2014/main" xmlns="" id="{00000000-0008-0000-0B00-000089A61000}"/>
            </a:ext>
          </a:extLst>
        </xdr:cNvPr>
        <xdr:cNvSpPr>
          <a:spLocks noChangeArrowheads="1"/>
        </xdr:cNvSpPr>
      </xdr:nvSpPr>
      <xdr:spPr bwMode="auto">
        <a:xfrm>
          <a:off x="0" y="13571220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710</xdr:row>
      <xdr:rowOff>0</xdr:rowOff>
    </xdr:from>
    <xdr:to>
      <xdr:col>9</xdr:col>
      <xdr:colOff>752475</xdr:colOff>
      <xdr:row>710</xdr:row>
      <xdr:rowOff>0</xdr:rowOff>
    </xdr:to>
    <xdr:sp macro="" textlink="">
      <xdr:nvSpPr>
        <xdr:cNvPr id="1091210" name="Rectangle 12173">
          <a:extLst>
            <a:ext uri="{FF2B5EF4-FFF2-40B4-BE49-F238E27FC236}">
              <a16:creationId xmlns:a16="http://schemas.microsoft.com/office/drawing/2014/main" xmlns="" id="{00000000-0008-0000-0B00-00008AA61000}"/>
            </a:ext>
          </a:extLst>
        </xdr:cNvPr>
        <xdr:cNvSpPr>
          <a:spLocks noChangeArrowheads="1"/>
        </xdr:cNvSpPr>
      </xdr:nvSpPr>
      <xdr:spPr bwMode="auto">
        <a:xfrm>
          <a:off x="0" y="13571220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1211" name="Rectangle 12174">
          <a:extLst>
            <a:ext uri="{FF2B5EF4-FFF2-40B4-BE49-F238E27FC236}">
              <a16:creationId xmlns:a16="http://schemas.microsoft.com/office/drawing/2014/main" xmlns="" id="{00000000-0008-0000-0B00-00008BA61000}"/>
            </a:ext>
          </a:extLst>
        </xdr:cNvPr>
        <xdr:cNvSpPr>
          <a:spLocks noChangeArrowheads="1"/>
        </xdr:cNvSpPr>
      </xdr:nvSpPr>
      <xdr:spPr bwMode="auto">
        <a:xfrm>
          <a:off x="0" y="391972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1212" name="Rectangle 12175">
          <a:extLst>
            <a:ext uri="{FF2B5EF4-FFF2-40B4-BE49-F238E27FC236}">
              <a16:creationId xmlns:a16="http://schemas.microsoft.com/office/drawing/2014/main" xmlns="" id="{00000000-0008-0000-0B00-00008CA61000}"/>
            </a:ext>
          </a:extLst>
        </xdr:cNvPr>
        <xdr:cNvSpPr>
          <a:spLocks noChangeArrowheads="1"/>
        </xdr:cNvSpPr>
      </xdr:nvSpPr>
      <xdr:spPr bwMode="auto">
        <a:xfrm>
          <a:off x="0" y="391972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710</xdr:row>
      <xdr:rowOff>0</xdr:rowOff>
    </xdr:from>
    <xdr:to>
      <xdr:col>9</xdr:col>
      <xdr:colOff>752475</xdr:colOff>
      <xdr:row>710</xdr:row>
      <xdr:rowOff>0</xdr:rowOff>
    </xdr:to>
    <xdr:sp macro="" textlink="">
      <xdr:nvSpPr>
        <xdr:cNvPr id="1091213" name="Rectangle 12176">
          <a:extLst>
            <a:ext uri="{FF2B5EF4-FFF2-40B4-BE49-F238E27FC236}">
              <a16:creationId xmlns:a16="http://schemas.microsoft.com/office/drawing/2014/main" xmlns="" id="{00000000-0008-0000-0B00-00008DA61000}"/>
            </a:ext>
          </a:extLst>
        </xdr:cNvPr>
        <xdr:cNvSpPr>
          <a:spLocks noChangeArrowheads="1"/>
        </xdr:cNvSpPr>
      </xdr:nvSpPr>
      <xdr:spPr bwMode="auto">
        <a:xfrm>
          <a:off x="0" y="13571220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710</xdr:row>
      <xdr:rowOff>0</xdr:rowOff>
    </xdr:from>
    <xdr:to>
      <xdr:col>9</xdr:col>
      <xdr:colOff>752475</xdr:colOff>
      <xdr:row>710</xdr:row>
      <xdr:rowOff>0</xdr:rowOff>
    </xdr:to>
    <xdr:sp macro="" textlink="">
      <xdr:nvSpPr>
        <xdr:cNvPr id="1091214" name="Rectangle 12177">
          <a:extLst>
            <a:ext uri="{FF2B5EF4-FFF2-40B4-BE49-F238E27FC236}">
              <a16:creationId xmlns:a16="http://schemas.microsoft.com/office/drawing/2014/main" xmlns="" id="{00000000-0008-0000-0B00-00008EA61000}"/>
            </a:ext>
          </a:extLst>
        </xdr:cNvPr>
        <xdr:cNvSpPr>
          <a:spLocks noChangeArrowheads="1"/>
        </xdr:cNvSpPr>
      </xdr:nvSpPr>
      <xdr:spPr bwMode="auto">
        <a:xfrm>
          <a:off x="0" y="13571220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1215" name="Rectangle 12178">
          <a:extLst>
            <a:ext uri="{FF2B5EF4-FFF2-40B4-BE49-F238E27FC236}">
              <a16:creationId xmlns:a16="http://schemas.microsoft.com/office/drawing/2014/main" xmlns="" id="{00000000-0008-0000-0B00-00008FA61000}"/>
            </a:ext>
          </a:extLst>
        </xdr:cNvPr>
        <xdr:cNvSpPr>
          <a:spLocks noChangeArrowheads="1"/>
        </xdr:cNvSpPr>
      </xdr:nvSpPr>
      <xdr:spPr bwMode="auto">
        <a:xfrm>
          <a:off x="0" y="391972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1216" name="Rectangle 12179">
          <a:extLst>
            <a:ext uri="{FF2B5EF4-FFF2-40B4-BE49-F238E27FC236}">
              <a16:creationId xmlns:a16="http://schemas.microsoft.com/office/drawing/2014/main" xmlns="" id="{00000000-0008-0000-0B00-000090A61000}"/>
            </a:ext>
          </a:extLst>
        </xdr:cNvPr>
        <xdr:cNvSpPr>
          <a:spLocks noChangeArrowheads="1"/>
        </xdr:cNvSpPr>
      </xdr:nvSpPr>
      <xdr:spPr bwMode="auto">
        <a:xfrm>
          <a:off x="0" y="391972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710</xdr:row>
      <xdr:rowOff>0</xdr:rowOff>
    </xdr:from>
    <xdr:to>
      <xdr:col>9</xdr:col>
      <xdr:colOff>752475</xdr:colOff>
      <xdr:row>710</xdr:row>
      <xdr:rowOff>0</xdr:rowOff>
    </xdr:to>
    <xdr:sp macro="" textlink="">
      <xdr:nvSpPr>
        <xdr:cNvPr id="1091217" name="Rectangle 12180">
          <a:extLst>
            <a:ext uri="{FF2B5EF4-FFF2-40B4-BE49-F238E27FC236}">
              <a16:creationId xmlns:a16="http://schemas.microsoft.com/office/drawing/2014/main" xmlns="" id="{00000000-0008-0000-0B00-000091A61000}"/>
            </a:ext>
          </a:extLst>
        </xdr:cNvPr>
        <xdr:cNvSpPr>
          <a:spLocks noChangeArrowheads="1"/>
        </xdr:cNvSpPr>
      </xdr:nvSpPr>
      <xdr:spPr bwMode="auto">
        <a:xfrm>
          <a:off x="0" y="13571220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710</xdr:row>
      <xdr:rowOff>0</xdr:rowOff>
    </xdr:from>
    <xdr:to>
      <xdr:col>9</xdr:col>
      <xdr:colOff>752475</xdr:colOff>
      <xdr:row>710</xdr:row>
      <xdr:rowOff>0</xdr:rowOff>
    </xdr:to>
    <xdr:sp macro="" textlink="">
      <xdr:nvSpPr>
        <xdr:cNvPr id="1091218" name="Rectangle 12181">
          <a:extLst>
            <a:ext uri="{FF2B5EF4-FFF2-40B4-BE49-F238E27FC236}">
              <a16:creationId xmlns:a16="http://schemas.microsoft.com/office/drawing/2014/main" xmlns="" id="{00000000-0008-0000-0B00-000092A61000}"/>
            </a:ext>
          </a:extLst>
        </xdr:cNvPr>
        <xdr:cNvSpPr>
          <a:spLocks noChangeArrowheads="1"/>
        </xdr:cNvSpPr>
      </xdr:nvSpPr>
      <xdr:spPr bwMode="auto">
        <a:xfrm>
          <a:off x="0" y="13571220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1219" name="Rectangle 12182">
          <a:extLst>
            <a:ext uri="{FF2B5EF4-FFF2-40B4-BE49-F238E27FC236}">
              <a16:creationId xmlns:a16="http://schemas.microsoft.com/office/drawing/2014/main" xmlns="" id="{00000000-0008-0000-0B00-000093A61000}"/>
            </a:ext>
          </a:extLst>
        </xdr:cNvPr>
        <xdr:cNvSpPr>
          <a:spLocks noChangeArrowheads="1"/>
        </xdr:cNvSpPr>
      </xdr:nvSpPr>
      <xdr:spPr bwMode="auto">
        <a:xfrm>
          <a:off x="0" y="391972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1220" name="Rectangle 12183">
          <a:extLst>
            <a:ext uri="{FF2B5EF4-FFF2-40B4-BE49-F238E27FC236}">
              <a16:creationId xmlns:a16="http://schemas.microsoft.com/office/drawing/2014/main" xmlns="" id="{00000000-0008-0000-0B00-000094A61000}"/>
            </a:ext>
          </a:extLst>
        </xdr:cNvPr>
        <xdr:cNvSpPr>
          <a:spLocks noChangeArrowheads="1"/>
        </xdr:cNvSpPr>
      </xdr:nvSpPr>
      <xdr:spPr bwMode="auto">
        <a:xfrm>
          <a:off x="0" y="391972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502</xdr:row>
      <xdr:rowOff>0</xdr:rowOff>
    </xdr:from>
    <xdr:to>
      <xdr:col>0</xdr:col>
      <xdr:colOff>0</xdr:colOff>
      <xdr:row>502</xdr:row>
      <xdr:rowOff>0</xdr:rowOff>
    </xdr:to>
    <xdr:sp macro="" textlink="">
      <xdr:nvSpPr>
        <xdr:cNvPr id="1091221" name="Rectangle 12184">
          <a:extLst>
            <a:ext uri="{FF2B5EF4-FFF2-40B4-BE49-F238E27FC236}">
              <a16:creationId xmlns:a16="http://schemas.microsoft.com/office/drawing/2014/main" xmlns="" id="{00000000-0008-0000-0B00-000095A61000}"/>
            </a:ext>
          </a:extLst>
        </xdr:cNvPr>
        <xdr:cNvSpPr>
          <a:spLocks noChangeArrowheads="1"/>
        </xdr:cNvSpPr>
      </xdr:nvSpPr>
      <xdr:spPr bwMode="auto">
        <a:xfrm>
          <a:off x="0" y="935069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502</xdr:row>
      <xdr:rowOff>0</xdr:rowOff>
    </xdr:from>
    <xdr:to>
      <xdr:col>0</xdr:col>
      <xdr:colOff>0</xdr:colOff>
      <xdr:row>502</xdr:row>
      <xdr:rowOff>0</xdr:rowOff>
    </xdr:to>
    <xdr:sp macro="" textlink="">
      <xdr:nvSpPr>
        <xdr:cNvPr id="1091222" name="Rectangle 12185">
          <a:extLst>
            <a:ext uri="{FF2B5EF4-FFF2-40B4-BE49-F238E27FC236}">
              <a16:creationId xmlns:a16="http://schemas.microsoft.com/office/drawing/2014/main" xmlns="" id="{00000000-0008-0000-0B00-000096A61000}"/>
            </a:ext>
          </a:extLst>
        </xdr:cNvPr>
        <xdr:cNvSpPr>
          <a:spLocks noChangeArrowheads="1"/>
        </xdr:cNvSpPr>
      </xdr:nvSpPr>
      <xdr:spPr bwMode="auto">
        <a:xfrm>
          <a:off x="0" y="935069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238</xdr:row>
      <xdr:rowOff>0</xdr:rowOff>
    </xdr:from>
    <xdr:to>
      <xdr:col>0</xdr:col>
      <xdr:colOff>0</xdr:colOff>
      <xdr:row>238</xdr:row>
      <xdr:rowOff>0</xdr:rowOff>
    </xdr:to>
    <xdr:sp macro="" textlink="">
      <xdr:nvSpPr>
        <xdr:cNvPr id="1091223" name="Rectangle 12194">
          <a:extLst>
            <a:ext uri="{FF2B5EF4-FFF2-40B4-BE49-F238E27FC236}">
              <a16:creationId xmlns:a16="http://schemas.microsoft.com/office/drawing/2014/main" xmlns="" id="{00000000-0008-0000-0B00-000097A61000}"/>
            </a:ext>
          </a:extLst>
        </xdr:cNvPr>
        <xdr:cNvSpPr>
          <a:spLocks noChangeArrowheads="1"/>
        </xdr:cNvSpPr>
      </xdr:nvSpPr>
      <xdr:spPr bwMode="auto">
        <a:xfrm>
          <a:off x="0" y="467201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238</xdr:row>
      <xdr:rowOff>0</xdr:rowOff>
    </xdr:from>
    <xdr:to>
      <xdr:col>0</xdr:col>
      <xdr:colOff>0</xdr:colOff>
      <xdr:row>238</xdr:row>
      <xdr:rowOff>0</xdr:rowOff>
    </xdr:to>
    <xdr:sp macro="" textlink="">
      <xdr:nvSpPr>
        <xdr:cNvPr id="1091224" name="Rectangle 12195">
          <a:extLst>
            <a:ext uri="{FF2B5EF4-FFF2-40B4-BE49-F238E27FC236}">
              <a16:creationId xmlns:a16="http://schemas.microsoft.com/office/drawing/2014/main" xmlns="" id="{00000000-0008-0000-0B00-000098A61000}"/>
            </a:ext>
          </a:extLst>
        </xdr:cNvPr>
        <xdr:cNvSpPr>
          <a:spLocks noChangeArrowheads="1"/>
        </xdr:cNvSpPr>
      </xdr:nvSpPr>
      <xdr:spPr bwMode="auto">
        <a:xfrm>
          <a:off x="0" y="467201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229</xdr:row>
      <xdr:rowOff>0</xdr:rowOff>
    </xdr:from>
    <xdr:to>
      <xdr:col>0</xdr:col>
      <xdr:colOff>0</xdr:colOff>
      <xdr:row>229</xdr:row>
      <xdr:rowOff>0</xdr:rowOff>
    </xdr:to>
    <xdr:sp macro="" textlink="">
      <xdr:nvSpPr>
        <xdr:cNvPr id="1091225" name="Rectangle 12196">
          <a:extLst>
            <a:ext uri="{FF2B5EF4-FFF2-40B4-BE49-F238E27FC236}">
              <a16:creationId xmlns:a16="http://schemas.microsoft.com/office/drawing/2014/main" xmlns="" id="{00000000-0008-0000-0B00-000099A61000}"/>
            </a:ext>
          </a:extLst>
        </xdr:cNvPr>
        <xdr:cNvSpPr>
          <a:spLocks noChangeArrowheads="1"/>
        </xdr:cNvSpPr>
      </xdr:nvSpPr>
      <xdr:spPr bwMode="auto">
        <a:xfrm>
          <a:off x="0" y="445198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229</xdr:row>
      <xdr:rowOff>0</xdr:rowOff>
    </xdr:from>
    <xdr:to>
      <xdr:col>0</xdr:col>
      <xdr:colOff>0</xdr:colOff>
      <xdr:row>229</xdr:row>
      <xdr:rowOff>0</xdr:rowOff>
    </xdr:to>
    <xdr:sp macro="" textlink="">
      <xdr:nvSpPr>
        <xdr:cNvPr id="1091226" name="Rectangle 12197">
          <a:extLst>
            <a:ext uri="{FF2B5EF4-FFF2-40B4-BE49-F238E27FC236}">
              <a16:creationId xmlns:a16="http://schemas.microsoft.com/office/drawing/2014/main" xmlns="" id="{00000000-0008-0000-0B00-00009AA61000}"/>
            </a:ext>
          </a:extLst>
        </xdr:cNvPr>
        <xdr:cNvSpPr>
          <a:spLocks noChangeArrowheads="1"/>
        </xdr:cNvSpPr>
      </xdr:nvSpPr>
      <xdr:spPr bwMode="auto">
        <a:xfrm>
          <a:off x="0" y="445198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480</xdr:row>
      <xdr:rowOff>0</xdr:rowOff>
    </xdr:from>
    <xdr:to>
      <xdr:col>9</xdr:col>
      <xdr:colOff>752475</xdr:colOff>
      <xdr:row>480</xdr:row>
      <xdr:rowOff>0</xdr:rowOff>
    </xdr:to>
    <xdr:sp macro="" textlink="">
      <xdr:nvSpPr>
        <xdr:cNvPr id="1091227" name="Rectangle 12200">
          <a:extLst>
            <a:ext uri="{FF2B5EF4-FFF2-40B4-BE49-F238E27FC236}">
              <a16:creationId xmlns:a16="http://schemas.microsoft.com/office/drawing/2014/main" xmlns="" id="{00000000-0008-0000-0B00-00009BA61000}"/>
            </a:ext>
          </a:extLst>
        </xdr:cNvPr>
        <xdr:cNvSpPr>
          <a:spLocks noChangeArrowheads="1"/>
        </xdr:cNvSpPr>
      </xdr:nvSpPr>
      <xdr:spPr bwMode="auto">
        <a:xfrm>
          <a:off x="0" y="8870632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480</xdr:row>
      <xdr:rowOff>0</xdr:rowOff>
    </xdr:from>
    <xdr:to>
      <xdr:col>9</xdr:col>
      <xdr:colOff>752475</xdr:colOff>
      <xdr:row>480</xdr:row>
      <xdr:rowOff>0</xdr:rowOff>
    </xdr:to>
    <xdr:sp macro="" textlink="">
      <xdr:nvSpPr>
        <xdr:cNvPr id="1091228" name="Rectangle 12201">
          <a:extLst>
            <a:ext uri="{FF2B5EF4-FFF2-40B4-BE49-F238E27FC236}">
              <a16:creationId xmlns:a16="http://schemas.microsoft.com/office/drawing/2014/main" xmlns="" id="{00000000-0008-0000-0B00-00009CA61000}"/>
            </a:ext>
          </a:extLst>
        </xdr:cNvPr>
        <xdr:cNvSpPr>
          <a:spLocks noChangeArrowheads="1"/>
        </xdr:cNvSpPr>
      </xdr:nvSpPr>
      <xdr:spPr bwMode="auto">
        <a:xfrm>
          <a:off x="0" y="8870632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480</xdr:row>
      <xdr:rowOff>0</xdr:rowOff>
    </xdr:from>
    <xdr:to>
      <xdr:col>9</xdr:col>
      <xdr:colOff>752475</xdr:colOff>
      <xdr:row>480</xdr:row>
      <xdr:rowOff>0</xdr:rowOff>
    </xdr:to>
    <xdr:sp macro="" textlink="">
      <xdr:nvSpPr>
        <xdr:cNvPr id="1091229" name="Rectangle 12202">
          <a:extLst>
            <a:ext uri="{FF2B5EF4-FFF2-40B4-BE49-F238E27FC236}">
              <a16:creationId xmlns:a16="http://schemas.microsoft.com/office/drawing/2014/main" xmlns="" id="{00000000-0008-0000-0B00-00009DA61000}"/>
            </a:ext>
          </a:extLst>
        </xdr:cNvPr>
        <xdr:cNvSpPr>
          <a:spLocks noChangeArrowheads="1"/>
        </xdr:cNvSpPr>
      </xdr:nvSpPr>
      <xdr:spPr bwMode="auto">
        <a:xfrm>
          <a:off x="0" y="8870632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480</xdr:row>
      <xdr:rowOff>0</xdr:rowOff>
    </xdr:from>
    <xdr:to>
      <xdr:col>9</xdr:col>
      <xdr:colOff>752475</xdr:colOff>
      <xdr:row>480</xdr:row>
      <xdr:rowOff>0</xdr:rowOff>
    </xdr:to>
    <xdr:sp macro="" textlink="">
      <xdr:nvSpPr>
        <xdr:cNvPr id="1091230" name="Rectangle 12203">
          <a:extLst>
            <a:ext uri="{FF2B5EF4-FFF2-40B4-BE49-F238E27FC236}">
              <a16:creationId xmlns:a16="http://schemas.microsoft.com/office/drawing/2014/main" xmlns="" id="{00000000-0008-0000-0B00-00009EA61000}"/>
            </a:ext>
          </a:extLst>
        </xdr:cNvPr>
        <xdr:cNvSpPr>
          <a:spLocks noChangeArrowheads="1"/>
        </xdr:cNvSpPr>
      </xdr:nvSpPr>
      <xdr:spPr bwMode="auto">
        <a:xfrm>
          <a:off x="0" y="8870632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480</xdr:row>
      <xdr:rowOff>0</xdr:rowOff>
    </xdr:from>
    <xdr:to>
      <xdr:col>9</xdr:col>
      <xdr:colOff>752475</xdr:colOff>
      <xdr:row>480</xdr:row>
      <xdr:rowOff>0</xdr:rowOff>
    </xdr:to>
    <xdr:sp macro="" textlink="">
      <xdr:nvSpPr>
        <xdr:cNvPr id="1091231" name="Rectangle 12204">
          <a:extLst>
            <a:ext uri="{FF2B5EF4-FFF2-40B4-BE49-F238E27FC236}">
              <a16:creationId xmlns:a16="http://schemas.microsoft.com/office/drawing/2014/main" xmlns="" id="{00000000-0008-0000-0B00-00009FA61000}"/>
            </a:ext>
          </a:extLst>
        </xdr:cNvPr>
        <xdr:cNvSpPr>
          <a:spLocks noChangeArrowheads="1"/>
        </xdr:cNvSpPr>
      </xdr:nvSpPr>
      <xdr:spPr bwMode="auto">
        <a:xfrm>
          <a:off x="0" y="8870632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480</xdr:row>
      <xdr:rowOff>0</xdr:rowOff>
    </xdr:from>
    <xdr:to>
      <xdr:col>9</xdr:col>
      <xdr:colOff>752475</xdr:colOff>
      <xdr:row>480</xdr:row>
      <xdr:rowOff>0</xdr:rowOff>
    </xdr:to>
    <xdr:sp macro="" textlink="">
      <xdr:nvSpPr>
        <xdr:cNvPr id="1091232" name="Rectangle 12205">
          <a:extLst>
            <a:ext uri="{FF2B5EF4-FFF2-40B4-BE49-F238E27FC236}">
              <a16:creationId xmlns:a16="http://schemas.microsoft.com/office/drawing/2014/main" xmlns="" id="{00000000-0008-0000-0B00-0000A0A61000}"/>
            </a:ext>
          </a:extLst>
        </xdr:cNvPr>
        <xdr:cNvSpPr>
          <a:spLocks noChangeArrowheads="1"/>
        </xdr:cNvSpPr>
      </xdr:nvSpPr>
      <xdr:spPr bwMode="auto">
        <a:xfrm>
          <a:off x="0" y="8870632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480</xdr:row>
      <xdr:rowOff>0</xdr:rowOff>
    </xdr:from>
    <xdr:to>
      <xdr:col>9</xdr:col>
      <xdr:colOff>752475</xdr:colOff>
      <xdr:row>480</xdr:row>
      <xdr:rowOff>0</xdr:rowOff>
    </xdr:to>
    <xdr:sp macro="" textlink="">
      <xdr:nvSpPr>
        <xdr:cNvPr id="1091233" name="Rectangle 12206">
          <a:extLst>
            <a:ext uri="{FF2B5EF4-FFF2-40B4-BE49-F238E27FC236}">
              <a16:creationId xmlns:a16="http://schemas.microsoft.com/office/drawing/2014/main" xmlns="" id="{00000000-0008-0000-0B00-0000A1A61000}"/>
            </a:ext>
          </a:extLst>
        </xdr:cNvPr>
        <xdr:cNvSpPr>
          <a:spLocks noChangeArrowheads="1"/>
        </xdr:cNvSpPr>
      </xdr:nvSpPr>
      <xdr:spPr bwMode="auto">
        <a:xfrm>
          <a:off x="0" y="8870632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480</xdr:row>
      <xdr:rowOff>0</xdr:rowOff>
    </xdr:from>
    <xdr:to>
      <xdr:col>9</xdr:col>
      <xdr:colOff>752475</xdr:colOff>
      <xdr:row>480</xdr:row>
      <xdr:rowOff>0</xdr:rowOff>
    </xdr:to>
    <xdr:sp macro="" textlink="">
      <xdr:nvSpPr>
        <xdr:cNvPr id="1091234" name="Rectangle 12207">
          <a:extLst>
            <a:ext uri="{FF2B5EF4-FFF2-40B4-BE49-F238E27FC236}">
              <a16:creationId xmlns:a16="http://schemas.microsoft.com/office/drawing/2014/main" xmlns="" id="{00000000-0008-0000-0B00-0000A2A61000}"/>
            </a:ext>
          </a:extLst>
        </xdr:cNvPr>
        <xdr:cNvSpPr>
          <a:spLocks noChangeArrowheads="1"/>
        </xdr:cNvSpPr>
      </xdr:nvSpPr>
      <xdr:spPr bwMode="auto">
        <a:xfrm>
          <a:off x="0" y="8870632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480</xdr:row>
      <xdr:rowOff>0</xdr:rowOff>
    </xdr:from>
    <xdr:to>
      <xdr:col>9</xdr:col>
      <xdr:colOff>752475</xdr:colOff>
      <xdr:row>480</xdr:row>
      <xdr:rowOff>0</xdr:rowOff>
    </xdr:to>
    <xdr:sp macro="" textlink="">
      <xdr:nvSpPr>
        <xdr:cNvPr id="1091235" name="Rectangle 12208">
          <a:extLst>
            <a:ext uri="{FF2B5EF4-FFF2-40B4-BE49-F238E27FC236}">
              <a16:creationId xmlns:a16="http://schemas.microsoft.com/office/drawing/2014/main" xmlns="" id="{00000000-0008-0000-0B00-0000A3A61000}"/>
            </a:ext>
          </a:extLst>
        </xdr:cNvPr>
        <xdr:cNvSpPr>
          <a:spLocks noChangeArrowheads="1"/>
        </xdr:cNvSpPr>
      </xdr:nvSpPr>
      <xdr:spPr bwMode="auto">
        <a:xfrm>
          <a:off x="0" y="8870632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480</xdr:row>
      <xdr:rowOff>0</xdr:rowOff>
    </xdr:from>
    <xdr:to>
      <xdr:col>9</xdr:col>
      <xdr:colOff>752475</xdr:colOff>
      <xdr:row>480</xdr:row>
      <xdr:rowOff>0</xdr:rowOff>
    </xdr:to>
    <xdr:sp macro="" textlink="">
      <xdr:nvSpPr>
        <xdr:cNvPr id="1091236" name="Rectangle 12209">
          <a:extLst>
            <a:ext uri="{FF2B5EF4-FFF2-40B4-BE49-F238E27FC236}">
              <a16:creationId xmlns:a16="http://schemas.microsoft.com/office/drawing/2014/main" xmlns="" id="{00000000-0008-0000-0B00-0000A4A61000}"/>
            </a:ext>
          </a:extLst>
        </xdr:cNvPr>
        <xdr:cNvSpPr>
          <a:spLocks noChangeArrowheads="1"/>
        </xdr:cNvSpPr>
      </xdr:nvSpPr>
      <xdr:spPr bwMode="auto">
        <a:xfrm>
          <a:off x="0" y="8870632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480</xdr:row>
      <xdr:rowOff>0</xdr:rowOff>
    </xdr:from>
    <xdr:to>
      <xdr:col>9</xdr:col>
      <xdr:colOff>752475</xdr:colOff>
      <xdr:row>480</xdr:row>
      <xdr:rowOff>0</xdr:rowOff>
    </xdr:to>
    <xdr:sp macro="" textlink="">
      <xdr:nvSpPr>
        <xdr:cNvPr id="1091237" name="Rectangle 12210">
          <a:extLst>
            <a:ext uri="{FF2B5EF4-FFF2-40B4-BE49-F238E27FC236}">
              <a16:creationId xmlns:a16="http://schemas.microsoft.com/office/drawing/2014/main" xmlns="" id="{00000000-0008-0000-0B00-0000A5A61000}"/>
            </a:ext>
          </a:extLst>
        </xdr:cNvPr>
        <xdr:cNvSpPr>
          <a:spLocks noChangeArrowheads="1"/>
        </xdr:cNvSpPr>
      </xdr:nvSpPr>
      <xdr:spPr bwMode="auto">
        <a:xfrm>
          <a:off x="0" y="8870632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480</xdr:row>
      <xdr:rowOff>0</xdr:rowOff>
    </xdr:from>
    <xdr:to>
      <xdr:col>9</xdr:col>
      <xdr:colOff>752475</xdr:colOff>
      <xdr:row>480</xdr:row>
      <xdr:rowOff>0</xdr:rowOff>
    </xdr:to>
    <xdr:sp macro="" textlink="">
      <xdr:nvSpPr>
        <xdr:cNvPr id="1091238" name="Rectangle 12211">
          <a:extLst>
            <a:ext uri="{FF2B5EF4-FFF2-40B4-BE49-F238E27FC236}">
              <a16:creationId xmlns:a16="http://schemas.microsoft.com/office/drawing/2014/main" xmlns="" id="{00000000-0008-0000-0B00-0000A6A61000}"/>
            </a:ext>
          </a:extLst>
        </xdr:cNvPr>
        <xdr:cNvSpPr>
          <a:spLocks noChangeArrowheads="1"/>
        </xdr:cNvSpPr>
      </xdr:nvSpPr>
      <xdr:spPr bwMode="auto">
        <a:xfrm>
          <a:off x="0" y="8870632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466</xdr:row>
      <xdr:rowOff>0</xdr:rowOff>
    </xdr:from>
    <xdr:to>
      <xdr:col>0</xdr:col>
      <xdr:colOff>0</xdr:colOff>
      <xdr:row>466</xdr:row>
      <xdr:rowOff>0</xdr:rowOff>
    </xdr:to>
    <xdr:sp macro="" textlink="">
      <xdr:nvSpPr>
        <xdr:cNvPr id="1091239" name="Rectangle 12212">
          <a:extLst>
            <a:ext uri="{FF2B5EF4-FFF2-40B4-BE49-F238E27FC236}">
              <a16:creationId xmlns:a16="http://schemas.microsoft.com/office/drawing/2014/main" xmlns="" id="{00000000-0008-0000-0B00-0000A7A61000}"/>
            </a:ext>
          </a:extLst>
        </xdr:cNvPr>
        <xdr:cNvSpPr>
          <a:spLocks noChangeArrowheads="1"/>
        </xdr:cNvSpPr>
      </xdr:nvSpPr>
      <xdr:spPr bwMode="auto">
        <a:xfrm>
          <a:off x="0" y="857059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466</xdr:row>
      <xdr:rowOff>0</xdr:rowOff>
    </xdr:from>
    <xdr:to>
      <xdr:col>0</xdr:col>
      <xdr:colOff>0</xdr:colOff>
      <xdr:row>466</xdr:row>
      <xdr:rowOff>0</xdr:rowOff>
    </xdr:to>
    <xdr:sp macro="" textlink="">
      <xdr:nvSpPr>
        <xdr:cNvPr id="1091240" name="Rectangle 12213">
          <a:extLst>
            <a:ext uri="{FF2B5EF4-FFF2-40B4-BE49-F238E27FC236}">
              <a16:creationId xmlns:a16="http://schemas.microsoft.com/office/drawing/2014/main" xmlns="" id="{00000000-0008-0000-0B00-0000A8A61000}"/>
            </a:ext>
          </a:extLst>
        </xdr:cNvPr>
        <xdr:cNvSpPr>
          <a:spLocks noChangeArrowheads="1"/>
        </xdr:cNvSpPr>
      </xdr:nvSpPr>
      <xdr:spPr bwMode="auto">
        <a:xfrm>
          <a:off x="0" y="857059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1241" name="Rectangle 12214">
          <a:extLst>
            <a:ext uri="{FF2B5EF4-FFF2-40B4-BE49-F238E27FC236}">
              <a16:creationId xmlns:a16="http://schemas.microsoft.com/office/drawing/2014/main" xmlns="" id="{00000000-0008-0000-0B00-0000A9A6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1242" name="Rectangle 12215">
          <a:extLst>
            <a:ext uri="{FF2B5EF4-FFF2-40B4-BE49-F238E27FC236}">
              <a16:creationId xmlns:a16="http://schemas.microsoft.com/office/drawing/2014/main" xmlns="" id="{00000000-0008-0000-0B00-0000AAA6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1243" name="Rectangle 12216">
          <a:extLst>
            <a:ext uri="{FF2B5EF4-FFF2-40B4-BE49-F238E27FC236}">
              <a16:creationId xmlns:a16="http://schemas.microsoft.com/office/drawing/2014/main" xmlns="" id="{00000000-0008-0000-0B00-0000ABA6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1244" name="Rectangle 12217">
          <a:extLst>
            <a:ext uri="{FF2B5EF4-FFF2-40B4-BE49-F238E27FC236}">
              <a16:creationId xmlns:a16="http://schemas.microsoft.com/office/drawing/2014/main" xmlns="" id="{00000000-0008-0000-0B00-0000ACA6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1245" name="Rectangle 12218">
          <a:extLst>
            <a:ext uri="{FF2B5EF4-FFF2-40B4-BE49-F238E27FC236}">
              <a16:creationId xmlns:a16="http://schemas.microsoft.com/office/drawing/2014/main" xmlns="" id="{00000000-0008-0000-0B00-0000ADA6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1246" name="Rectangle 12219">
          <a:extLst>
            <a:ext uri="{FF2B5EF4-FFF2-40B4-BE49-F238E27FC236}">
              <a16:creationId xmlns:a16="http://schemas.microsoft.com/office/drawing/2014/main" xmlns="" id="{00000000-0008-0000-0B00-0000AEA6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1247" name="Rectangle 12220">
          <a:extLst>
            <a:ext uri="{FF2B5EF4-FFF2-40B4-BE49-F238E27FC236}">
              <a16:creationId xmlns:a16="http://schemas.microsoft.com/office/drawing/2014/main" xmlns="" id="{00000000-0008-0000-0B00-0000AFA6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1248" name="Rectangle 12221">
          <a:extLst>
            <a:ext uri="{FF2B5EF4-FFF2-40B4-BE49-F238E27FC236}">
              <a16:creationId xmlns:a16="http://schemas.microsoft.com/office/drawing/2014/main" xmlns="" id="{00000000-0008-0000-0B00-0000B0A6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700</xdr:row>
      <xdr:rowOff>0</xdr:rowOff>
    </xdr:from>
    <xdr:to>
      <xdr:col>9</xdr:col>
      <xdr:colOff>752475</xdr:colOff>
      <xdr:row>700</xdr:row>
      <xdr:rowOff>0</xdr:rowOff>
    </xdr:to>
    <xdr:sp macro="" textlink="">
      <xdr:nvSpPr>
        <xdr:cNvPr id="1091249" name="Rectangle 12222">
          <a:extLst>
            <a:ext uri="{FF2B5EF4-FFF2-40B4-BE49-F238E27FC236}">
              <a16:creationId xmlns:a16="http://schemas.microsoft.com/office/drawing/2014/main" xmlns="" id="{00000000-0008-0000-0B00-0000B1A61000}"/>
            </a:ext>
          </a:extLst>
        </xdr:cNvPr>
        <xdr:cNvSpPr>
          <a:spLocks noChangeArrowheads="1"/>
        </xdr:cNvSpPr>
      </xdr:nvSpPr>
      <xdr:spPr bwMode="auto">
        <a:xfrm>
          <a:off x="0" y="1321117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700</xdr:row>
      <xdr:rowOff>0</xdr:rowOff>
    </xdr:from>
    <xdr:to>
      <xdr:col>9</xdr:col>
      <xdr:colOff>752475</xdr:colOff>
      <xdr:row>700</xdr:row>
      <xdr:rowOff>0</xdr:rowOff>
    </xdr:to>
    <xdr:sp macro="" textlink="">
      <xdr:nvSpPr>
        <xdr:cNvPr id="1091250" name="Rectangle 12223">
          <a:extLst>
            <a:ext uri="{FF2B5EF4-FFF2-40B4-BE49-F238E27FC236}">
              <a16:creationId xmlns:a16="http://schemas.microsoft.com/office/drawing/2014/main" xmlns="" id="{00000000-0008-0000-0B00-0000B2A61000}"/>
            </a:ext>
          </a:extLst>
        </xdr:cNvPr>
        <xdr:cNvSpPr>
          <a:spLocks noChangeArrowheads="1"/>
        </xdr:cNvSpPr>
      </xdr:nvSpPr>
      <xdr:spPr bwMode="auto">
        <a:xfrm>
          <a:off x="0" y="1321117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700</xdr:row>
      <xdr:rowOff>0</xdr:rowOff>
    </xdr:from>
    <xdr:to>
      <xdr:col>9</xdr:col>
      <xdr:colOff>752475</xdr:colOff>
      <xdr:row>700</xdr:row>
      <xdr:rowOff>0</xdr:rowOff>
    </xdr:to>
    <xdr:sp macro="" textlink="">
      <xdr:nvSpPr>
        <xdr:cNvPr id="1091251" name="Rectangle 12224">
          <a:extLst>
            <a:ext uri="{FF2B5EF4-FFF2-40B4-BE49-F238E27FC236}">
              <a16:creationId xmlns:a16="http://schemas.microsoft.com/office/drawing/2014/main" xmlns="" id="{00000000-0008-0000-0B00-0000B3A61000}"/>
            </a:ext>
          </a:extLst>
        </xdr:cNvPr>
        <xdr:cNvSpPr>
          <a:spLocks noChangeArrowheads="1"/>
        </xdr:cNvSpPr>
      </xdr:nvSpPr>
      <xdr:spPr bwMode="auto">
        <a:xfrm>
          <a:off x="0" y="1321117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700</xdr:row>
      <xdr:rowOff>0</xdr:rowOff>
    </xdr:from>
    <xdr:to>
      <xdr:col>9</xdr:col>
      <xdr:colOff>752475</xdr:colOff>
      <xdr:row>700</xdr:row>
      <xdr:rowOff>0</xdr:rowOff>
    </xdr:to>
    <xdr:sp macro="" textlink="">
      <xdr:nvSpPr>
        <xdr:cNvPr id="1091252" name="Rectangle 12225">
          <a:extLst>
            <a:ext uri="{FF2B5EF4-FFF2-40B4-BE49-F238E27FC236}">
              <a16:creationId xmlns:a16="http://schemas.microsoft.com/office/drawing/2014/main" xmlns="" id="{00000000-0008-0000-0B00-0000B4A61000}"/>
            </a:ext>
          </a:extLst>
        </xdr:cNvPr>
        <xdr:cNvSpPr>
          <a:spLocks noChangeArrowheads="1"/>
        </xdr:cNvSpPr>
      </xdr:nvSpPr>
      <xdr:spPr bwMode="auto">
        <a:xfrm>
          <a:off x="0" y="1321117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700</xdr:row>
      <xdr:rowOff>0</xdr:rowOff>
    </xdr:from>
    <xdr:to>
      <xdr:col>9</xdr:col>
      <xdr:colOff>752475</xdr:colOff>
      <xdr:row>700</xdr:row>
      <xdr:rowOff>0</xdr:rowOff>
    </xdr:to>
    <xdr:sp macro="" textlink="">
      <xdr:nvSpPr>
        <xdr:cNvPr id="1091253" name="Rectangle 12226">
          <a:extLst>
            <a:ext uri="{FF2B5EF4-FFF2-40B4-BE49-F238E27FC236}">
              <a16:creationId xmlns:a16="http://schemas.microsoft.com/office/drawing/2014/main" xmlns="" id="{00000000-0008-0000-0B00-0000B5A61000}"/>
            </a:ext>
          </a:extLst>
        </xdr:cNvPr>
        <xdr:cNvSpPr>
          <a:spLocks noChangeArrowheads="1"/>
        </xdr:cNvSpPr>
      </xdr:nvSpPr>
      <xdr:spPr bwMode="auto">
        <a:xfrm>
          <a:off x="0" y="1321117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700</xdr:row>
      <xdr:rowOff>0</xdr:rowOff>
    </xdr:from>
    <xdr:to>
      <xdr:col>9</xdr:col>
      <xdr:colOff>752475</xdr:colOff>
      <xdr:row>700</xdr:row>
      <xdr:rowOff>0</xdr:rowOff>
    </xdr:to>
    <xdr:sp macro="" textlink="">
      <xdr:nvSpPr>
        <xdr:cNvPr id="1091254" name="Rectangle 12227">
          <a:extLst>
            <a:ext uri="{FF2B5EF4-FFF2-40B4-BE49-F238E27FC236}">
              <a16:creationId xmlns:a16="http://schemas.microsoft.com/office/drawing/2014/main" xmlns="" id="{00000000-0008-0000-0B00-0000B6A61000}"/>
            </a:ext>
          </a:extLst>
        </xdr:cNvPr>
        <xdr:cNvSpPr>
          <a:spLocks noChangeArrowheads="1"/>
        </xdr:cNvSpPr>
      </xdr:nvSpPr>
      <xdr:spPr bwMode="auto">
        <a:xfrm>
          <a:off x="0" y="1321117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700</xdr:row>
      <xdr:rowOff>0</xdr:rowOff>
    </xdr:from>
    <xdr:to>
      <xdr:col>9</xdr:col>
      <xdr:colOff>752475</xdr:colOff>
      <xdr:row>700</xdr:row>
      <xdr:rowOff>0</xdr:rowOff>
    </xdr:to>
    <xdr:sp macro="" textlink="">
      <xdr:nvSpPr>
        <xdr:cNvPr id="1091255" name="Rectangle 12228">
          <a:extLst>
            <a:ext uri="{FF2B5EF4-FFF2-40B4-BE49-F238E27FC236}">
              <a16:creationId xmlns:a16="http://schemas.microsoft.com/office/drawing/2014/main" xmlns="" id="{00000000-0008-0000-0B00-0000B7A61000}"/>
            </a:ext>
          </a:extLst>
        </xdr:cNvPr>
        <xdr:cNvSpPr>
          <a:spLocks noChangeArrowheads="1"/>
        </xdr:cNvSpPr>
      </xdr:nvSpPr>
      <xdr:spPr bwMode="auto">
        <a:xfrm>
          <a:off x="0" y="1321117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700</xdr:row>
      <xdr:rowOff>0</xdr:rowOff>
    </xdr:from>
    <xdr:to>
      <xdr:col>9</xdr:col>
      <xdr:colOff>752475</xdr:colOff>
      <xdr:row>700</xdr:row>
      <xdr:rowOff>0</xdr:rowOff>
    </xdr:to>
    <xdr:sp macro="" textlink="">
      <xdr:nvSpPr>
        <xdr:cNvPr id="1091256" name="Rectangle 12229">
          <a:extLst>
            <a:ext uri="{FF2B5EF4-FFF2-40B4-BE49-F238E27FC236}">
              <a16:creationId xmlns:a16="http://schemas.microsoft.com/office/drawing/2014/main" xmlns="" id="{00000000-0008-0000-0B00-0000B8A61000}"/>
            </a:ext>
          </a:extLst>
        </xdr:cNvPr>
        <xdr:cNvSpPr>
          <a:spLocks noChangeArrowheads="1"/>
        </xdr:cNvSpPr>
      </xdr:nvSpPr>
      <xdr:spPr bwMode="auto">
        <a:xfrm>
          <a:off x="0" y="1321117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1257" name="Rectangle 12230">
          <a:extLst>
            <a:ext uri="{FF2B5EF4-FFF2-40B4-BE49-F238E27FC236}">
              <a16:creationId xmlns:a16="http://schemas.microsoft.com/office/drawing/2014/main" xmlns="" id="{00000000-0008-0000-0B00-0000B9A6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1258" name="Rectangle 12231">
          <a:extLst>
            <a:ext uri="{FF2B5EF4-FFF2-40B4-BE49-F238E27FC236}">
              <a16:creationId xmlns:a16="http://schemas.microsoft.com/office/drawing/2014/main" xmlns="" id="{00000000-0008-0000-0B00-0000BAA6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1259" name="Rectangle 12232">
          <a:extLst>
            <a:ext uri="{FF2B5EF4-FFF2-40B4-BE49-F238E27FC236}">
              <a16:creationId xmlns:a16="http://schemas.microsoft.com/office/drawing/2014/main" xmlns="" id="{00000000-0008-0000-0B00-0000BBA6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1260" name="Rectangle 12233">
          <a:extLst>
            <a:ext uri="{FF2B5EF4-FFF2-40B4-BE49-F238E27FC236}">
              <a16:creationId xmlns:a16="http://schemas.microsoft.com/office/drawing/2014/main" xmlns="" id="{00000000-0008-0000-0B00-0000BCA6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1261" name="Rectangle 12234">
          <a:extLst>
            <a:ext uri="{FF2B5EF4-FFF2-40B4-BE49-F238E27FC236}">
              <a16:creationId xmlns:a16="http://schemas.microsoft.com/office/drawing/2014/main" xmlns="" id="{00000000-0008-0000-0B00-0000BDA6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1262" name="Rectangle 12235">
          <a:extLst>
            <a:ext uri="{FF2B5EF4-FFF2-40B4-BE49-F238E27FC236}">
              <a16:creationId xmlns:a16="http://schemas.microsoft.com/office/drawing/2014/main" xmlns="" id="{00000000-0008-0000-0B00-0000BEA6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1263" name="Rectangle 12236">
          <a:extLst>
            <a:ext uri="{FF2B5EF4-FFF2-40B4-BE49-F238E27FC236}">
              <a16:creationId xmlns:a16="http://schemas.microsoft.com/office/drawing/2014/main" xmlns="" id="{00000000-0008-0000-0B00-0000BFA6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1264" name="Rectangle 12237">
          <a:extLst>
            <a:ext uri="{FF2B5EF4-FFF2-40B4-BE49-F238E27FC236}">
              <a16:creationId xmlns:a16="http://schemas.microsoft.com/office/drawing/2014/main" xmlns="" id="{00000000-0008-0000-0B00-0000C0A6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1265" name="Rectangle 12238">
          <a:extLst>
            <a:ext uri="{FF2B5EF4-FFF2-40B4-BE49-F238E27FC236}">
              <a16:creationId xmlns:a16="http://schemas.microsoft.com/office/drawing/2014/main" xmlns="" id="{00000000-0008-0000-0B00-0000C1A6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1266" name="Rectangle 12239">
          <a:extLst>
            <a:ext uri="{FF2B5EF4-FFF2-40B4-BE49-F238E27FC236}">
              <a16:creationId xmlns:a16="http://schemas.microsoft.com/office/drawing/2014/main" xmlns="" id="{00000000-0008-0000-0B00-0000C2A6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1267" name="Rectangle 12240">
          <a:extLst>
            <a:ext uri="{FF2B5EF4-FFF2-40B4-BE49-F238E27FC236}">
              <a16:creationId xmlns:a16="http://schemas.microsoft.com/office/drawing/2014/main" xmlns="" id="{00000000-0008-0000-0B00-0000C3A6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1268" name="Rectangle 12241">
          <a:extLst>
            <a:ext uri="{FF2B5EF4-FFF2-40B4-BE49-F238E27FC236}">
              <a16:creationId xmlns:a16="http://schemas.microsoft.com/office/drawing/2014/main" xmlns="" id="{00000000-0008-0000-0B00-0000C4A6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1269" name="Rectangle 12242">
          <a:extLst>
            <a:ext uri="{FF2B5EF4-FFF2-40B4-BE49-F238E27FC236}">
              <a16:creationId xmlns:a16="http://schemas.microsoft.com/office/drawing/2014/main" xmlns="" id="{00000000-0008-0000-0B00-0000C5A6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1270" name="Rectangle 12243">
          <a:extLst>
            <a:ext uri="{FF2B5EF4-FFF2-40B4-BE49-F238E27FC236}">
              <a16:creationId xmlns:a16="http://schemas.microsoft.com/office/drawing/2014/main" xmlns="" id="{00000000-0008-0000-0B00-0000C6A6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1271" name="Rectangle 12244">
          <a:extLst>
            <a:ext uri="{FF2B5EF4-FFF2-40B4-BE49-F238E27FC236}">
              <a16:creationId xmlns:a16="http://schemas.microsoft.com/office/drawing/2014/main" xmlns="" id="{00000000-0008-0000-0B00-0000C7A6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1272" name="Rectangle 12245">
          <a:extLst>
            <a:ext uri="{FF2B5EF4-FFF2-40B4-BE49-F238E27FC236}">
              <a16:creationId xmlns:a16="http://schemas.microsoft.com/office/drawing/2014/main" xmlns="" id="{00000000-0008-0000-0B00-0000C8A6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1273" name="Rectangle 12246">
          <a:extLst>
            <a:ext uri="{FF2B5EF4-FFF2-40B4-BE49-F238E27FC236}">
              <a16:creationId xmlns:a16="http://schemas.microsoft.com/office/drawing/2014/main" xmlns="" id="{00000000-0008-0000-0B00-0000C9A6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1274" name="Rectangle 12247">
          <a:extLst>
            <a:ext uri="{FF2B5EF4-FFF2-40B4-BE49-F238E27FC236}">
              <a16:creationId xmlns:a16="http://schemas.microsoft.com/office/drawing/2014/main" xmlns="" id="{00000000-0008-0000-0B00-0000CAA6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1275" name="Rectangle 12248">
          <a:extLst>
            <a:ext uri="{FF2B5EF4-FFF2-40B4-BE49-F238E27FC236}">
              <a16:creationId xmlns:a16="http://schemas.microsoft.com/office/drawing/2014/main" xmlns="" id="{00000000-0008-0000-0B00-0000CBA6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1276" name="Rectangle 12249">
          <a:extLst>
            <a:ext uri="{FF2B5EF4-FFF2-40B4-BE49-F238E27FC236}">
              <a16:creationId xmlns:a16="http://schemas.microsoft.com/office/drawing/2014/main" xmlns="" id="{00000000-0008-0000-0B00-0000CCA6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1277" name="Rectangle 12250">
          <a:extLst>
            <a:ext uri="{FF2B5EF4-FFF2-40B4-BE49-F238E27FC236}">
              <a16:creationId xmlns:a16="http://schemas.microsoft.com/office/drawing/2014/main" xmlns="" id="{00000000-0008-0000-0B00-0000CDA6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1278" name="Rectangle 12251">
          <a:extLst>
            <a:ext uri="{FF2B5EF4-FFF2-40B4-BE49-F238E27FC236}">
              <a16:creationId xmlns:a16="http://schemas.microsoft.com/office/drawing/2014/main" xmlns="" id="{00000000-0008-0000-0B00-0000CEA6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1279" name="Rectangle 12252">
          <a:extLst>
            <a:ext uri="{FF2B5EF4-FFF2-40B4-BE49-F238E27FC236}">
              <a16:creationId xmlns:a16="http://schemas.microsoft.com/office/drawing/2014/main" xmlns="" id="{00000000-0008-0000-0B00-0000CFA6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1280" name="Rectangle 12253">
          <a:extLst>
            <a:ext uri="{FF2B5EF4-FFF2-40B4-BE49-F238E27FC236}">
              <a16:creationId xmlns:a16="http://schemas.microsoft.com/office/drawing/2014/main" xmlns="" id="{00000000-0008-0000-0B00-0000D0A6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1281" name="Rectangle 12254">
          <a:extLst>
            <a:ext uri="{FF2B5EF4-FFF2-40B4-BE49-F238E27FC236}">
              <a16:creationId xmlns:a16="http://schemas.microsoft.com/office/drawing/2014/main" xmlns="" id="{00000000-0008-0000-0B00-0000D1A6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1282" name="Rectangle 12255">
          <a:extLst>
            <a:ext uri="{FF2B5EF4-FFF2-40B4-BE49-F238E27FC236}">
              <a16:creationId xmlns:a16="http://schemas.microsoft.com/office/drawing/2014/main" xmlns="" id="{00000000-0008-0000-0B00-0000D2A6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1291" name="Rectangle 12264">
          <a:extLst>
            <a:ext uri="{FF2B5EF4-FFF2-40B4-BE49-F238E27FC236}">
              <a16:creationId xmlns:a16="http://schemas.microsoft.com/office/drawing/2014/main" xmlns="" id="{00000000-0008-0000-0B00-0000DBA6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1292" name="Rectangle 12265">
          <a:extLst>
            <a:ext uri="{FF2B5EF4-FFF2-40B4-BE49-F238E27FC236}">
              <a16:creationId xmlns:a16="http://schemas.microsoft.com/office/drawing/2014/main" xmlns="" id="{00000000-0008-0000-0B00-0000DCA6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1293" name="Rectangle 12266">
          <a:extLst>
            <a:ext uri="{FF2B5EF4-FFF2-40B4-BE49-F238E27FC236}">
              <a16:creationId xmlns:a16="http://schemas.microsoft.com/office/drawing/2014/main" xmlns="" id="{00000000-0008-0000-0B00-0000DDA6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1294" name="Rectangle 12267">
          <a:extLst>
            <a:ext uri="{FF2B5EF4-FFF2-40B4-BE49-F238E27FC236}">
              <a16:creationId xmlns:a16="http://schemas.microsoft.com/office/drawing/2014/main" xmlns="" id="{00000000-0008-0000-0B00-0000DEA6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1295" name="Rectangle 12268">
          <a:extLst>
            <a:ext uri="{FF2B5EF4-FFF2-40B4-BE49-F238E27FC236}">
              <a16:creationId xmlns:a16="http://schemas.microsoft.com/office/drawing/2014/main" xmlns="" id="{00000000-0008-0000-0B00-0000DFA6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1296" name="Rectangle 12269">
          <a:extLst>
            <a:ext uri="{FF2B5EF4-FFF2-40B4-BE49-F238E27FC236}">
              <a16:creationId xmlns:a16="http://schemas.microsoft.com/office/drawing/2014/main" xmlns="" id="{00000000-0008-0000-0B00-0000E0A6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1297" name="Rectangle 12270">
          <a:extLst>
            <a:ext uri="{FF2B5EF4-FFF2-40B4-BE49-F238E27FC236}">
              <a16:creationId xmlns:a16="http://schemas.microsoft.com/office/drawing/2014/main" xmlns="" id="{00000000-0008-0000-0B00-0000E1A6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1298" name="Rectangle 12271">
          <a:extLst>
            <a:ext uri="{FF2B5EF4-FFF2-40B4-BE49-F238E27FC236}">
              <a16:creationId xmlns:a16="http://schemas.microsoft.com/office/drawing/2014/main" xmlns="" id="{00000000-0008-0000-0B00-0000E2A6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1299" name="Rectangle 12272">
          <a:extLst>
            <a:ext uri="{FF2B5EF4-FFF2-40B4-BE49-F238E27FC236}">
              <a16:creationId xmlns:a16="http://schemas.microsoft.com/office/drawing/2014/main" xmlns="" id="{00000000-0008-0000-0B00-0000E3A6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1300" name="Rectangle 12273">
          <a:extLst>
            <a:ext uri="{FF2B5EF4-FFF2-40B4-BE49-F238E27FC236}">
              <a16:creationId xmlns:a16="http://schemas.microsoft.com/office/drawing/2014/main" xmlns="" id="{00000000-0008-0000-0B00-0000E4A6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1301" name="Rectangle 12504">
          <a:extLst>
            <a:ext uri="{FF2B5EF4-FFF2-40B4-BE49-F238E27FC236}">
              <a16:creationId xmlns:a16="http://schemas.microsoft.com/office/drawing/2014/main" xmlns="" id="{00000000-0008-0000-0B00-0000E5A6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1302" name="Rectangle 12505">
          <a:extLst>
            <a:ext uri="{FF2B5EF4-FFF2-40B4-BE49-F238E27FC236}">
              <a16:creationId xmlns:a16="http://schemas.microsoft.com/office/drawing/2014/main" xmlns="" id="{00000000-0008-0000-0B00-0000E6A6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1303" name="Rectangle 12506">
          <a:extLst>
            <a:ext uri="{FF2B5EF4-FFF2-40B4-BE49-F238E27FC236}">
              <a16:creationId xmlns:a16="http://schemas.microsoft.com/office/drawing/2014/main" xmlns="" id="{00000000-0008-0000-0B00-0000E7A6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1304" name="Rectangle 12507">
          <a:extLst>
            <a:ext uri="{FF2B5EF4-FFF2-40B4-BE49-F238E27FC236}">
              <a16:creationId xmlns:a16="http://schemas.microsoft.com/office/drawing/2014/main" xmlns="" id="{00000000-0008-0000-0B00-0000E8A6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1305" name="Rectangle 12508">
          <a:extLst>
            <a:ext uri="{FF2B5EF4-FFF2-40B4-BE49-F238E27FC236}">
              <a16:creationId xmlns:a16="http://schemas.microsoft.com/office/drawing/2014/main" xmlns="" id="{00000000-0008-0000-0B00-0000E9A6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1306" name="Rectangle 12509">
          <a:extLst>
            <a:ext uri="{FF2B5EF4-FFF2-40B4-BE49-F238E27FC236}">
              <a16:creationId xmlns:a16="http://schemas.microsoft.com/office/drawing/2014/main" xmlns="" id="{00000000-0008-0000-0B00-0000EAA6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1307" name="Rectangle 12510">
          <a:extLst>
            <a:ext uri="{FF2B5EF4-FFF2-40B4-BE49-F238E27FC236}">
              <a16:creationId xmlns:a16="http://schemas.microsoft.com/office/drawing/2014/main" xmlns="" id="{00000000-0008-0000-0B00-0000EBA6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1308" name="Rectangle 12511">
          <a:extLst>
            <a:ext uri="{FF2B5EF4-FFF2-40B4-BE49-F238E27FC236}">
              <a16:creationId xmlns:a16="http://schemas.microsoft.com/office/drawing/2014/main" xmlns="" id="{00000000-0008-0000-0B00-0000ECA6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1309" name="Rectangle 12512">
          <a:extLst>
            <a:ext uri="{FF2B5EF4-FFF2-40B4-BE49-F238E27FC236}">
              <a16:creationId xmlns:a16="http://schemas.microsoft.com/office/drawing/2014/main" xmlns="" id="{00000000-0008-0000-0B00-0000EDA6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1310" name="Rectangle 12513">
          <a:extLst>
            <a:ext uri="{FF2B5EF4-FFF2-40B4-BE49-F238E27FC236}">
              <a16:creationId xmlns:a16="http://schemas.microsoft.com/office/drawing/2014/main" xmlns="" id="{00000000-0008-0000-0B00-0000EEA6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1311" name="Rectangle 12514">
          <a:extLst>
            <a:ext uri="{FF2B5EF4-FFF2-40B4-BE49-F238E27FC236}">
              <a16:creationId xmlns:a16="http://schemas.microsoft.com/office/drawing/2014/main" xmlns="" id="{00000000-0008-0000-0B00-0000EFA6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1312" name="Rectangle 12515">
          <a:extLst>
            <a:ext uri="{FF2B5EF4-FFF2-40B4-BE49-F238E27FC236}">
              <a16:creationId xmlns:a16="http://schemas.microsoft.com/office/drawing/2014/main" xmlns="" id="{00000000-0008-0000-0B00-0000F0A6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1313" name="Rectangle 12516">
          <a:extLst>
            <a:ext uri="{FF2B5EF4-FFF2-40B4-BE49-F238E27FC236}">
              <a16:creationId xmlns:a16="http://schemas.microsoft.com/office/drawing/2014/main" xmlns="" id="{00000000-0008-0000-0B00-0000F1A6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1314" name="Rectangle 12517">
          <a:extLst>
            <a:ext uri="{FF2B5EF4-FFF2-40B4-BE49-F238E27FC236}">
              <a16:creationId xmlns:a16="http://schemas.microsoft.com/office/drawing/2014/main" xmlns="" id="{00000000-0008-0000-0B00-0000F2A6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1315" name="Rectangle 12518">
          <a:extLst>
            <a:ext uri="{FF2B5EF4-FFF2-40B4-BE49-F238E27FC236}">
              <a16:creationId xmlns:a16="http://schemas.microsoft.com/office/drawing/2014/main" xmlns="" id="{00000000-0008-0000-0B00-0000F3A6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1316" name="Rectangle 12519">
          <a:extLst>
            <a:ext uri="{FF2B5EF4-FFF2-40B4-BE49-F238E27FC236}">
              <a16:creationId xmlns:a16="http://schemas.microsoft.com/office/drawing/2014/main" xmlns="" id="{00000000-0008-0000-0B00-0000F4A6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1317" name="Rectangle 12520">
          <a:extLst>
            <a:ext uri="{FF2B5EF4-FFF2-40B4-BE49-F238E27FC236}">
              <a16:creationId xmlns:a16="http://schemas.microsoft.com/office/drawing/2014/main" xmlns="" id="{00000000-0008-0000-0B00-0000F5A6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1318" name="Rectangle 12521">
          <a:extLst>
            <a:ext uri="{FF2B5EF4-FFF2-40B4-BE49-F238E27FC236}">
              <a16:creationId xmlns:a16="http://schemas.microsoft.com/office/drawing/2014/main" xmlns="" id="{00000000-0008-0000-0B00-0000F6A6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1319" name="Rectangle 12522">
          <a:extLst>
            <a:ext uri="{FF2B5EF4-FFF2-40B4-BE49-F238E27FC236}">
              <a16:creationId xmlns:a16="http://schemas.microsoft.com/office/drawing/2014/main" xmlns="" id="{00000000-0008-0000-0B00-0000F7A6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1320" name="Rectangle 12523">
          <a:extLst>
            <a:ext uri="{FF2B5EF4-FFF2-40B4-BE49-F238E27FC236}">
              <a16:creationId xmlns:a16="http://schemas.microsoft.com/office/drawing/2014/main" xmlns="" id="{00000000-0008-0000-0B00-0000F8A6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1321" name="Rectangle 12524">
          <a:extLst>
            <a:ext uri="{FF2B5EF4-FFF2-40B4-BE49-F238E27FC236}">
              <a16:creationId xmlns:a16="http://schemas.microsoft.com/office/drawing/2014/main" xmlns="" id="{00000000-0008-0000-0B00-0000F9A6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1322" name="Rectangle 12525">
          <a:extLst>
            <a:ext uri="{FF2B5EF4-FFF2-40B4-BE49-F238E27FC236}">
              <a16:creationId xmlns:a16="http://schemas.microsoft.com/office/drawing/2014/main" xmlns="" id="{00000000-0008-0000-0B00-0000FAA6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1323" name="Rectangle 12526">
          <a:extLst>
            <a:ext uri="{FF2B5EF4-FFF2-40B4-BE49-F238E27FC236}">
              <a16:creationId xmlns:a16="http://schemas.microsoft.com/office/drawing/2014/main" xmlns="" id="{00000000-0008-0000-0B00-0000FBA6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1324" name="Rectangle 12527">
          <a:extLst>
            <a:ext uri="{FF2B5EF4-FFF2-40B4-BE49-F238E27FC236}">
              <a16:creationId xmlns:a16="http://schemas.microsoft.com/office/drawing/2014/main" xmlns="" id="{00000000-0008-0000-0B00-0000FCA6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1325" name="Rectangle 12528">
          <a:extLst>
            <a:ext uri="{FF2B5EF4-FFF2-40B4-BE49-F238E27FC236}">
              <a16:creationId xmlns:a16="http://schemas.microsoft.com/office/drawing/2014/main" xmlns="" id="{00000000-0008-0000-0B00-0000FDA6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1326" name="Rectangle 12529">
          <a:extLst>
            <a:ext uri="{FF2B5EF4-FFF2-40B4-BE49-F238E27FC236}">
              <a16:creationId xmlns:a16="http://schemas.microsoft.com/office/drawing/2014/main" xmlns="" id="{00000000-0008-0000-0B00-0000FEA6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1327" name="Rectangle 12530">
          <a:extLst>
            <a:ext uri="{FF2B5EF4-FFF2-40B4-BE49-F238E27FC236}">
              <a16:creationId xmlns:a16="http://schemas.microsoft.com/office/drawing/2014/main" xmlns="" id="{00000000-0008-0000-0B00-0000FFA6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1328" name="Rectangle 12531">
          <a:extLst>
            <a:ext uri="{FF2B5EF4-FFF2-40B4-BE49-F238E27FC236}">
              <a16:creationId xmlns:a16="http://schemas.microsoft.com/office/drawing/2014/main" xmlns="" id="{00000000-0008-0000-0B00-000000A7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1329" name="Rectangle 12532">
          <a:extLst>
            <a:ext uri="{FF2B5EF4-FFF2-40B4-BE49-F238E27FC236}">
              <a16:creationId xmlns:a16="http://schemas.microsoft.com/office/drawing/2014/main" xmlns="" id="{00000000-0008-0000-0B00-000001A7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1330" name="Rectangle 12533">
          <a:extLst>
            <a:ext uri="{FF2B5EF4-FFF2-40B4-BE49-F238E27FC236}">
              <a16:creationId xmlns:a16="http://schemas.microsoft.com/office/drawing/2014/main" xmlns="" id="{00000000-0008-0000-0B00-000002A7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1331" name="Rectangle 12534">
          <a:extLst>
            <a:ext uri="{FF2B5EF4-FFF2-40B4-BE49-F238E27FC236}">
              <a16:creationId xmlns:a16="http://schemas.microsoft.com/office/drawing/2014/main" xmlns="" id="{00000000-0008-0000-0B00-000003A7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1332" name="Rectangle 12535">
          <a:extLst>
            <a:ext uri="{FF2B5EF4-FFF2-40B4-BE49-F238E27FC236}">
              <a16:creationId xmlns:a16="http://schemas.microsoft.com/office/drawing/2014/main" xmlns="" id="{00000000-0008-0000-0B00-000004A7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1333" name="Rectangle 12536">
          <a:extLst>
            <a:ext uri="{FF2B5EF4-FFF2-40B4-BE49-F238E27FC236}">
              <a16:creationId xmlns:a16="http://schemas.microsoft.com/office/drawing/2014/main" xmlns="" id="{00000000-0008-0000-0B00-000005A7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1334" name="Rectangle 12537">
          <a:extLst>
            <a:ext uri="{FF2B5EF4-FFF2-40B4-BE49-F238E27FC236}">
              <a16:creationId xmlns:a16="http://schemas.microsoft.com/office/drawing/2014/main" xmlns="" id="{00000000-0008-0000-0B00-000006A7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1335" name="Rectangle 12538">
          <a:extLst>
            <a:ext uri="{FF2B5EF4-FFF2-40B4-BE49-F238E27FC236}">
              <a16:creationId xmlns:a16="http://schemas.microsoft.com/office/drawing/2014/main" xmlns="" id="{00000000-0008-0000-0B00-000007A7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1336" name="Rectangle 12539">
          <a:extLst>
            <a:ext uri="{FF2B5EF4-FFF2-40B4-BE49-F238E27FC236}">
              <a16:creationId xmlns:a16="http://schemas.microsoft.com/office/drawing/2014/main" xmlns="" id="{00000000-0008-0000-0B00-000008A7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1337" name="Rectangle 12540">
          <a:extLst>
            <a:ext uri="{FF2B5EF4-FFF2-40B4-BE49-F238E27FC236}">
              <a16:creationId xmlns:a16="http://schemas.microsoft.com/office/drawing/2014/main" xmlns="" id="{00000000-0008-0000-0B00-000009A7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1338" name="Rectangle 12541">
          <a:extLst>
            <a:ext uri="{FF2B5EF4-FFF2-40B4-BE49-F238E27FC236}">
              <a16:creationId xmlns:a16="http://schemas.microsoft.com/office/drawing/2014/main" xmlns="" id="{00000000-0008-0000-0B00-00000AA7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1339" name="Rectangle 12542">
          <a:extLst>
            <a:ext uri="{FF2B5EF4-FFF2-40B4-BE49-F238E27FC236}">
              <a16:creationId xmlns:a16="http://schemas.microsoft.com/office/drawing/2014/main" xmlns="" id="{00000000-0008-0000-0B00-00000BA7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1340" name="Rectangle 12543">
          <a:extLst>
            <a:ext uri="{FF2B5EF4-FFF2-40B4-BE49-F238E27FC236}">
              <a16:creationId xmlns:a16="http://schemas.microsoft.com/office/drawing/2014/main" xmlns="" id="{00000000-0008-0000-0B00-00000CA7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1357" name="Rectangle 12560">
          <a:extLst>
            <a:ext uri="{FF2B5EF4-FFF2-40B4-BE49-F238E27FC236}">
              <a16:creationId xmlns:a16="http://schemas.microsoft.com/office/drawing/2014/main" xmlns="" id="{00000000-0008-0000-0B00-00001DA7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1358" name="Rectangle 12561">
          <a:extLst>
            <a:ext uri="{FF2B5EF4-FFF2-40B4-BE49-F238E27FC236}">
              <a16:creationId xmlns:a16="http://schemas.microsoft.com/office/drawing/2014/main" xmlns="" id="{00000000-0008-0000-0B00-00001EA7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1359" name="Rectangle 12562">
          <a:extLst>
            <a:ext uri="{FF2B5EF4-FFF2-40B4-BE49-F238E27FC236}">
              <a16:creationId xmlns:a16="http://schemas.microsoft.com/office/drawing/2014/main" xmlns="" id="{00000000-0008-0000-0B00-00001FA7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1360" name="Rectangle 12563">
          <a:extLst>
            <a:ext uri="{FF2B5EF4-FFF2-40B4-BE49-F238E27FC236}">
              <a16:creationId xmlns:a16="http://schemas.microsoft.com/office/drawing/2014/main" xmlns="" id="{00000000-0008-0000-0B00-000020A7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1361" name="Rectangle 12564">
          <a:extLst>
            <a:ext uri="{FF2B5EF4-FFF2-40B4-BE49-F238E27FC236}">
              <a16:creationId xmlns:a16="http://schemas.microsoft.com/office/drawing/2014/main" xmlns="" id="{00000000-0008-0000-0B00-000021A7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1362" name="Rectangle 12565">
          <a:extLst>
            <a:ext uri="{FF2B5EF4-FFF2-40B4-BE49-F238E27FC236}">
              <a16:creationId xmlns:a16="http://schemas.microsoft.com/office/drawing/2014/main" xmlns="" id="{00000000-0008-0000-0B00-000022A7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1363" name="Rectangle 12566">
          <a:extLst>
            <a:ext uri="{FF2B5EF4-FFF2-40B4-BE49-F238E27FC236}">
              <a16:creationId xmlns:a16="http://schemas.microsoft.com/office/drawing/2014/main" xmlns="" id="{00000000-0008-0000-0B00-000023A7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1364" name="Rectangle 12567">
          <a:extLst>
            <a:ext uri="{FF2B5EF4-FFF2-40B4-BE49-F238E27FC236}">
              <a16:creationId xmlns:a16="http://schemas.microsoft.com/office/drawing/2014/main" xmlns="" id="{00000000-0008-0000-0B00-000024A7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1365" name="Rectangle 12568">
          <a:extLst>
            <a:ext uri="{FF2B5EF4-FFF2-40B4-BE49-F238E27FC236}">
              <a16:creationId xmlns:a16="http://schemas.microsoft.com/office/drawing/2014/main" xmlns="" id="{00000000-0008-0000-0B00-000025A7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1366" name="Rectangle 12569">
          <a:extLst>
            <a:ext uri="{FF2B5EF4-FFF2-40B4-BE49-F238E27FC236}">
              <a16:creationId xmlns:a16="http://schemas.microsoft.com/office/drawing/2014/main" xmlns="" id="{00000000-0008-0000-0B00-000026A7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1367" name="Rectangle 12570">
          <a:extLst>
            <a:ext uri="{FF2B5EF4-FFF2-40B4-BE49-F238E27FC236}">
              <a16:creationId xmlns:a16="http://schemas.microsoft.com/office/drawing/2014/main" xmlns="" id="{00000000-0008-0000-0B00-000027A7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1368" name="Rectangle 12571">
          <a:extLst>
            <a:ext uri="{FF2B5EF4-FFF2-40B4-BE49-F238E27FC236}">
              <a16:creationId xmlns:a16="http://schemas.microsoft.com/office/drawing/2014/main" xmlns="" id="{00000000-0008-0000-0B00-000028A7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1369" name="Rectangle 12572">
          <a:extLst>
            <a:ext uri="{FF2B5EF4-FFF2-40B4-BE49-F238E27FC236}">
              <a16:creationId xmlns:a16="http://schemas.microsoft.com/office/drawing/2014/main" xmlns="" id="{00000000-0008-0000-0B00-000029A7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1370" name="Rectangle 12573">
          <a:extLst>
            <a:ext uri="{FF2B5EF4-FFF2-40B4-BE49-F238E27FC236}">
              <a16:creationId xmlns:a16="http://schemas.microsoft.com/office/drawing/2014/main" xmlns="" id="{00000000-0008-0000-0B00-00002AA7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1371" name="Rectangle 12574">
          <a:extLst>
            <a:ext uri="{FF2B5EF4-FFF2-40B4-BE49-F238E27FC236}">
              <a16:creationId xmlns:a16="http://schemas.microsoft.com/office/drawing/2014/main" xmlns="" id="{00000000-0008-0000-0B00-00002BA7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1372" name="Rectangle 12575">
          <a:extLst>
            <a:ext uri="{FF2B5EF4-FFF2-40B4-BE49-F238E27FC236}">
              <a16:creationId xmlns:a16="http://schemas.microsoft.com/office/drawing/2014/main" xmlns="" id="{00000000-0008-0000-0B00-00002CA7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1373" name="Rectangle 12576">
          <a:extLst>
            <a:ext uri="{FF2B5EF4-FFF2-40B4-BE49-F238E27FC236}">
              <a16:creationId xmlns:a16="http://schemas.microsoft.com/office/drawing/2014/main" xmlns="" id="{00000000-0008-0000-0B00-00002DA7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1374" name="Rectangle 12577">
          <a:extLst>
            <a:ext uri="{FF2B5EF4-FFF2-40B4-BE49-F238E27FC236}">
              <a16:creationId xmlns:a16="http://schemas.microsoft.com/office/drawing/2014/main" xmlns="" id="{00000000-0008-0000-0B00-00002EA7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1375" name="Rectangle 12578">
          <a:extLst>
            <a:ext uri="{FF2B5EF4-FFF2-40B4-BE49-F238E27FC236}">
              <a16:creationId xmlns:a16="http://schemas.microsoft.com/office/drawing/2014/main" xmlns="" id="{00000000-0008-0000-0B00-00002FA7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1376" name="Rectangle 12579">
          <a:extLst>
            <a:ext uri="{FF2B5EF4-FFF2-40B4-BE49-F238E27FC236}">
              <a16:creationId xmlns:a16="http://schemas.microsoft.com/office/drawing/2014/main" xmlns="" id="{00000000-0008-0000-0B00-000030A7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1377" name="Rectangle 12580">
          <a:extLst>
            <a:ext uri="{FF2B5EF4-FFF2-40B4-BE49-F238E27FC236}">
              <a16:creationId xmlns:a16="http://schemas.microsoft.com/office/drawing/2014/main" xmlns="" id="{00000000-0008-0000-0B00-000031A7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1378" name="Rectangle 12581">
          <a:extLst>
            <a:ext uri="{FF2B5EF4-FFF2-40B4-BE49-F238E27FC236}">
              <a16:creationId xmlns:a16="http://schemas.microsoft.com/office/drawing/2014/main" xmlns="" id="{00000000-0008-0000-0B00-000032A7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1379" name="Rectangle 12582">
          <a:extLst>
            <a:ext uri="{FF2B5EF4-FFF2-40B4-BE49-F238E27FC236}">
              <a16:creationId xmlns:a16="http://schemas.microsoft.com/office/drawing/2014/main" xmlns="" id="{00000000-0008-0000-0B00-000033A7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1380" name="Rectangle 12583">
          <a:extLst>
            <a:ext uri="{FF2B5EF4-FFF2-40B4-BE49-F238E27FC236}">
              <a16:creationId xmlns:a16="http://schemas.microsoft.com/office/drawing/2014/main" xmlns="" id="{00000000-0008-0000-0B00-000034A7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1381" name="Rectangle 12584">
          <a:extLst>
            <a:ext uri="{FF2B5EF4-FFF2-40B4-BE49-F238E27FC236}">
              <a16:creationId xmlns:a16="http://schemas.microsoft.com/office/drawing/2014/main" xmlns="" id="{00000000-0008-0000-0B00-000035A7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1382" name="Rectangle 12585">
          <a:extLst>
            <a:ext uri="{FF2B5EF4-FFF2-40B4-BE49-F238E27FC236}">
              <a16:creationId xmlns:a16="http://schemas.microsoft.com/office/drawing/2014/main" xmlns="" id="{00000000-0008-0000-0B00-000036A7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1383" name="Rectangle 12586">
          <a:extLst>
            <a:ext uri="{FF2B5EF4-FFF2-40B4-BE49-F238E27FC236}">
              <a16:creationId xmlns:a16="http://schemas.microsoft.com/office/drawing/2014/main" xmlns="" id="{00000000-0008-0000-0B00-000037A7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1384" name="Rectangle 12587">
          <a:extLst>
            <a:ext uri="{FF2B5EF4-FFF2-40B4-BE49-F238E27FC236}">
              <a16:creationId xmlns:a16="http://schemas.microsoft.com/office/drawing/2014/main" xmlns="" id="{00000000-0008-0000-0B00-000038A7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1385" name="Rectangle 12588">
          <a:extLst>
            <a:ext uri="{FF2B5EF4-FFF2-40B4-BE49-F238E27FC236}">
              <a16:creationId xmlns:a16="http://schemas.microsoft.com/office/drawing/2014/main" xmlns="" id="{00000000-0008-0000-0B00-000039A7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1386" name="Rectangle 12589">
          <a:extLst>
            <a:ext uri="{FF2B5EF4-FFF2-40B4-BE49-F238E27FC236}">
              <a16:creationId xmlns:a16="http://schemas.microsoft.com/office/drawing/2014/main" xmlns="" id="{00000000-0008-0000-0B00-00003AA7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1387" name="Rectangle 12590">
          <a:extLst>
            <a:ext uri="{FF2B5EF4-FFF2-40B4-BE49-F238E27FC236}">
              <a16:creationId xmlns:a16="http://schemas.microsoft.com/office/drawing/2014/main" xmlns="" id="{00000000-0008-0000-0B00-00003BA7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1388" name="Rectangle 12591">
          <a:extLst>
            <a:ext uri="{FF2B5EF4-FFF2-40B4-BE49-F238E27FC236}">
              <a16:creationId xmlns:a16="http://schemas.microsoft.com/office/drawing/2014/main" xmlns="" id="{00000000-0008-0000-0B00-00003CA7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1389" name="Rectangle 12592">
          <a:extLst>
            <a:ext uri="{FF2B5EF4-FFF2-40B4-BE49-F238E27FC236}">
              <a16:creationId xmlns:a16="http://schemas.microsoft.com/office/drawing/2014/main" xmlns="" id="{00000000-0008-0000-0B00-00003DA7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1390" name="Rectangle 12593">
          <a:extLst>
            <a:ext uri="{FF2B5EF4-FFF2-40B4-BE49-F238E27FC236}">
              <a16:creationId xmlns:a16="http://schemas.microsoft.com/office/drawing/2014/main" xmlns="" id="{00000000-0008-0000-0B00-00003EA7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1391" name="Rectangle 12594">
          <a:extLst>
            <a:ext uri="{FF2B5EF4-FFF2-40B4-BE49-F238E27FC236}">
              <a16:creationId xmlns:a16="http://schemas.microsoft.com/office/drawing/2014/main" xmlns="" id="{00000000-0008-0000-0B00-00003FA7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1392" name="Rectangle 12595">
          <a:extLst>
            <a:ext uri="{FF2B5EF4-FFF2-40B4-BE49-F238E27FC236}">
              <a16:creationId xmlns:a16="http://schemas.microsoft.com/office/drawing/2014/main" xmlns="" id="{00000000-0008-0000-0B00-000040A7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1393" name="Rectangle 12596">
          <a:extLst>
            <a:ext uri="{FF2B5EF4-FFF2-40B4-BE49-F238E27FC236}">
              <a16:creationId xmlns:a16="http://schemas.microsoft.com/office/drawing/2014/main" xmlns="" id="{00000000-0008-0000-0B00-000041A7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1394" name="Rectangle 12597">
          <a:extLst>
            <a:ext uri="{FF2B5EF4-FFF2-40B4-BE49-F238E27FC236}">
              <a16:creationId xmlns:a16="http://schemas.microsoft.com/office/drawing/2014/main" xmlns="" id="{00000000-0008-0000-0B00-000042A7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1395" name="Rectangle 12598">
          <a:extLst>
            <a:ext uri="{FF2B5EF4-FFF2-40B4-BE49-F238E27FC236}">
              <a16:creationId xmlns:a16="http://schemas.microsoft.com/office/drawing/2014/main" xmlns="" id="{00000000-0008-0000-0B00-000043A7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1396" name="Rectangle 12599">
          <a:extLst>
            <a:ext uri="{FF2B5EF4-FFF2-40B4-BE49-F238E27FC236}">
              <a16:creationId xmlns:a16="http://schemas.microsoft.com/office/drawing/2014/main" xmlns="" id="{00000000-0008-0000-0B00-000044A7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1202</xdr:row>
      <xdr:rowOff>0</xdr:rowOff>
    </xdr:from>
    <xdr:to>
      <xdr:col>0</xdr:col>
      <xdr:colOff>0</xdr:colOff>
      <xdr:row>1202</xdr:row>
      <xdr:rowOff>0</xdr:rowOff>
    </xdr:to>
    <xdr:sp macro="" textlink="">
      <xdr:nvSpPr>
        <xdr:cNvPr id="1091413" name="Rectangle 12616">
          <a:extLst>
            <a:ext uri="{FF2B5EF4-FFF2-40B4-BE49-F238E27FC236}">
              <a16:creationId xmlns:a16="http://schemas.microsoft.com/office/drawing/2014/main" xmlns="" id="{00000000-0008-0000-0B00-000055A71000}"/>
            </a:ext>
          </a:extLst>
        </xdr:cNvPr>
        <xdr:cNvSpPr>
          <a:spLocks noChangeArrowheads="1"/>
        </xdr:cNvSpPr>
      </xdr:nvSpPr>
      <xdr:spPr bwMode="auto">
        <a:xfrm>
          <a:off x="0" y="4271676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1202</xdr:row>
      <xdr:rowOff>0</xdr:rowOff>
    </xdr:from>
    <xdr:to>
      <xdr:col>0</xdr:col>
      <xdr:colOff>0</xdr:colOff>
      <xdr:row>1202</xdr:row>
      <xdr:rowOff>0</xdr:rowOff>
    </xdr:to>
    <xdr:sp macro="" textlink="">
      <xdr:nvSpPr>
        <xdr:cNvPr id="1091414" name="Rectangle 12617">
          <a:extLst>
            <a:ext uri="{FF2B5EF4-FFF2-40B4-BE49-F238E27FC236}">
              <a16:creationId xmlns:a16="http://schemas.microsoft.com/office/drawing/2014/main" xmlns="" id="{00000000-0008-0000-0B00-000056A71000}"/>
            </a:ext>
          </a:extLst>
        </xdr:cNvPr>
        <xdr:cNvSpPr>
          <a:spLocks noChangeArrowheads="1"/>
        </xdr:cNvSpPr>
      </xdr:nvSpPr>
      <xdr:spPr bwMode="auto">
        <a:xfrm>
          <a:off x="0" y="4271676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1202</xdr:row>
      <xdr:rowOff>0</xdr:rowOff>
    </xdr:from>
    <xdr:to>
      <xdr:col>0</xdr:col>
      <xdr:colOff>0</xdr:colOff>
      <xdr:row>1202</xdr:row>
      <xdr:rowOff>0</xdr:rowOff>
    </xdr:to>
    <xdr:sp macro="" textlink="">
      <xdr:nvSpPr>
        <xdr:cNvPr id="1091415" name="Rectangle 12618">
          <a:extLst>
            <a:ext uri="{FF2B5EF4-FFF2-40B4-BE49-F238E27FC236}">
              <a16:creationId xmlns:a16="http://schemas.microsoft.com/office/drawing/2014/main" xmlns="" id="{00000000-0008-0000-0B00-000057A71000}"/>
            </a:ext>
          </a:extLst>
        </xdr:cNvPr>
        <xdr:cNvSpPr>
          <a:spLocks noChangeArrowheads="1"/>
        </xdr:cNvSpPr>
      </xdr:nvSpPr>
      <xdr:spPr bwMode="auto">
        <a:xfrm>
          <a:off x="0" y="4271676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1202</xdr:row>
      <xdr:rowOff>0</xdr:rowOff>
    </xdr:from>
    <xdr:to>
      <xdr:col>0</xdr:col>
      <xdr:colOff>0</xdr:colOff>
      <xdr:row>1202</xdr:row>
      <xdr:rowOff>0</xdr:rowOff>
    </xdr:to>
    <xdr:sp macro="" textlink="">
      <xdr:nvSpPr>
        <xdr:cNvPr id="1091416" name="Rectangle 12619">
          <a:extLst>
            <a:ext uri="{FF2B5EF4-FFF2-40B4-BE49-F238E27FC236}">
              <a16:creationId xmlns:a16="http://schemas.microsoft.com/office/drawing/2014/main" xmlns="" id="{00000000-0008-0000-0B00-000058A71000}"/>
            </a:ext>
          </a:extLst>
        </xdr:cNvPr>
        <xdr:cNvSpPr>
          <a:spLocks noChangeArrowheads="1"/>
        </xdr:cNvSpPr>
      </xdr:nvSpPr>
      <xdr:spPr bwMode="auto">
        <a:xfrm>
          <a:off x="0" y="4271676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1202</xdr:row>
      <xdr:rowOff>0</xdr:rowOff>
    </xdr:from>
    <xdr:to>
      <xdr:col>0</xdr:col>
      <xdr:colOff>0</xdr:colOff>
      <xdr:row>1202</xdr:row>
      <xdr:rowOff>0</xdr:rowOff>
    </xdr:to>
    <xdr:sp macro="" textlink="">
      <xdr:nvSpPr>
        <xdr:cNvPr id="1091417" name="Rectangle 12620">
          <a:extLst>
            <a:ext uri="{FF2B5EF4-FFF2-40B4-BE49-F238E27FC236}">
              <a16:creationId xmlns:a16="http://schemas.microsoft.com/office/drawing/2014/main" xmlns="" id="{00000000-0008-0000-0B00-000059A71000}"/>
            </a:ext>
          </a:extLst>
        </xdr:cNvPr>
        <xdr:cNvSpPr>
          <a:spLocks noChangeArrowheads="1"/>
        </xdr:cNvSpPr>
      </xdr:nvSpPr>
      <xdr:spPr bwMode="auto">
        <a:xfrm>
          <a:off x="0" y="4271676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1202</xdr:row>
      <xdr:rowOff>0</xdr:rowOff>
    </xdr:from>
    <xdr:to>
      <xdr:col>0</xdr:col>
      <xdr:colOff>0</xdr:colOff>
      <xdr:row>1202</xdr:row>
      <xdr:rowOff>0</xdr:rowOff>
    </xdr:to>
    <xdr:sp macro="" textlink="">
      <xdr:nvSpPr>
        <xdr:cNvPr id="1091418" name="Rectangle 12621">
          <a:extLst>
            <a:ext uri="{FF2B5EF4-FFF2-40B4-BE49-F238E27FC236}">
              <a16:creationId xmlns:a16="http://schemas.microsoft.com/office/drawing/2014/main" xmlns="" id="{00000000-0008-0000-0B00-00005AA71000}"/>
            </a:ext>
          </a:extLst>
        </xdr:cNvPr>
        <xdr:cNvSpPr>
          <a:spLocks noChangeArrowheads="1"/>
        </xdr:cNvSpPr>
      </xdr:nvSpPr>
      <xdr:spPr bwMode="auto">
        <a:xfrm>
          <a:off x="0" y="4271676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1202</xdr:row>
      <xdr:rowOff>0</xdr:rowOff>
    </xdr:from>
    <xdr:to>
      <xdr:col>0</xdr:col>
      <xdr:colOff>0</xdr:colOff>
      <xdr:row>1202</xdr:row>
      <xdr:rowOff>0</xdr:rowOff>
    </xdr:to>
    <xdr:sp macro="" textlink="">
      <xdr:nvSpPr>
        <xdr:cNvPr id="1091419" name="Rectangle 12622">
          <a:extLst>
            <a:ext uri="{FF2B5EF4-FFF2-40B4-BE49-F238E27FC236}">
              <a16:creationId xmlns:a16="http://schemas.microsoft.com/office/drawing/2014/main" xmlns="" id="{00000000-0008-0000-0B00-00005BA71000}"/>
            </a:ext>
          </a:extLst>
        </xdr:cNvPr>
        <xdr:cNvSpPr>
          <a:spLocks noChangeArrowheads="1"/>
        </xdr:cNvSpPr>
      </xdr:nvSpPr>
      <xdr:spPr bwMode="auto">
        <a:xfrm>
          <a:off x="0" y="4271676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1202</xdr:row>
      <xdr:rowOff>0</xdr:rowOff>
    </xdr:from>
    <xdr:to>
      <xdr:col>0</xdr:col>
      <xdr:colOff>0</xdr:colOff>
      <xdr:row>1202</xdr:row>
      <xdr:rowOff>0</xdr:rowOff>
    </xdr:to>
    <xdr:sp macro="" textlink="">
      <xdr:nvSpPr>
        <xdr:cNvPr id="1091420" name="Rectangle 12623">
          <a:extLst>
            <a:ext uri="{FF2B5EF4-FFF2-40B4-BE49-F238E27FC236}">
              <a16:creationId xmlns:a16="http://schemas.microsoft.com/office/drawing/2014/main" xmlns="" id="{00000000-0008-0000-0B00-00005CA71000}"/>
            </a:ext>
          </a:extLst>
        </xdr:cNvPr>
        <xdr:cNvSpPr>
          <a:spLocks noChangeArrowheads="1"/>
        </xdr:cNvSpPr>
      </xdr:nvSpPr>
      <xdr:spPr bwMode="auto">
        <a:xfrm>
          <a:off x="0" y="4271676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1202</xdr:row>
      <xdr:rowOff>0</xdr:rowOff>
    </xdr:from>
    <xdr:to>
      <xdr:col>0</xdr:col>
      <xdr:colOff>0</xdr:colOff>
      <xdr:row>1202</xdr:row>
      <xdr:rowOff>0</xdr:rowOff>
    </xdr:to>
    <xdr:sp macro="" textlink="">
      <xdr:nvSpPr>
        <xdr:cNvPr id="1091421" name="Rectangle 12624">
          <a:extLst>
            <a:ext uri="{FF2B5EF4-FFF2-40B4-BE49-F238E27FC236}">
              <a16:creationId xmlns:a16="http://schemas.microsoft.com/office/drawing/2014/main" xmlns="" id="{00000000-0008-0000-0B00-00005DA71000}"/>
            </a:ext>
          </a:extLst>
        </xdr:cNvPr>
        <xdr:cNvSpPr>
          <a:spLocks noChangeArrowheads="1"/>
        </xdr:cNvSpPr>
      </xdr:nvSpPr>
      <xdr:spPr bwMode="auto">
        <a:xfrm>
          <a:off x="0" y="4271676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1202</xdr:row>
      <xdr:rowOff>0</xdr:rowOff>
    </xdr:from>
    <xdr:to>
      <xdr:col>0</xdr:col>
      <xdr:colOff>0</xdr:colOff>
      <xdr:row>1202</xdr:row>
      <xdr:rowOff>0</xdr:rowOff>
    </xdr:to>
    <xdr:sp macro="" textlink="">
      <xdr:nvSpPr>
        <xdr:cNvPr id="1091422" name="Rectangle 12625">
          <a:extLst>
            <a:ext uri="{FF2B5EF4-FFF2-40B4-BE49-F238E27FC236}">
              <a16:creationId xmlns:a16="http://schemas.microsoft.com/office/drawing/2014/main" xmlns="" id="{00000000-0008-0000-0B00-00005EA71000}"/>
            </a:ext>
          </a:extLst>
        </xdr:cNvPr>
        <xdr:cNvSpPr>
          <a:spLocks noChangeArrowheads="1"/>
        </xdr:cNvSpPr>
      </xdr:nvSpPr>
      <xdr:spPr bwMode="auto">
        <a:xfrm>
          <a:off x="0" y="4271676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1202</xdr:row>
      <xdr:rowOff>0</xdr:rowOff>
    </xdr:from>
    <xdr:to>
      <xdr:col>0</xdr:col>
      <xdr:colOff>0</xdr:colOff>
      <xdr:row>1202</xdr:row>
      <xdr:rowOff>0</xdr:rowOff>
    </xdr:to>
    <xdr:sp macro="" textlink="">
      <xdr:nvSpPr>
        <xdr:cNvPr id="1091423" name="Rectangle 12626">
          <a:extLst>
            <a:ext uri="{FF2B5EF4-FFF2-40B4-BE49-F238E27FC236}">
              <a16:creationId xmlns:a16="http://schemas.microsoft.com/office/drawing/2014/main" xmlns="" id="{00000000-0008-0000-0B00-00005FA71000}"/>
            </a:ext>
          </a:extLst>
        </xdr:cNvPr>
        <xdr:cNvSpPr>
          <a:spLocks noChangeArrowheads="1"/>
        </xdr:cNvSpPr>
      </xdr:nvSpPr>
      <xdr:spPr bwMode="auto">
        <a:xfrm>
          <a:off x="0" y="4271676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1202</xdr:row>
      <xdr:rowOff>0</xdr:rowOff>
    </xdr:from>
    <xdr:to>
      <xdr:col>0</xdr:col>
      <xdr:colOff>0</xdr:colOff>
      <xdr:row>1202</xdr:row>
      <xdr:rowOff>0</xdr:rowOff>
    </xdr:to>
    <xdr:sp macro="" textlink="">
      <xdr:nvSpPr>
        <xdr:cNvPr id="1091424" name="Rectangle 12627">
          <a:extLst>
            <a:ext uri="{FF2B5EF4-FFF2-40B4-BE49-F238E27FC236}">
              <a16:creationId xmlns:a16="http://schemas.microsoft.com/office/drawing/2014/main" xmlns="" id="{00000000-0008-0000-0B00-000060A71000}"/>
            </a:ext>
          </a:extLst>
        </xdr:cNvPr>
        <xdr:cNvSpPr>
          <a:spLocks noChangeArrowheads="1"/>
        </xdr:cNvSpPr>
      </xdr:nvSpPr>
      <xdr:spPr bwMode="auto">
        <a:xfrm>
          <a:off x="0" y="4271676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1202</xdr:row>
      <xdr:rowOff>0</xdr:rowOff>
    </xdr:from>
    <xdr:to>
      <xdr:col>0</xdr:col>
      <xdr:colOff>0</xdr:colOff>
      <xdr:row>1202</xdr:row>
      <xdr:rowOff>0</xdr:rowOff>
    </xdr:to>
    <xdr:sp macro="" textlink="">
      <xdr:nvSpPr>
        <xdr:cNvPr id="1091425" name="Rectangle 12628">
          <a:extLst>
            <a:ext uri="{FF2B5EF4-FFF2-40B4-BE49-F238E27FC236}">
              <a16:creationId xmlns:a16="http://schemas.microsoft.com/office/drawing/2014/main" xmlns="" id="{00000000-0008-0000-0B00-000061A71000}"/>
            </a:ext>
          </a:extLst>
        </xdr:cNvPr>
        <xdr:cNvSpPr>
          <a:spLocks noChangeArrowheads="1"/>
        </xdr:cNvSpPr>
      </xdr:nvSpPr>
      <xdr:spPr bwMode="auto">
        <a:xfrm>
          <a:off x="0" y="4271676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1202</xdr:row>
      <xdr:rowOff>0</xdr:rowOff>
    </xdr:from>
    <xdr:to>
      <xdr:col>0</xdr:col>
      <xdr:colOff>0</xdr:colOff>
      <xdr:row>1202</xdr:row>
      <xdr:rowOff>0</xdr:rowOff>
    </xdr:to>
    <xdr:sp macro="" textlink="">
      <xdr:nvSpPr>
        <xdr:cNvPr id="1091426" name="Rectangle 12629">
          <a:extLst>
            <a:ext uri="{FF2B5EF4-FFF2-40B4-BE49-F238E27FC236}">
              <a16:creationId xmlns:a16="http://schemas.microsoft.com/office/drawing/2014/main" xmlns="" id="{00000000-0008-0000-0B00-000062A71000}"/>
            </a:ext>
          </a:extLst>
        </xdr:cNvPr>
        <xdr:cNvSpPr>
          <a:spLocks noChangeArrowheads="1"/>
        </xdr:cNvSpPr>
      </xdr:nvSpPr>
      <xdr:spPr bwMode="auto">
        <a:xfrm>
          <a:off x="0" y="4271676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1202</xdr:row>
      <xdr:rowOff>0</xdr:rowOff>
    </xdr:from>
    <xdr:to>
      <xdr:col>0</xdr:col>
      <xdr:colOff>0</xdr:colOff>
      <xdr:row>1202</xdr:row>
      <xdr:rowOff>0</xdr:rowOff>
    </xdr:to>
    <xdr:sp macro="" textlink="">
      <xdr:nvSpPr>
        <xdr:cNvPr id="1091427" name="Rectangle 12630">
          <a:extLst>
            <a:ext uri="{FF2B5EF4-FFF2-40B4-BE49-F238E27FC236}">
              <a16:creationId xmlns:a16="http://schemas.microsoft.com/office/drawing/2014/main" xmlns="" id="{00000000-0008-0000-0B00-000063A71000}"/>
            </a:ext>
          </a:extLst>
        </xdr:cNvPr>
        <xdr:cNvSpPr>
          <a:spLocks noChangeArrowheads="1"/>
        </xdr:cNvSpPr>
      </xdr:nvSpPr>
      <xdr:spPr bwMode="auto">
        <a:xfrm>
          <a:off x="0" y="4271676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1202</xdr:row>
      <xdr:rowOff>0</xdr:rowOff>
    </xdr:from>
    <xdr:to>
      <xdr:col>0</xdr:col>
      <xdr:colOff>0</xdr:colOff>
      <xdr:row>1202</xdr:row>
      <xdr:rowOff>0</xdr:rowOff>
    </xdr:to>
    <xdr:sp macro="" textlink="">
      <xdr:nvSpPr>
        <xdr:cNvPr id="1091428" name="Rectangle 12631">
          <a:extLst>
            <a:ext uri="{FF2B5EF4-FFF2-40B4-BE49-F238E27FC236}">
              <a16:creationId xmlns:a16="http://schemas.microsoft.com/office/drawing/2014/main" xmlns="" id="{00000000-0008-0000-0B00-000064A71000}"/>
            </a:ext>
          </a:extLst>
        </xdr:cNvPr>
        <xdr:cNvSpPr>
          <a:spLocks noChangeArrowheads="1"/>
        </xdr:cNvSpPr>
      </xdr:nvSpPr>
      <xdr:spPr bwMode="auto">
        <a:xfrm>
          <a:off x="0" y="4271676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1209</xdr:row>
      <xdr:rowOff>0</xdr:rowOff>
    </xdr:from>
    <xdr:to>
      <xdr:col>0</xdr:col>
      <xdr:colOff>0</xdr:colOff>
      <xdr:row>1209</xdr:row>
      <xdr:rowOff>0</xdr:rowOff>
    </xdr:to>
    <xdr:sp macro="" textlink="">
      <xdr:nvSpPr>
        <xdr:cNvPr id="1091429" name="Rectangle 12632">
          <a:extLst>
            <a:ext uri="{FF2B5EF4-FFF2-40B4-BE49-F238E27FC236}">
              <a16:creationId xmlns:a16="http://schemas.microsoft.com/office/drawing/2014/main" xmlns="" id="{00000000-0008-0000-0B00-000065A71000}"/>
            </a:ext>
          </a:extLst>
        </xdr:cNvPr>
        <xdr:cNvSpPr>
          <a:spLocks noChangeArrowheads="1"/>
        </xdr:cNvSpPr>
      </xdr:nvSpPr>
      <xdr:spPr bwMode="auto">
        <a:xfrm>
          <a:off x="0" y="4303871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1209</xdr:row>
      <xdr:rowOff>0</xdr:rowOff>
    </xdr:from>
    <xdr:to>
      <xdr:col>0</xdr:col>
      <xdr:colOff>0</xdr:colOff>
      <xdr:row>1209</xdr:row>
      <xdr:rowOff>0</xdr:rowOff>
    </xdr:to>
    <xdr:sp macro="" textlink="">
      <xdr:nvSpPr>
        <xdr:cNvPr id="1091430" name="Rectangle 12633">
          <a:extLst>
            <a:ext uri="{FF2B5EF4-FFF2-40B4-BE49-F238E27FC236}">
              <a16:creationId xmlns:a16="http://schemas.microsoft.com/office/drawing/2014/main" xmlns="" id="{00000000-0008-0000-0B00-000066A71000}"/>
            </a:ext>
          </a:extLst>
        </xdr:cNvPr>
        <xdr:cNvSpPr>
          <a:spLocks noChangeArrowheads="1"/>
        </xdr:cNvSpPr>
      </xdr:nvSpPr>
      <xdr:spPr bwMode="auto">
        <a:xfrm>
          <a:off x="0" y="4303871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1201</xdr:row>
      <xdr:rowOff>0</xdr:rowOff>
    </xdr:from>
    <xdr:to>
      <xdr:col>0</xdr:col>
      <xdr:colOff>0</xdr:colOff>
      <xdr:row>1201</xdr:row>
      <xdr:rowOff>0</xdr:rowOff>
    </xdr:to>
    <xdr:sp macro="" textlink="">
      <xdr:nvSpPr>
        <xdr:cNvPr id="1091431" name="Rectangle 12634">
          <a:extLst>
            <a:ext uri="{FF2B5EF4-FFF2-40B4-BE49-F238E27FC236}">
              <a16:creationId xmlns:a16="http://schemas.microsoft.com/office/drawing/2014/main" xmlns="" id="{00000000-0008-0000-0B00-000067A71000}"/>
            </a:ext>
          </a:extLst>
        </xdr:cNvPr>
        <xdr:cNvSpPr>
          <a:spLocks noChangeArrowheads="1"/>
        </xdr:cNvSpPr>
      </xdr:nvSpPr>
      <xdr:spPr bwMode="auto">
        <a:xfrm>
          <a:off x="0" y="4269676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1201</xdr:row>
      <xdr:rowOff>0</xdr:rowOff>
    </xdr:from>
    <xdr:to>
      <xdr:col>0</xdr:col>
      <xdr:colOff>0</xdr:colOff>
      <xdr:row>1201</xdr:row>
      <xdr:rowOff>0</xdr:rowOff>
    </xdr:to>
    <xdr:sp macro="" textlink="">
      <xdr:nvSpPr>
        <xdr:cNvPr id="1091432" name="Rectangle 12635">
          <a:extLst>
            <a:ext uri="{FF2B5EF4-FFF2-40B4-BE49-F238E27FC236}">
              <a16:creationId xmlns:a16="http://schemas.microsoft.com/office/drawing/2014/main" xmlns="" id="{00000000-0008-0000-0B00-000068A71000}"/>
            </a:ext>
          </a:extLst>
        </xdr:cNvPr>
        <xdr:cNvSpPr>
          <a:spLocks noChangeArrowheads="1"/>
        </xdr:cNvSpPr>
      </xdr:nvSpPr>
      <xdr:spPr bwMode="auto">
        <a:xfrm>
          <a:off x="0" y="4269676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1201</xdr:row>
      <xdr:rowOff>0</xdr:rowOff>
    </xdr:from>
    <xdr:to>
      <xdr:col>0</xdr:col>
      <xdr:colOff>0</xdr:colOff>
      <xdr:row>1201</xdr:row>
      <xdr:rowOff>0</xdr:rowOff>
    </xdr:to>
    <xdr:sp macro="" textlink="">
      <xdr:nvSpPr>
        <xdr:cNvPr id="1091433" name="Rectangle 12636">
          <a:extLst>
            <a:ext uri="{FF2B5EF4-FFF2-40B4-BE49-F238E27FC236}">
              <a16:creationId xmlns:a16="http://schemas.microsoft.com/office/drawing/2014/main" xmlns="" id="{00000000-0008-0000-0B00-000069A71000}"/>
            </a:ext>
          </a:extLst>
        </xdr:cNvPr>
        <xdr:cNvSpPr>
          <a:spLocks noChangeArrowheads="1"/>
        </xdr:cNvSpPr>
      </xdr:nvSpPr>
      <xdr:spPr bwMode="auto">
        <a:xfrm>
          <a:off x="0" y="4269676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1201</xdr:row>
      <xdr:rowOff>0</xdr:rowOff>
    </xdr:from>
    <xdr:to>
      <xdr:col>0</xdr:col>
      <xdr:colOff>0</xdr:colOff>
      <xdr:row>1201</xdr:row>
      <xdr:rowOff>0</xdr:rowOff>
    </xdr:to>
    <xdr:sp macro="" textlink="">
      <xdr:nvSpPr>
        <xdr:cNvPr id="1091434" name="Rectangle 12637">
          <a:extLst>
            <a:ext uri="{FF2B5EF4-FFF2-40B4-BE49-F238E27FC236}">
              <a16:creationId xmlns:a16="http://schemas.microsoft.com/office/drawing/2014/main" xmlns="" id="{00000000-0008-0000-0B00-00006AA71000}"/>
            </a:ext>
          </a:extLst>
        </xdr:cNvPr>
        <xdr:cNvSpPr>
          <a:spLocks noChangeArrowheads="1"/>
        </xdr:cNvSpPr>
      </xdr:nvSpPr>
      <xdr:spPr bwMode="auto">
        <a:xfrm>
          <a:off x="0" y="4269676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1201</xdr:row>
      <xdr:rowOff>0</xdr:rowOff>
    </xdr:from>
    <xdr:to>
      <xdr:col>0</xdr:col>
      <xdr:colOff>0</xdr:colOff>
      <xdr:row>1201</xdr:row>
      <xdr:rowOff>0</xdr:rowOff>
    </xdr:to>
    <xdr:sp macro="" textlink="">
      <xdr:nvSpPr>
        <xdr:cNvPr id="1091435" name="Rectangle 12638">
          <a:extLst>
            <a:ext uri="{FF2B5EF4-FFF2-40B4-BE49-F238E27FC236}">
              <a16:creationId xmlns:a16="http://schemas.microsoft.com/office/drawing/2014/main" xmlns="" id="{00000000-0008-0000-0B00-00006BA71000}"/>
            </a:ext>
          </a:extLst>
        </xdr:cNvPr>
        <xdr:cNvSpPr>
          <a:spLocks noChangeArrowheads="1"/>
        </xdr:cNvSpPr>
      </xdr:nvSpPr>
      <xdr:spPr bwMode="auto">
        <a:xfrm>
          <a:off x="0" y="4269676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1201</xdr:row>
      <xdr:rowOff>0</xdr:rowOff>
    </xdr:from>
    <xdr:to>
      <xdr:col>0</xdr:col>
      <xdr:colOff>0</xdr:colOff>
      <xdr:row>1201</xdr:row>
      <xdr:rowOff>0</xdr:rowOff>
    </xdr:to>
    <xdr:sp macro="" textlink="">
      <xdr:nvSpPr>
        <xdr:cNvPr id="1091436" name="Rectangle 12639">
          <a:extLst>
            <a:ext uri="{FF2B5EF4-FFF2-40B4-BE49-F238E27FC236}">
              <a16:creationId xmlns:a16="http://schemas.microsoft.com/office/drawing/2014/main" xmlns="" id="{00000000-0008-0000-0B00-00006CA71000}"/>
            </a:ext>
          </a:extLst>
        </xdr:cNvPr>
        <xdr:cNvSpPr>
          <a:spLocks noChangeArrowheads="1"/>
        </xdr:cNvSpPr>
      </xdr:nvSpPr>
      <xdr:spPr bwMode="auto">
        <a:xfrm>
          <a:off x="0" y="4269676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1201</xdr:row>
      <xdr:rowOff>0</xdr:rowOff>
    </xdr:from>
    <xdr:to>
      <xdr:col>0</xdr:col>
      <xdr:colOff>0</xdr:colOff>
      <xdr:row>1201</xdr:row>
      <xdr:rowOff>0</xdr:rowOff>
    </xdr:to>
    <xdr:sp macro="" textlink="">
      <xdr:nvSpPr>
        <xdr:cNvPr id="1091437" name="Rectangle 12640">
          <a:extLst>
            <a:ext uri="{FF2B5EF4-FFF2-40B4-BE49-F238E27FC236}">
              <a16:creationId xmlns:a16="http://schemas.microsoft.com/office/drawing/2014/main" xmlns="" id="{00000000-0008-0000-0B00-00006DA71000}"/>
            </a:ext>
          </a:extLst>
        </xdr:cNvPr>
        <xdr:cNvSpPr>
          <a:spLocks noChangeArrowheads="1"/>
        </xdr:cNvSpPr>
      </xdr:nvSpPr>
      <xdr:spPr bwMode="auto">
        <a:xfrm>
          <a:off x="0" y="4269676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1201</xdr:row>
      <xdr:rowOff>0</xdr:rowOff>
    </xdr:from>
    <xdr:to>
      <xdr:col>0</xdr:col>
      <xdr:colOff>0</xdr:colOff>
      <xdr:row>1201</xdr:row>
      <xdr:rowOff>0</xdr:rowOff>
    </xdr:to>
    <xdr:sp macro="" textlink="">
      <xdr:nvSpPr>
        <xdr:cNvPr id="1091438" name="Rectangle 12641">
          <a:extLst>
            <a:ext uri="{FF2B5EF4-FFF2-40B4-BE49-F238E27FC236}">
              <a16:creationId xmlns:a16="http://schemas.microsoft.com/office/drawing/2014/main" xmlns="" id="{00000000-0008-0000-0B00-00006EA71000}"/>
            </a:ext>
          </a:extLst>
        </xdr:cNvPr>
        <xdr:cNvSpPr>
          <a:spLocks noChangeArrowheads="1"/>
        </xdr:cNvSpPr>
      </xdr:nvSpPr>
      <xdr:spPr bwMode="auto">
        <a:xfrm>
          <a:off x="0" y="4269676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1201</xdr:row>
      <xdr:rowOff>0</xdr:rowOff>
    </xdr:from>
    <xdr:to>
      <xdr:col>0</xdr:col>
      <xdr:colOff>0</xdr:colOff>
      <xdr:row>1201</xdr:row>
      <xdr:rowOff>0</xdr:rowOff>
    </xdr:to>
    <xdr:sp macro="" textlink="">
      <xdr:nvSpPr>
        <xdr:cNvPr id="1091439" name="Rectangle 12642">
          <a:extLst>
            <a:ext uri="{FF2B5EF4-FFF2-40B4-BE49-F238E27FC236}">
              <a16:creationId xmlns:a16="http://schemas.microsoft.com/office/drawing/2014/main" xmlns="" id="{00000000-0008-0000-0B00-00006FA71000}"/>
            </a:ext>
          </a:extLst>
        </xdr:cNvPr>
        <xdr:cNvSpPr>
          <a:spLocks noChangeArrowheads="1"/>
        </xdr:cNvSpPr>
      </xdr:nvSpPr>
      <xdr:spPr bwMode="auto">
        <a:xfrm>
          <a:off x="0" y="4269676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1201</xdr:row>
      <xdr:rowOff>0</xdr:rowOff>
    </xdr:from>
    <xdr:to>
      <xdr:col>0</xdr:col>
      <xdr:colOff>0</xdr:colOff>
      <xdr:row>1201</xdr:row>
      <xdr:rowOff>0</xdr:rowOff>
    </xdr:to>
    <xdr:sp macro="" textlink="">
      <xdr:nvSpPr>
        <xdr:cNvPr id="1091440" name="Rectangle 12643">
          <a:extLst>
            <a:ext uri="{FF2B5EF4-FFF2-40B4-BE49-F238E27FC236}">
              <a16:creationId xmlns:a16="http://schemas.microsoft.com/office/drawing/2014/main" xmlns="" id="{00000000-0008-0000-0B00-000070A71000}"/>
            </a:ext>
          </a:extLst>
        </xdr:cNvPr>
        <xdr:cNvSpPr>
          <a:spLocks noChangeArrowheads="1"/>
        </xdr:cNvSpPr>
      </xdr:nvSpPr>
      <xdr:spPr bwMode="auto">
        <a:xfrm>
          <a:off x="0" y="4269676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1201</xdr:row>
      <xdr:rowOff>0</xdr:rowOff>
    </xdr:from>
    <xdr:to>
      <xdr:col>0</xdr:col>
      <xdr:colOff>0</xdr:colOff>
      <xdr:row>1201</xdr:row>
      <xdr:rowOff>0</xdr:rowOff>
    </xdr:to>
    <xdr:sp macro="" textlink="">
      <xdr:nvSpPr>
        <xdr:cNvPr id="1091441" name="Rectangle 12644">
          <a:extLst>
            <a:ext uri="{FF2B5EF4-FFF2-40B4-BE49-F238E27FC236}">
              <a16:creationId xmlns:a16="http://schemas.microsoft.com/office/drawing/2014/main" xmlns="" id="{00000000-0008-0000-0B00-000071A71000}"/>
            </a:ext>
          </a:extLst>
        </xdr:cNvPr>
        <xdr:cNvSpPr>
          <a:spLocks noChangeArrowheads="1"/>
        </xdr:cNvSpPr>
      </xdr:nvSpPr>
      <xdr:spPr bwMode="auto">
        <a:xfrm>
          <a:off x="0" y="4269676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1201</xdr:row>
      <xdr:rowOff>0</xdr:rowOff>
    </xdr:from>
    <xdr:to>
      <xdr:col>0</xdr:col>
      <xdr:colOff>0</xdr:colOff>
      <xdr:row>1201</xdr:row>
      <xdr:rowOff>0</xdr:rowOff>
    </xdr:to>
    <xdr:sp macro="" textlink="">
      <xdr:nvSpPr>
        <xdr:cNvPr id="1091442" name="Rectangle 12645">
          <a:extLst>
            <a:ext uri="{FF2B5EF4-FFF2-40B4-BE49-F238E27FC236}">
              <a16:creationId xmlns:a16="http://schemas.microsoft.com/office/drawing/2014/main" xmlns="" id="{00000000-0008-0000-0B00-000072A71000}"/>
            </a:ext>
          </a:extLst>
        </xdr:cNvPr>
        <xdr:cNvSpPr>
          <a:spLocks noChangeArrowheads="1"/>
        </xdr:cNvSpPr>
      </xdr:nvSpPr>
      <xdr:spPr bwMode="auto">
        <a:xfrm>
          <a:off x="0" y="4269676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1201</xdr:row>
      <xdr:rowOff>0</xdr:rowOff>
    </xdr:from>
    <xdr:to>
      <xdr:col>0</xdr:col>
      <xdr:colOff>0</xdr:colOff>
      <xdr:row>1201</xdr:row>
      <xdr:rowOff>0</xdr:rowOff>
    </xdr:to>
    <xdr:sp macro="" textlink="">
      <xdr:nvSpPr>
        <xdr:cNvPr id="1091443" name="Rectangle 12646">
          <a:extLst>
            <a:ext uri="{FF2B5EF4-FFF2-40B4-BE49-F238E27FC236}">
              <a16:creationId xmlns:a16="http://schemas.microsoft.com/office/drawing/2014/main" xmlns="" id="{00000000-0008-0000-0B00-000073A71000}"/>
            </a:ext>
          </a:extLst>
        </xdr:cNvPr>
        <xdr:cNvSpPr>
          <a:spLocks noChangeArrowheads="1"/>
        </xdr:cNvSpPr>
      </xdr:nvSpPr>
      <xdr:spPr bwMode="auto">
        <a:xfrm>
          <a:off x="0" y="4269676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1201</xdr:row>
      <xdr:rowOff>0</xdr:rowOff>
    </xdr:from>
    <xdr:to>
      <xdr:col>0</xdr:col>
      <xdr:colOff>0</xdr:colOff>
      <xdr:row>1201</xdr:row>
      <xdr:rowOff>0</xdr:rowOff>
    </xdr:to>
    <xdr:sp macro="" textlink="">
      <xdr:nvSpPr>
        <xdr:cNvPr id="1091444" name="Rectangle 12647">
          <a:extLst>
            <a:ext uri="{FF2B5EF4-FFF2-40B4-BE49-F238E27FC236}">
              <a16:creationId xmlns:a16="http://schemas.microsoft.com/office/drawing/2014/main" xmlns="" id="{00000000-0008-0000-0B00-000074A71000}"/>
            </a:ext>
          </a:extLst>
        </xdr:cNvPr>
        <xdr:cNvSpPr>
          <a:spLocks noChangeArrowheads="1"/>
        </xdr:cNvSpPr>
      </xdr:nvSpPr>
      <xdr:spPr bwMode="auto">
        <a:xfrm>
          <a:off x="0" y="4269676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1201</xdr:row>
      <xdr:rowOff>0</xdr:rowOff>
    </xdr:from>
    <xdr:to>
      <xdr:col>0</xdr:col>
      <xdr:colOff>0</xdr:colOff>
      <xdr:row>1201</xdr:row>
      <xdr:rowOff>0</xdr:rowOff>
    </xdr:to>
    <xdr:sp macro="" textlink="">
      <xdr:nvSpPr>
        <xdr:cNvPr id="1091445" name="Rectangle 12648">
          <a:extLst>
            <a:ext uri="{FF2B5EF4-FFF2-40B4-BE49-F238E27FC236}">
              <a16:creationId xmlns:a16="http://schemas.microsoft.com/office/drawing/2014/main" xmlns="" id="{00000000-0008-0000-0B00-000075A71000}"/>
            </a:ext>
          </a:extLst>
        </xdr:cNvPr>
        <xdr:cNvSpPr>
          <a:spLocks noChangeArrowheads="1"/>
        </xdr:cNvSpPr>
      </xdr:nvSpPr>
      <xdr:spPr bwMode="auto">
        <a:xfrm>
          <a:off x="0" y="4269676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1201</xdr:row>
      <xdr:rowOff>0</xdr:rowOff>
    </xdr:from>
    <xdr:to>
      <xdr:col>0</xdr:col>
      <xdr:colOff>0</xdr:colOff>
      <xdr:row>1201</xdr:row>
      <xdr:rowOff>0</xdr:rowOff>
    </xdr:to>
    <xdr:sp macro="" textlink="">
      <xdr:nvSpPr>
        <xdr:cNvPr id="1091446" name="Rectangle 12649">
          <a:extLst>
            <a:ext uri="{FF2B5EF4-FFF2-40B4-BE49-F238E27FC236}">
              <a16:creationId xmlns:a16="http://schemas.microsoft.com/office/drawing/2014/main" xmlns="" id="{00000000-0008-0000-0B00-000076A71000}"/>
            </a:ext>
          </a:extLst>
        </xdr:cNvPr>
        <xdr:cNvSpPr>
          <a:spLocks noChangeArrowheads="1"/>
        </xdr:cNvSpPr>
      </xdr:nvSpPr>
      <xdr:spPr bwMode="auto">
        <a:xfrm>
          <a:off x="0" y="4269676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1209</xdr:row>
      <xdr:rowOff>0</xdr:rowOff>
    </xdr:from>
    <xdr:to>
      <xdr:col>0</xdr:col>
      <xdr:colOff>0</xdr:colOff>
      <xdr:row>1209</xdr:row>
      <xdr:rowOff>0</xdr:rowOff>
    </xdr:to>
    <xdr:sp macro="" textlink="">
      <xdr:nvSpPr>
        <xdr:cNvPr id="1091447" name="Rectangle 12650">
          <a:extLst>
            <a:ext uri="{FF2B5EF4-FFF2-40B4-BE49-F238E27FC236}">
              <a16:creationId xmlns:a16="http://schemas.microsoft.com/office/drawing/2014/main" xmlns="" id="{00000000-0008-0000-0B00-000077A71000}"/>
            </a:ext>
          </a:extLst>
        </xdr:cNvPr>
        <xdr:cNvSpPr>
          <a:spLocks noChangeArrowheads="1"/>
        </xdr:cNvSpPr>
      </xdr:nvSpPr>
      <xdr:spPr bwMode="auto">
        <a:xfrm>
          <a:off x="0" y="4301871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1209</xdr:row>
      <xdr:rowOff>0</xdr:rowOff>
    </xdr:from>
    <xdr:to>
      <xdr:col>0</xdr:col>
      <xdr:colOff>0</xdr:colOff>
      <xdr:row>1209</xdr:row>
      <xdr:rowOff>0</xdr:rowOff>
    </xdr:to>
    <xdr:sp macro="" textlink="">
      <xdr:nvSpPr>
        <xdr:cNvPr id="1091448" name="Rectangle 12651">
          <a:extLst>
            <a:ext uri="{FF2B5EF4-FFF2-40B4-BE49-F238E27FC236}">
              <a16:creationId xmlns:a16="http://schemas.microsoft.com/office/drawing/2014/main" xmlns="" id="{00000000-0008-0000-0B00-000078A71000}"/>
            </a:ext>
          </a:extLst>
        </xdr:cNvPr>
        <xdr:cNvSpPr>
          <a:spLocks noChangeArrowheads="1"/>
        </xdr:cNvSpPr>
      </xdr:nvSpPr>
      <xdr:spPr bwMode="auto">
        <a:xfrm>
          <a:off x="0" y="4301871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1209</xdr:row>
      <xdr:rowOff>0</xdr:rowOff>
    </xdr:from>
    <xdr:to>
      <xdr:col>0</xdr:col>
      <xdr:colOff>0</xdr:colOff>
      <xdr:row>1209</xdr:row>
      <xdr:rowOff>0</xdr:rowOff>
    </xdr:to>
    <xdr:sp macro="" textlink="">
      <xdr:nvSpPr>
        <xdr:cNvPr id="1091449" name="Rectangle 12652">
          <a:extLst>
            <a:ext uri="{FF2B5EF4-FFF2-40B4-BE49-F238E27FC236}">
              <a16:creationId xmlns:a16="http://schemas.microsoft.com/office/drawing/2014/main" xmlns="" id="{00000000-0008-0000-0B00-000079A71000}"/>
            </a:ext>
          </a:extLst>
        </xdr:cNvPr>
        <xdr:cNvSpPr>
          <a:spLocks noChangeArrowheads="1"/>
        </xdr:cNvSpPr>
      </xdr:nvSpPr>
      <xdr:spPr bwMode="auto">
        <a:xfrm>
          <a:off x="0" y="4303871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1209</xdr:row>
      <xdr:rowOff>0</xdr:rowOff>
    </xdr:from>
    <xdr:to>
      <xdr:col>0</xdr:col>
      <xdr:colOff>0</xdr:colOff>
      <xdr:row>1209</xdr:row>
      <xdr:rowOff>0</xdr:rowOff>
    </xdr:to>
    <xdr:sp macro="" textlink="">
      <xdr:nvSpPr>
        <xdr:cNvPr id="1091450" name="Rectangle 12653">
          <a:extLst>
            <a:ext uri="{FF2B5EF4-FFF2-40B4-BE49-F238E27FC236}">
              <a16:creationId xmlns:a16="http://schemas.microsoft.com/office/drawing/2014/main" xmlns="" id="{00000000-0008-0000-0B00-00007AA71000}"/>
            </a:ext>
          </a:extLst>
        </xdr:cNvPr>
        <xdr:cNvSpPr>
          <a:spLocks noChangeArrowheads="1"/>
        </xdr:cNvSpPr>
      </xdr:nvSpPr>
      <xdr:spPr bwMode="auto">
        <a:xfrm>
          <a:off x="0" y="4303871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1209</xdr:row>
      <xdr:rowOff>0</xdr:rowOff>
    </xdr:from>
    <xdr:to>
      <xdr:col>0</xdr:col>
      <xdr:colOff>0</xdr:colOff>
      <xdr:row>1209</xdr:row>
      <xdr:rowOff>0</xdr:rowOff>
    </xdr:to>
    <xdr:sp macro="" textlink="">
      <xdr:nvSpPr>
        <xdr:cNvPr id="1091451" name="Rectangle 12654">
          <a:extLst>
            <a:ext uri="{FF2B5EF4-FFF2-40B4-BE49-F238E27FC236}">
              <a16:creationId xmlns:a16="http://schemas.microsoft.com/office/drawing/2014/main" xmlns="" id="{00000000-0008-0000-0B00-00007BA71000}"/>
            </a:ext>
          </a:extLst>
        </xdr:cNvPr>
        <xdr:cNvSpPr>
          <a:spLocks noChangeArrowheads="1"/>
        </xdr:cNvSpPr>
      </xdr:nvSpPr>
      <xdr:spPr bwMode="auto">
        <a:xfrm>
          <a:off x="0" y="4301871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1209</xdr:row>
      <xdr:rowOff>0</xdr:rowOff>
    </xdr:from>
    <xdr:to>
      <xdr:col>0</xdr:col>
      <xdr:colOff>0</xdr:colOff>
      <xdr:row>1209</xdr:row>
      <xdr:rowOff>0</xdr:rowOff>
    </xdr:to>
    <xdr:sp macro="" textlink="">
      <xdr:nvSpPr>
        <xdr:cNvPr id="1091452" name="Rectangle 12655">
          <a:extLst>
            <a:ext uri="{FF2B5EF4-FFF2-40B4-BE49-F238E27FC236}">
              <a16:creationId xmlns:a16="http://schemas.microsoft.com/office/drawing/2014/main" xmlns="" id="{00000000-0008-0000-0B00-00007CA71000}"/>
            </a:ext>
          </a:extLst>
        </xdr:cNvPr>
        <xdr:cNvSpPr>
          <a:spLocks noChangeArrowheads="1"/>
        </xdr:cNvSpPr>
      </xdr:nvSpPr>
      <xdr:spPr bwMode="auto">
        <a:xfrm>
          <a:off x="0" y="4301871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1197</xdr:row>
      <xdr:rowOff>0</xdr:rowOff>
    </xdr:from>
    <xdr:to>
      <xdr:col>9</xdr:col>
      <xdr:colOff>752475</xdr:colOff>
      <xdr:row>1197</xdr:row>
      <xdr:rowOff>0</xdr:rowOff>
    </xdr:to>
    <xdr:sp macro="" textlink="">
      <xdr:nvSpPr>
        <xdr:cNvPr id="1091453" name="Rectangle 12656">
          <a:extLst>
            <a:ext uri="{FF2B5EF4-FFF2-40B4-BE49-F238E27FC236}">
              <a16:creationId xmlns:a16="http://schemas.microsoft.com/office/drawing/2014/main" xmlns="" id="{00000000-0008-0000-0B00-00007DA71000}"/>
            </a:ext>
          </a:extLst>
        </xdr:cNvPr>
        <xdr:cNvSpPr>
          <a:spLocks noChangeArrowheads="1"/>
        </xdr:cNvSpPr>
      </xdr:nvSpPr>
      <xdr:spPr bwMode="auto">
        <a:xfrm>
          <a:off x="0" y="4261675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1197</xdr:row>
      <xdr:rowOff>0</xdr:rowOff>
    </xdr:from>
    <xdr:to>
      <xdr:col>9</xdr:col>
      <xdr:colOff>752475</xdr:colOff>
      <xdr:row>1197</xdr:row>
      <xdr:rowOff>0</xdr:rowOff>
    </xdr:to>
    <xdr:sp macro="" textlink="">
      <xdr:nvSpPr>
        <xdr:cNvPr id="1091454" name="Rectangle 12657">
          <a:extLst>
            <a:ext uri="{FF2B5EF4-FFF2-40B4-BE49-F238E27FC236}">
              <a16:creationId xmlns:a16="http://schemas.microsoft.com/office/drawing/2014/main" xmlns="" id="{00000000-0008-0000-0B00-00007EA71000}"/>
            </a:ext>
          </a:extLst>
        </xdr:cNvPr>
        <xdr:cNvSpPr>
          <a:spLocks noChangeArrowheads="1"/>
        </xdr:cNvSpPr>
      </xdr:nvSpPr>
      <xdr:spPr bwMode="auto">
        <a:xfrm>
          <a:off x="0" y="4261675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1197</xdr:row>
      <xdr:rowOff>0</xdr:rowOff>
    </xdr:from>
    <xdr:to>
      <xdr:col>9</xdr:col>
      <xdr:colOff>752475</xdr:colOff>
      <xdr:row>1197</xdr:row>
      <xdr:rowOff>0</xdr:rowOff>
    </xdr:to>
    <xdr:sp macro="" textlink="">
      <xdr:nvSpPr>
        <xdr:cNvPr id="1091455" name="Rectangle 12658">
          <a:extLst>
            <a:ext uri="{FF2B5EF4-FFF2-40B4-BE49-F238E27FC236}">
              <a16:creationId xmlns:a16="http://schemas.microsoft.com/office/drawing/2014/main" xmlns="" id="{00000000-0008-0000-0B00-00007FA71000}"/>
            </a:ext>
          </a:extLst>
        </xdr:cNvPr>
        <xdr:cNvSpPr>
          <a:spLocks noChangeArrowheads="1"/>
        </xdr:cNvSpPr>
      </xdr:nvSpPr>
      <xdr:spPr bwMode="auto">
        <a:xfrm>
          <a:off x="0" y="4261675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1197</xdr:row>
      <xdr:rowOff>0</xdr:rowOff>
    </xdr:from>
    <xdr:to>
      <xdr:col>9</xdr:col>
      <xdr:colOff>752475</xdr:colOff>
      <xdr:row>1197</xdr:row>
      <xdr:rowOff>0</xdr:rowOff>
    </xdr:to>
    <xdr:sp macro="" textlink="">
      <xdr:nvSpPr>
        <xdr:cNvPr id="1091456" name="Rectangle 12659">
          <a:extLst>
            <a:ext uri="{FF2B5EF4-FFF2-40B4-BE49-F238E27FC236}">
              <a16:creationId xmlns:a16="http://schemas.microsoft.com/office/drawing/2014/main" xmlns="" id="{00000000-0008-0000-0B00-000080A71000}"/>
            </a:ext>
          </a:extLst>
        </xdr:cNvPr>
        <xdr:cNvSpPr>
          <a:spLocks noChangeArrowheads="1"/>
        </xdr:cNvSpPr>
      </xdr:nvSpPr>
      <xdr:spPr bwMode="auto">
        <a:xfrm>
          <a:off x="0" y="4261675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1197</xdr:row>
      <xdr:rowOff>0</xdr:rowOff>
    </xdr:from>
    <xdr:to>
      <xdr:col>9</xdr:col>
      <xdr:colOff>752475</xdr:colOff>
      <xdr:row>1197</xdr:row>
      <xdr:rowOff>0</xdr:rowOff>
    </xdr:to>
    <xdr:sp macro="" textlink="">
      <xdr:nvSpPr>
        <xdr:cNvPr id="1091457" name="Rectangle 12660">
          <a:extLst>
            <a:ext uri="{FF2B5EF4-FFF2-40B4-BE49-F238E27FC236}">
              <a16:creationId xmlns:a16="http://schemas.microsoft.com/office/drawing/2014/main" xmlns="" id="{00000000-0008-0000-0B00-000081A71000}"/>
            </a:ext>
          </a:extLst>
        </xdr:cNvPr>
        <xdr:cNvSpPr>
          <a:spLocks noChangeArrowheads="1"/>
        </xdr:cNvSpPr>
      </xdr:nvSpPr>
      <xdr:spPr bwMode="auto">
        <a:xfrm>
          <a:off x="0" y="4261675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1197</xdr:row>
      <xdr:rowOff>0</xdr:rowOff>
    </xdr:from>
    <xdr:to>
      <xdr:col>9</xdr:col>
      <xdr:colOff>752475</xdr:colOff>
      <xdr:row>1197</xdr:row>
      <xdr:rowOff>0</xdr:rowOff>
    </xdr:to>
    <xdr:sp macro="" textlink="">
      <xdr:nvSpPr>
        <xdr:cNvPr id="1091458" name="Rectangle 12661">
          <a:extLst>
            <a:ext uri="{FF2B5EF4-FFF2-40B4-BE49-F238E27FC236}">
              <a16:creationId xmlns:a16="http://schemas.microsoft.com/office/drawing/2014/main" xmlns="" id="{00000000-0008-0000-0B00-000082A71000}"/>
            </a:ext>
          </a:extLst>
        </xdr:cNvPr>
        <xdr:cNvSpPr>
          <a:spLocks noChangeArrowheads="1"/>
        </xdr:cNvSpPr>
      </xdr:nvSpPr>
      <xdr:spPr bwMode="auto">
        <a:xfrm>
          <a:off x="0" y="4261675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1197</xdr:row>
      <xdr:rowOff>0</xdr:rowOff>
    </xdr:from>
    <xdr:to>
      <xdr:col>9</xdr:col>
      <xdr:colOff>752475</xdr:colOff>
      <xdr:row>1197</xdr:row>
      <xdr:rowOff>0</xdr:rowOff>
    </xdr:to>
    <xdr:sp macro="" textlink="">
      <xdr:nvSpPr>
        <xdr:cNvPr id="1091459" name="Rectangle 12662">
          <a:extLst>
            <a:ext uri="{FF2B5EF4-FFF2-40B4-BE49-F238E27FC236}">
              <a16:creationId xmlns:a16="http://schemas.microsoft.com/office/drawing/2014/main" xmlns="" id="{00000000-0008-0000-0B00-000083A71000}"/>
            </a:ext>
          </a:extLst>
        </xdr:cNvPr>
        <xdr:cNvSpPr>
          <a:spLocks noChangeArrowheads="1"/>
        </xdr:cNvSpPr>
      </xdr:nvSpPr>
      <xdr:spPr bwMode="auto">
        <a:xfrm>
          <a:off x="0" y="4261675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1197</xdr:row>
      <xdr:rowOff>0</xdr:rowOff>
    </xdr:from>
    <xdr:to>
      <xdr:col>9</xdr:col>
      <xdr:colOff>752475</xdr:colOff>
      <xdr:row>1197</xdr:row>
      <xdr:rowOff>0</xdr:rowOff>
    </xdr:to>
    <xdr:sp macro="" textlink="">
      <xdr:nvSpPr>
        <xdr:cNvPr id="1091460" name="Rectangle 12663">
          <a:extLst>
            <a:ext uri="{FF2B5EF4-FFF2-40B4-BE49-F238E27FC236}">
              <a16:creationId xmlns:a16="http://schemas.microsoft.com/office/drawing/2014/main" xmlns="" id="{00000000-0008-0000-0B00-000084A71000}"/>
            </a:ext>
          </a:extLst>
        </xdr:cNvPr>
        <xdr:cNvSpPr>
          <a:spLocks noChangeArrowheads="1"/>
        </xdr:cNvSpPr>
      </xdr:nvSpPr>
      <xdr:spPr bwMode="auto">
        <a:xfrm>
          <a:off x="0" y="4261675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1223</xdr:row>
      <xdr:rowOff>0</xdr:rowOff>
    </xdr:from>
    <xdr:to>
      <xdr:col>0</xdr:col>
      <xdr:colOff>0</xdr:colOff>
      <xdr:row>1223</xdr:row>
      <xdr:rowOff>0</xdr:rowOff>
    </xdr:to>
    <xdr:sp macro="" textlink="">
      <xdr:nvSpPr>
        <xdr:cNvPr id="1091461" name="Rectangle 12664">
          <a:extLst>
            <a:ext uri="{FF2B5EF4-FFF2-40B4-BE49-F238E27FC236}">
              <a16:creationId xmlns:a16="http://schemas.microsoft.com/office/drawing/2014/main" xmlns="" id="{00000000-0008-0000-0B00-000085A71000}"/>
            </a:ext>
          </a:extLst>
        </xdr:cNvPr>
        <xdr:cNvSpPr>
          <a:spLocks noChangeArrowheads="1"/>
        </xdr:cNvSpPr>
      </xdr:nvSpPr>
      <xdr:spPr bwMode="auto">
        <a:xfrm>
          <a:off x="0" y="433187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1223</xdr:row>
      <xdr:rowOff>0</xdr:rowOff>
    </xdr:from>
    <xdr:to>
      <xdr:col>0</xdr:col>
      <xdr:colOff>0</xdr:colOff>
      <xdr:row>1223</xdr:row>
      <xdr:rowOff>0</xdr:rowOff>
    </xdr:to>
    <xdr:sp macro="" textlink="">
      <xdr:nvSpPr>
        <xdr:cNvPr id="1091462" name="Rectangle 12665">
          <a:extLst>
            <a:ext uri="{FF2B5EF4-FFF2-40B4-BE49-F238E27FC236}">
              <a16:creationId xmlns:a16="http://schemas.microsoft.com/office/drawing/2014/main" xmlns="" id="{00000000-0008-0000-0B00-000086A71000}"/>
            </a:ext>
          </a:extLst>
        </xdr:cNvPr>
        <xdr:cNvSpPr>
          <a:spLocks noChangeArrowheads="1"/>
        </xdr:cNvSpPr>
      </xdr:nvSpPr>
      <xdr:spPr bwMode="auto">
        <a:xfrm>
          <a:off x="0" y="433187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1223</xdr:row>
      <xdr:rowOff>0</xdr:rowOff>
    </xdr:from>
    <xdr:to>
      <xdr:col>0</xdr:col>
      <xdr:colOff>0</xdr:colOff>
      <xdr:row>1223</xdr:row>
      <xdr:rowOff>0</xdr:rowOff>
    </xdr:to>
    <xdr:sp macro="" textlink="">
      <xdr:nvSpPr>
        <xdr:cNvPr id="1091463" name="Rectangle 12666">
          <a:extLst>
            <a:ext uri="{FF2B5EF4-FFF2-40B4-BE49-F238E27FC236}">
              <a16:creationId xmlns:a16="http://schemas.microsoft.com/office/drawing/2014/main" xmlns="" id="{00000000-0008-0000-0B00-000087A71000}"/>
            </a:ext>
          </a:extLst>
        </xdr:cNvPr>
        <xdr:cNvSpPr>
          <a:spLocks noChangeArrowheads="1"/>
        </xdr:cNvSpPr>
      </xdr:nvSpPr>
      <xdr:spPr bwMode="auto">
        <a:xfrm>
          <a:off x="0" y="433187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1223</xdr:row>
      <xdr:rowOff>0</xdr:rowOff>
    </xdr:from>
    <xdr:to>
      <xdr:col>0</xdr:col>
      <xdr:colOff>0</xdr:colOff>
      <xdr:row>1223</xdr:row>
      <xdr:rowOff>0</xdr:rowOff>
    </xdr:to>
    <xdr:sp macro="" textlink="">
      <xdr:nvSpPr>
        <xdr:cNvPr id="1091464" name="Rectangle 12667">
          <a:extLst>
            <a:ext uri="{FF2B5EF4-FFF2-40B4-BE49-F238E27FC236}">
              <a16:creationId xmlns:a16="http://schemas.microsoft.com/office/drawing/2014/main" xmlns="" id="{00000000-0008-0000-0B00-000088A71000}"/>
            </a:ext>
          </a:extLst>
        </xdr:cNvPr>
        <xdr:cNvSpPr>
          <a:spLocks noChangeArrowheads="1"/>
        </xdr:cNvSpPr>
      </xdr:nvSpPr>
      <xdr:spPr bwMode="auto">
        <a:xfrm>
          <a:off x="0" y="433187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1196</xdr:row>
      <xdr:rowOff>0</xdr:rowOff>
    </xdr:from>
    <xdr:to>
      <xdr:col>9</xdr:col>
      <xdr:colOff>752475</xdr:colOff>
      <xdr:row>1196</xdr:row>
      <xdr:rowOff>0</xdr:rowOff>
    </xdr:to>
    <xdr:sp macro="" textlink="">
      <xdr:nvSpPr>
        <xdr:cNvPr id="1091465" name="Rectangle 12668">
          <a:extLst>
            <a:ext uri="{FF2B5EF4-FFF2-40B4-BE49-F238E27FC236}">
              <a16:creationId xmlns:a16="http://schemas.microsoft.com/office/drawing/2014/main" xmlns="" id="{00000000-0008-0000-0B00-000089A71000}"/>
            </a:ext>
          </a:extLst>
        </xdr:cNvPr>
        <xdr:cNvSpPr>
          <a:spLocks noChangeArrowheads="1"/>
        </xdr:cNvSpPr>
      </xdr:nvSpPr>
      <xdr:spPr bwMode="auto">
        <a:xfrm>
          <a:off x="0" y="42596752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1196</xdr:row>
      <xdr:rowOff>0</xdr:rowOff>
    </xdr:from>
    <xdr:to>
      <xdr:col>9</xdr:col>
      <xdr:colOff>752475</xdr:colOff>
      <xdr:row>1196</xdr:row>
      <xdr:rowOff>0</xdr:rowOff>
    </xdr:to>
    <xdr:sp macro="" textlink="">
      <xdr:nvSpPr>
        <xdr:cNvPr id="1091466" name="Rectangle 12669">
          <a:extLst>
            <a:ext uri="{FF2B5EF4-FFF2-40B4-BE49-F238E27FC236}">
              <a16:creationId xmlns:a16="http://schemas.microsoft.com/office/drawing/2014/main" xmlns="" id="{00000000-0008-0000-0B00-00008AA71000}"/>
            </a:ext>
          </a:extLst>
        </xdr:cNvPr>
        <xdr:cNvSpPr>
          <a:spLocks noChangeArrowheads="1"/>
        </xdr:cNvSpPr>
      </xdr:nvSpPr>
      <xdr:spPr bwMode="auto">
        <a:xfrm>
          <a:off x="0" y="42596752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1196</xdr:row>
      <xdr:rowOff>0</xdr:rowOff>
    </xdr:from>
    <xdr:to>
      <xdr:col>9</xdr:col>
      <xdr:colOff>752475</xdr:colOff>
      <xdr:row>1196</xdr:row>
      <xdr:rowOff>0</xdr:rowOff>
    </xdr:to>
    <xdr:sp macro="" textlink="">
      <xdr:nvSpPr>
        <xdr:cNvPr id="1091467" name="Rectangle 12670">
          <a:extLst>
            <a:ext uri="{FF2B5EF4-FFF2-40B4-BE49-F238E27FC236}">
              <a16:creationId xmlns:a16="http://schemas.microsoft.com/office/drawing/2014/main" xmlns="" id="{00000000-0008-0000-0B00-00008BA71000}"/>
            </a:ext>
          </a:extLst>
        </xdr:cNvPr>
        <xdr:cNvSpPr>
          <a:spLocks noChangeArrowheads="1"/>
        </xdr:cNvSpPr>
      </xdr:nvSpPr>
      <xdr:spPr bwMode="auto">
        <a:xfrm>
          <a:off x="0" y="42596752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1196</xdr:row>
      <xdr:rowOff>0</xdr:rowOff>
    </xdr:from>
    <xdr:to>
      <xdr:col>9</xdr:col>
      <xdr:colOff>752475</xdr:colOff>
      <xdr:row>1196</xdr:row>
      <xdr:rowOff>0</xdr:rowOff>
    </xdr:to>
    <xdr:sp macro="" textlink="">
      <xdr:nvSpPr>
        <xdr:cNvPr id="1091468" name="Rectangle 12671">
          <a:extLst>
            <a:ext uri="{FF2B5EF4-FFF2-40B4-BE49-F238E27FC236}">
              <a16:creationId xmlns:a16="http://schemas.microsoft.com/office/drawing/2014/main" xmlns="" id="{00000000-0008-0000-0B00-00008CA71000}"/>
            </a:ext>
          </a:extLst>
        </xdr:cNvPr>
        <xdr:cNvSpPr>
          <a:spLocks noChangeArrowheads="1"/>
        </xdr:cNvSpPr>
      </xdr:nvSpPr>
      <xdr:spPr bwMode="auto">
        <a:xfrm>
          <a:off x="0" y="42596752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1196</xdr:row>
      <xdr:rowOff>0</xdr:rowOff>
    </xdr:from>
    <xdr:to>
      <xdr:col>9</xdr:col>
      <xdr:colOff>752475</xdr:colOff>
      <xdr:row>1196</xdr:row>
      <xdr:rowOff>0</xdr:rowOff>
    </xdr:to>
    <xdr:sp macro="" textlink="">
      <xdr:nvSpPr>
        <xdr:cNvPr id="1091469" name="Rectangle 12672">
          <a:extLst>
            <a:ext uri="{FF2B5EF4-FFF2-40B4-BE49-F238E27FC236}">
              <a16:creationId xmlns:a16="http://schemas.microsoft.com/office/drawing/2014/main" xmlns="" id="{00000000-0008-0000-0B00-00008DA71000}"/>
            </a:ext>
          </a:extLst>
        </xdr:cNvPr>
        <xdr:cNvSpPr>
          <a:spLocks noChangeArrowheads="1"/>
        </xdr:cNvSpPr>
      </xdr:nvSpPr>
      <xdr:spPr bwMode="auto">
        <a:xfrm>
          <a:off x="0" y="42596752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1196</xdr:row>
      <xdr:rowOff>0</xdr:rowOff>
    </xdr:from>
    <xdr:to>
      <xdr:col>9</xdr:col>
      <xdr:colOff>752475</xdr:colOff>
      <xdr:row>1196</xdr:row>
      <xdr:rowOff>0</xdr:rowOff>
    </xdr:to>
    <xdr:sp macro="" textlink="">
      <xdr:nvSpPr>
        <xdr:cNvPr id="1091470" name="Rectangle 12673">
          <a:extLst>
            <a:ext uri="{FF2B5EF4-FFF2-40B4-BE49-F238E27FC236}">
              <a16:creationId xmlns:a16="http://schemas.microsoft.com/office/drawing/2014/main" xmlns="" id="{00000000-0008-0000-0B00-00008EA71000}"/>
            </a:ext>
          </a:extLst>
        </xdr:cNvPr>
        <xdr:cNvSpPr>
          <a:spLocks noChangeArrowheads="1"/>
        </xdr:cNvSpPr>
      </xdr:nvSpPr>
      <xdr:spPr bwMode="auto">
        <a:xfrm>
          <a:off x="0" y="42596752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1196</xdr:row>
      <xdr:rowOff>0</xdr:rowOff>
    </xdr:from>
    <xdr:to>
      <xdr:col>9</xdr:col>
      <xdr:colOff>752475</xdr:colOff>
      <xdr:row>1196</xdr:row>
      <xdr:rowOff>0</xdr:rowOff>
    </xdr:to>
    <xdr:sp macro="" textlink="">
      <xdr:nvSpPr>
        <xdr:cNvPr id="1091471" name="Rectangle 12674">
          <a:extLst>
            <a:ext uri="{FF2B5EF4-FFF2-40B4-BE49-F238E27FC236}">
              <a16:creationId xmlns:a16="http://schemas.microsoft.com/office/drawing/2014/main" xmlns="" id="{00000000-0008-0000-0B00-00008FA71000}"/>
            </a:ext>
          </a:extLst>
        </xdr:cNvPr>
        <xdr:cNvSpPr>
          <a:spLocks noChangeArrowheads="1"/>
        </xdr:cNvSpPr>
      </xdr:nvSpPr>
      <xdr:spPr bwMode="auto">
        <a:xfrm>
          <a:off x="0" y="42596752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1196</xdr:row>
      <xdr:rowOff>0</xdr:rowOff>
    </xdr:from>
    <xdr:to>
      <xdr:col>9</xdr:col>
      <xdr:colOff>752475</xdr:colOff>
      <xdr:row>1196</xdr:row>
      <xdr:rowOff>0</xdr:rowOff>
    </xdr:to>
    <xdr:sp macro="" textlink="">
      <xdr:nvSpPr>
        <xdr:cNvPr id="1091472" name="Rectangle 12675">
          <a:extLst>
            <a:ext uri="{FF2B5EF4-FFF2-40B4-BE49-F238E27FC236}">
              <a16:creationId xmlns:a16="http://schemas.microsoft.com/office/drawing/2014/main" xmlns="" id="{00000000-0008-0000-0B00-000090A71000}"/>
            </a:ext>
          </a:extLst>
        </xdr:cNvPr>
        <xdr:cNvSpPr>
          <a:spLocks noChangeArrowheads="1"/>
        </xdr:cNvSpPr>
      </xdr:nvSpPr>
      <xdr:spPr bwMode="auto">
        <a:xfrm>
          <a:off x="0" y="42596752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1223</xdr:row>
      <xdr:rowOff>0</xdr:rowOff>
    </xdr:from>
    <xdr:to>
      <xdr:col>0</xdr:col>
      <xdr:colOff>0</xdr:colOff>
      <xdr:row>1223</xdr:row>
      <xdr:rowOff>0</xdr:rowOff>
    </xdr:to>
    <xdr:sp macro="" textlink="">
      <xdr:nvSpPr>
        <xdr:cNvPr id="1091473" name="Rectangle 12676">
          <a:extLst>
            <a:ext uri="{FF2B5EF4-FFF2-40B4-BE49-F238E27FC236}">
              <a16:creationId xmlns:a16="http://schemas.microsoft.com/office/drawing/2014/main" xmlns="" id="{00000000-0008-0000-0B00-000091A71000}"/>
            </a:ext>
          </a:extLst>
        </xdr:cNvPr>
        <xdr:cNvSpPr>
          <a:spLocks noChangeArrowheads="1"/>
        </xdr:cNvSpPr>
      </xdr:nvSpPr>
      <xdr:spPr bwMode="auto">
        <a:xfrm>
          <a:off x="0" y="433187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1223</xdr:row>
      <xdr:rowOff>0</xdr:rowOff>
    </xdr:from>
    <xdr:to>
      <xdr:col>0</xdr:col>
      <xdr:colOff>0</xdr:colOff>
      <xdr:row>1223</xdr:row>
      <xdr:rowOff>0</xdr:rowOff>
    </xdr:to>
    <xdr:sp macro="" textlink="">
      <xdr:nvSpPr>
        <xdr:cNvPr id="1091474" name="Rectangle 12677">
          <a:extLst>
            <a:ext uri="{FF2B5EF4-FFF2-40B4-BE49-F238E27FC236}">
              <a16:creationId xmlns:a16="http://schemas.microsoft.com/office/drawing/2014/main" xmlns="" id="{00000000-0008-0000-0B00-000092A71000}"/>
            </a:ext>
          </a:extLst>
        </xdr:cNvPr>
        <xdr:cNvSpPr>
          <a:spLocks noChangeArrowheads="1"/>
        </xdr:cNvSpPr>
      </xdr:nvSpPr>
      <xdr:spPr bwMode="auto">
        <a:xfrm>
          <a:off x="0" y="433187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1223</xdr:row>
      <xdr:rowOff>0</xdr:rowOff>
    </xdr:from>
    <xdr:to>
      <xdr:col>0</xdr:col>
      <xdr:colOff>0</xdr:colOff>
      <xdr:row>1223</xdr:row>
      <xdr:rowOff>0</xdr:rowOff>
    </xdr:to>
    <xdr:sp macro="" textlink="">
      <xdr:nvSpPr>
        <xdr:cNvPr id="1091475" name="Rectangle 12678">
          <a:extLst>
            <a:ext uri="{FF2B5EF4-FFF2-40B4-BE49-F238E27FC236}">
              <a16:creationId xmlns:a16="http://schemas.microsoft.com/office/drawing/2014/main" xmlns="" id="{00000000-0008-0000-0B00-000093A71000}"/>
            </a:ext>
          </a:extLst>
        </xdr:cNvPr>
        <xdr:cNvSpPr>
          <a:spLocks noChangeArrowheads="1"/>
        </xdr:cNvSpPr>
      </xdr:nvSpPr>
      <xdr:spPr bwMode="auto">
        <a:xfrm>
          <a:off x="0" y="433187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1223</xdr:row>
      <xdr:rowOff>0</xdr:rowOff>
    </xdr:from>
    <xdr:to>
      <xdr:col>0</xdr:col>
      <xdr:colOff>0</xdr:colOff>
      <xdr:row>1223</xdr:row>
      <xdr:rowOff>0</xdr:rowOff>
    </xdr:to>
    <xdr:sp macro="" textlink="">
      <xdr:nvSpPr>
        <xdr:cNvPr id="1091476" name="Rectangle 12679">
          <a:extLst>
            <a:ext uri="{FF2B5EF4-FFF2-40B4-BE49-F238E27FC236}">
              <a16:creationId xmlns:a16="http://schemas.microsoft.com/office/drawing/2014/main" xmlns="" id="{00000000-0008-0000-0B00-000094A71000}"/>
            </a:ext>
          </a:extLst>
        </xdr:cNvPr>
        <xdr:cNvSpPr>
          <a:spLocks noChangeArrowheads="1"/>
        </xdr:cNvSpPr>
      </xdr:nvSpPr>
      <xdr:spPr bwMode="auto">
        <a:xfrm>
          <a:off x="0" y="433187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0</xdr:col>
      <xdr:colOff>0</xdr:colOff>
      <xdr:row>2016</xdr:row>
      <xdr:rowOff>0</xdr:rowOff>
    </xdr:to>
    <xdr:sp macro="" textlink="">
      <xdr:nvSpPr>
        <xdr:cNvPr id="1091485" name="Rectangle 12688">
          <a:extLst>
            <a:ext uri="{FF2B5EF4-FFF2-40B4-BE49-F238E27FC236}">
              <a16:creationId xmlns:a16="http://schemas.microsoft.com/office/drawing/2014/main" xmlns="" id="{00000000-0008-0000-0B00-00009DA71000}"/>
            </a:ext>
          </a:extLst>
        </xdr:cNvPr>
        <xdr:cNvSpPr>
          <a:spLocks noChangeArrowheads="1"/>
        </xdr:cNvSpPr>
      </xdr:nvSpPr>
      <xdr:spPr bwMode="auto">
        <a:xfrm>
          <a:off x="0" y="8262461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0</xdr:col>
      <xdr:colOff>0</xdr:colOff>
      <xdr:row>2016</xdr:row>
      <xdr:rowOff>0</xdr:rowOff>
    </xdr:to>
    <xdr:sp macro="" textlink="">
      <xdr:nvSpPr>
        <xdr:cNvPr id="1091486" name="Rectangle 12689">
          <a:extLst>
            <a:ext uri="{FF2B5EF4-FFF2-40B4-BE49-F238E27FC236}">
              <a16:creationId xmlns:a16="http://schemas.microsoft.com/office/drawing/2014/main" xmlns="" id="{00000000-0008-0000-0B00-00009EA71000}"/>
            </a:ext>
          </a:extLst>
        </xdr:cNvPr>
        <xdr:cNvSpPr>
          <a:spLocks noChangeArrowheads="1"/>
        </xdr:cNvSpPr>
      </xdr:nvSpPr>
      <xdr:spPr bwMode="auto">
        <a:xfrm>
          <a:off x="0" y="8262461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0</xdr:col>
      <xdr:colOff>0</xdr:colOff>
      <xdr:row>2016</xdr:row>
      <xdr:rowOff>0</xdr:rowOff>
    </xdr:to>
    <xdr:sp macro="" textlink="">
      <xdr:nvSpPr>
        <xdr:cNvPr id="1091487" name="Rectangle 12690">
          <a:extLst>
            <a:ext uri="{FF2B5EF4-FFF2-40B4-BE49-F238E27FC236}">
              <a16:creationId xmlns:a16="http://schemas.microsoft.com/office/drawing/2014/main" xmlns="" id="{00000000-0008-0000-0B00-00009FA71000}"/>
            </a:ext>
          </a:extLst>
        </xdr:cNvPr>
        <xdr:cNvSpPr>
          <a:spLocks noChangeArrowheads="1"/>
        </xdr:cNvSpPr>
      </xdr:nvSpPr>
      <xdr:spPr bwMode="auto">
        <a:xfrm>
          <a:off x="0" y="8262461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0</xdr:col>
      <xdr:colOff>0</xdr:colOff>
      <xdr:row>2016</xdr:row>
      <xdr:rowOff>0</xdr:rowOff>
    </xdr:to>
    <xdr:sp macro="" textlink="">
      <xdr:nvSpPr>
        <xdr:cNvPr id="1091488" name="Rectangle 12691">
          <a:extLst>
            <a:ext uri="{FF2B5EF4-FFF2-40B4-BE49-F238E27FC236}">
              <a16:creationId xmlns:a16="http://schemas.microsoft.com/office/drawing/2014/main" xmlns="" id="{00000000-0008-0000-0B00-0000A0A71000}"/>
            </a:ext>
          </a:extLst>
        </xdr:cNvPr>
        <xdr:cNvSpPr>
          <a:spLocks noChangeArrowheads="1"/>
        </xdr:cNvSpPr>
      </xdr:nvSpPr>
      <xdr:spPr bwMode="auto">
        <a:xfrm>
          <a:off x="0" y="8262461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0</xdr:col>
      <xdr:colOff>0</xdr:colOff>
      <xdr:row>2016</xdr:row>
      <xdr:rowOff>0</xdr:rowOff>
    </xdr:to>
    <xdr:sp macro="" textlink="">
      <xdr:nvSpPr>
        <xdr:cNvPr id="1091489" name="Rectangle 12692">
          <a:extLst>
            <a:ext uri="{FF2B5EF4-FFF2-40B4-BE49-F238E27FC236}">
              <a16:creationId xmlns:a16="http://schemas.microsoft.com/office/drawing/2014/main" xmlns="" id="{00000000-0008-0000-0B00-0000A1A71000}"/>
            </a:ext>
          </a:extLst>
        </xdr:cNvPr>
        <xdr:cNvSpPr>
          <a:spLocks noChangeArrowheads="1"/>
        </xdr:cNvSpPr>
      </xdr:nvSpPr>
      <xdr:spPr bwMode="auto">
        <a:xfrm>
          <a:off x="0" y="8294370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0</xdr:col>
      <xdr:colOff>0</xdr:colOff>
      <xdr:row>2016</xdr:row>
      <xdr:rowOff>0</xdr:rowOff>
    </xdr:to>
    <xdr:sp macro="" textlink="">
      <xdr:nvSpPr>
        <xdr:cNvPr id="1091490" name="Rectangle 12693">
          <a:extLst>
            <a:ext uri="{FF2B5EF4-FFF2-40B4-BE49-F238E27FC236}">
              <a16:creationId xmlns:a16="http://schemas.microsoft.com/office/drawing/2014/main" xmlns="" id="{00000000-0008-0000-0B00-0000A2A71000}"/>
            </a:ext>
          </a:extLst>
        </xdr:cNvPr>
        <xdr:cNvSpPr>
          <a:spLocks noChangeArrowheads="1"/>
        </xdr:cNvSpPr>
      </xdr:nvSpPr>
      <xdr:spPr bwMode="auto">
        <a:xfrm>
          <a:off x="0" y="8294370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2010</xdr:row>
      <xdr:rowOff>0</xdr:rowOff>
    </xdr:from>
    <xdr:to>
      <xdr:col>9</xdr:col>
      <xdr:colOff>752475</xdr:colOff>
      <xdr:row>2010</xdr:row>
      <xdr:rowOff>0</xdr:rowOff>
    </xdr:to>
    <xdr:sp macro="" textlink="">
      <xdr:nvSpPr>
        <xdr:cNvPr id="1091491" name="Rectangle 12694">
          <a:extLst>
            <a:ext uri="{FF2B5EF4-FFF2-40B4-BE49-F238E27FC236}">
              <a16:creationId xmlns:a16="http://schemas.microsoft.com/office/drawing/2014/main" xmlns="" id="{00000000-0008-0000-0B00-0000A3A71000}"/>
            </a:ext>
          </a:extLst>
        </xdr:cNvPr>
        <xdr:cNvSpPr>
          <a:spLocks noChangeArrowheads="1"/>
        </xdr:cNvSpPr>
      </xdr:nvSpPr>
      <xdr:spPr bwMode="auto">
        <a:xfrm>
          <a:off x="0" y="8218455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2010</xdr:row>
      <xdr:rowOff>0</xdr:rowOff>
    </xdr:from>
    <xdr:to>
      <xdr:col>9</xdr:col>
      <xdr:colOff>752475</xdr:colOff>
      <xdr:row>2010</xdr:row>
      <xdr:rowOff>0</xdr:rowOff>
    </xdr:to>
    <xdr:sp macro="" textlink="">
      <xdr:nvSpPr>
        <xdr:cNvPr id="1091492" name="Rectangle 12695">
          <a:extLst>
            <a:ext uri="{FF2B5EF4-FFF2-40B4-BE49-F238E27FC236}">
              <a16:creationId xmlns:a16="http://schemas.microsoft.com/office/drawing/2014/main" xmlns="" id="{00000000-0008-0000-0B00-0000A4A71000}"/>
            </a:ext>
          </a:extLst>
        </xdr:cNvPr>
        <xdr:cNvSpPr>
          <a:spLocks noChangeArrowheads="1"/>
        </xdr:cNvSpPr>
      </xdr:nvSpPr>
      <xdr:spPr bwMode="auto">
        <a:xfrm>
          <a:off x="0" y="8218455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2010</xdr:row>
      <xdr:rowOff>0</xdr:rowOff>
    </xdr:from>
    <xdr:to>
      <xdr:col>9</xdr:col>
      <xdr:colOff>752475</xdr:colOff>
      <xdr:row>2010</xdr:row>
      <xdr:rowOff>0</xdr:rowOff>
    </xdr:to>
    <xdr:sp macro="" textlink="">
      <xdr:nvSpPr>
        <xdr:cNvPr id="1091493" name="Rectangle 12696">
          <a:extLst>
            <a:ext uri="{FF2B5EF4-FFF2-40B4-BE49-F238E27FC236}">
              <a16:creationId xmlns:a16="http://schemas.microsoft.com/office/drawing/2014/main" xmlns="" id="{00000000-0008-0000-0B00-0000A5A71000}"/>
            </a:ext>
          </a:extLst>
        </xdr:cNvPr>
        <xdr:cNvSpPr>
          <a:spLocks noChangeArrowheads="1"/>
        </xdr:cNvSpPr>
      </xdr:nvSpPr>
      <xdr:spPr bwMode="auto">
        <a:xfrm>
          <a:off x="0" y="8218455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2010</xdr:row>
      <xdr:rowOff>0</xdr:rowOff>
    </xdr:from>
    <xdr:to>
      <xdr:col>9</xdr:col>
      <xdr:colOff>752475</xdr:colOff>
      <xdr:row>2010</xdr:row>
      <xdr:rowOff>0</xdr:rowOff>
    </xdr:to>
    <xdr:sp macro="" textlink="">
      <xdr:nvSpPr>
        <xdr:cNvPr id="1091494" name="Rectangle 12697">
          <a:extLst>
            <a:ext uri="{FF2B5EF4-FFF2-40B4-BE49-F238E27FC236}">
              <a16:creationId xmlns:a16="http://schemas.microsoft.com/office/drawing/2014/main" xmlns="" id="{00000000-0008-0000-0B00-0000A6A71000}"/>
            </a:ext>
          </a:extLst>
        </xdr:cNvPr>
        <xdr:cNvSpPr>
          <a:spLocks noChangeArrowheads="1"/>
        </xdr:cNvSpPr>
      </xdr:nvSpPr>
      <xdr:spPr bwMode="auto">
        <a:xfrm>
          <a:off x="0" y="8218455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2010</xdr:row>
      <xdr:rowOff>0</xdr:rowOff>
    </xdr:from>
    <xdr:to>
      <xdr:col>9</xdr:col>
      <xdr:colOff>752475</xdr:colOff>
      <xdr:row>2010</xdr:row>
      <xdr:rowOff>0</xdr:rowOff>
    </xdr:to>
    <xdr:sp macro="" textlink="">
      <xdr:nvSpPr>
        <xdr:cNvPr id="1091495" name="Rectangle 12698">
          <a:extLst>
            <a:ext uri="{FF2B5EF4-FFF2-40B4-BE49-F238E27FC236}">
              <a16:creationId xmlns:a16="http://schemas.microsoft.com/office/drawing/2014/main" xmlns="" id="{00000000-0008-0000-0B00-0000A7A71000}"/>
            </a:ext>
          </a:extLst>
        </xdr:cNvPr>
        <xdr:cNvSpPr>
          <a:spLocks noChangeArrowheads="1"/>
        </xdr:cNvSpPr>
      </xdr:nvSpPr>
      <xdr:spPr bwMode="auto">
        <a:xfrm>
          <a:off x="0" y="8218455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2010</xdr:row>
      <xdr:rowOff>0</xdr:rowOff>
    </xdr:from>
    <xdr:to>
      <xdr:col>9</xdr:col>
      <xdr:colOff>752475</xdr:colOff>
      <xdr:row>2010</xdr:row>
      <xdr:rowOff>0</xdr:rowOff>
    </xdr:to>
    <xdr:sp macro="" textlink="">
      <xdr:nvSpPr>
        <xdr:cNvPr id="1091496" name="Rectangle 12699">
          <a:extLst>
            <a:ext uri="{FF2B5EF4-FFF2-40B4-BE49-F238E27FC236}">
              <a16:creationId xmlns:a16="http://schemas.microsoft.com/office/drawing/2014/main" xmlns="" id="{00000000-0008-0000-0B00-0000A8A71000}"/>
            </a:ext>
          </a:extLst>
        </xdr:cNvPr>
        <xdr:cNvSpPr>
          <a:spLocks noChangeArrowheads="1"/>
        </xdr:cNvSpPr>
      </xdr:nvSpPr>
      <xdr:spPr bwMode="auto">
        <a:xfrm>
          <a:off x="0" y="8218455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2010</xdr:row>
      <xdr:rowOff>0</xdr:rowOff>
    </xdr:from>
    <xdr:to>
      <xdr:col>9</xdr:col>
      <xdr:colOff>752475</xdr:colOff>
      <xdr:row>2010</xdr:row>
      <xdr:rowOff>0</xdr:rowOff>
    </xdr:to>
    <xdr:sp macro="" textlink="">
      <xdr:nvSpPr>
        <xdr:cNvPr id="1091497" name="Rectangle 12700">
          <a:extLst>
            <a:ext uri="{FF2B5EF4-FFF2-40B4-BE49-F238E27FC236}">
              <a16:creationId xmlns:a16="http://schemas.microsoft.com/office/drawing/2014/main" xmlns="" id="{00000000-0008-0000-0B00-0000A9A71000}"/>
            </a:ext>
          </a:extLst>
        </xdr:cNvPr>
        <xdr:cNvSpPr>
          <a:spLocks noChangeArrowheads="1"/>
        </xdr:cNvSpPr>
      </xdr:nvSpPr>
      <xdr:spPr bwMode="auto">
        <a:xfrm>
          <a:off x="0" y="8218455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2010</xdr:row>
      <xdr:rowOff>0</xdr:rowOff>
    </xdr:from>
    <xdr:to>
      <xdr:col>9</xdr:col>
      <xdr:colOff>752475</xdr:colOff>
      <xdr:row>2010</xdr:row>
      <xdr:rowOff>0</xdr:rowOff>
    </xdr:to>
    <xdr:sp macro="" textlink="">
      <xdr:nvSpPr>
        <xdr:cNvPr id="1091498" name="Rectangle 12701">
          <a:extLst>
            <a:ext uri="{FF2B5EF4-FFF2-40B4-BE49-F238E27FC236}">
              <a16:creationId xmlns:a16="http://schemas.microsoft.com/office/drawing/2014/main" xmlns="" id="{00000000-0008-0000-0B00-0000AAA71000}"/>
            </a:ext>
          </a:extLst>
        </xdr:cNvPr>
        <xdr:cNvSpPr>
          <a:spLocks noChangeArrowheads="1"/>
        </xdr:cNvSpPr>
      </xdr:nvSpPr>
      <xdr:spPr bwMode="auto">
        <a:xfrm>
          <a:off x="0" y="82184557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0</xdr:col>
      <xdr:colOff>0</xdr:colOff>
      <xdr:row>2016</xdr:row>
      <xdr:rowOff>0</xdr:rowOff>
    </xdr:to>
    <xdr:sp macro="" textlink="">
      <xdr:nvSpPr>
        <xdr:cNvPr id="1091499" name="Rectangle 12702">
          <a:extLst>
            <a:ext uri="{FF2B5EF4-FFF2-40B4-BE49-F238E27FC236}">
              <a16:creationId xmlns:a16="http://schemas.microsoft.com/office/drawing/2014/main" xmlns="" id="{00000000-0008-0000-0B00-0000ABA7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0</xdr:col>
      <xdr:colOff>0</xdr:colOff>
      <xdr:row>2016</xdr:row>
      <xdr:rowOff>0</xdr:rowOff>
    </xdr:to>
    <xdr:sp macro="" textlink="">
      <xdr:nvSpPr>
        <xdr:cNvPr id="1091500" name="Rectangle 12703">
          <a:extLst>
            <a:ext uri="{FF2B5EF4-FFF2-40B4-BE49-F238E27FC236}">
              <a16:creationId xmlns:a16="http://schemas.microsoft.com/office/drawing/2014/main" xmlns="" id="{00000000-0008-0000-0B00-0000ACA7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0</xdr:col>
      <xdr:colOff>0</xdr:colOff>
      <xdr:row>2016</xdr:row>
      <xdr:rowOff>0</xdr:rowOff>
    </xdr:to>
    <xdr:sp macro="" textlink="">
      <xdr:nvSpPr>
        <xdr:cNvPr id="1091501" name="Rectangle 12704">
          <a:extLst>
            <a:ext uri="{FF2B5EF4-FFF2-40B4-BE49-F238E27FC236}">
              <a16:creationId xmlns:a16="http://schemas.microsoft.com/office/drawing/2014/main" xmlns="" id="{00000000-0008-0000-0B00-0000ADA7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0</xdr:col>
      <xdr:colOff>0</xdr:colOff>
      <xdr:row>2016</xdr:row>
      <xdr:rowOff>0</xdr:rowOff>
    </xdr:to>
    <xdr:sp macro="" textlink="">
      <xdr:nvSpPr>
        <xdr:cNvPr id="1091502" name="Rectangle 12705">
          <a:extLst>
            <a:ext uri="{FF2B5EF4-FFF2-40B4-BE49-F238E27FC236}">
              <a16:creationId xmlns:a16="http://schemas.microsoft.com/office/drawing/2014/main" xmlns="" id="{00000000-0008-0000-0B00-0000AEA7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0</xdr:col>
      <xdr:colOff>0</xdr:colOff>
      <xdr:row>2016</xdr:row>
      <xdr:rowOff>0</xdr:rowOff>
    </xdr:to>
    <xdr:sp macro="" textlink="">
      <xdr:nvSpPr>
        <xdr:cNvPr id="1091503" name="Rectangle 12706">
          <a:extLst>
            <a:ext uri="{FF2B5EF4-FFF2-40B4-BE49-F238E27FC236}">
              <a16:creationId xmlns:a16="http://schemas.microsoft.com/office/drawing/2014/main" xmlns="" id="{00000000-0008-0000-0B00-0000AFA7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0</xdr:col>
      <xdr:colOff>0</xdr:colOff>
      <xdr:row>2016</xdr:row>
      <xdr:rowOff>0</xdr:rowOff>
    </xdr:to>
    <xdr:sp macro="" textlink="">
      <xdr:nvSpPr>
        <xdr:cNvPr id="1091504" name="Rectangle 12707">
          <a:extLst>
            <a:ext uri="{FF2B5EF4-FFF2-40B4-BE49-F238E27FC236}">
              <a16:creationId xmlns:a16="http://schemas.microsoft.com/office/drawing/2014/main" xmlns="" id="{00000000-0008-0000-0B00-0000B0A7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2160</xdr:row>
      <xdr:rowOff>0</xdr:rowOff>
    </xdr:from>
    <xdr:to>
      <xdr:col>0</xdr:col>
      <xdr:colOff>0</xdr:colOff>
      <xdr:row>2160</xdr:row>
      <xdr:rowOff>0</xdr:rowOff>
    </xdr:to>
    <xdr:sp macro="" textlink="">
      <xdr:nvSpPr>
        <xdr:cNvPr id="1091507" name="Rectangle 12710">
          <a:extLst>
            <a:ext uri="{FF2B5EF4-FFF2-40B4-BE49-F238E27FC236}">
              <a16:creationId xmlns:a16="http://schemas.microsoft.com/office/drawing/2014/main" xmlns="" id="{00000000-0008-0000-0B00-0000B3A7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2160</xdr:row>
      <xdr:rowOff>0</xdr:rowOff>
    </xdr:from>
    <xdr:to>
      <xdr:col>0</xdr:col>
      <xdr:colOff>0</xdr:colOff>
      <xdr:row>2160</xdr:row>
      <xdr:rowOff>0</xdr:rowOff>
    </xdr:to>
    <xdr:sp macro="" textlink="">
      <xdr:nvSpPr>
        <xdr:cNvPr id="1091508" name="Rectangle 12711">
          <a:extLst>
            <a:ext uri="{FF2B5EF4-FFF2-40B4-BE49-F238E27FC236}">
              <a16:creationId xmlns:a16="http://schemas.microsoft.com/office/drawing/2014/main" xmlns="" id="{00000000-0008-0000-0B00-0000B4A7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2160</xdr:row>
      <xdr:rowOff>0</xdr:rowOff>
    </xdr:from>
    <xdr:to>
      <xdr:col>0</xdr:col>
      <xdr:colOff>0</xdr:colOff>
      <xdr:row>2160</xdr:row>
      <xdr:rowOff>0</xdr:rowOff>
    </xdr:to>
    <xdr:sp macro="" textlink="">
      <xdr:nvSpPr>
        <xdr:cNvPr id="1091511" name="Rectangle 12714">
          <a:extLst>
            <a:ext uri="{FF2B5EF4-FFF2-40B4-BE49-F238E27FC236}">
              <a16:creationId xmlns:a16="http://schemas.microsoft.com/office/drawing/2014/main" xmlns="" id="{00000000-0008-0000-0B00-0000B7A7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2160</xdr:row>
      <xdr:rowOff>0</xdr:rowOff>
    </xdr:from>
    <xdr:to>
      <xdr:col>0</xdr:col>
      <xdr:colOff>0</xdr:colOff>
      <xdr:row>2160</xdr:row>
      <xdr:rowOff>0</xdr:rowOff>
    </xdr:to>
    <xdr:sp macro="" textlink="">
      <xdr:nvSpPr>
        <xdr:cNvPr id="1091512" name="Rectangle 12715">
          <a:extLst>
            <a:ext uri="{FF2B5EF4-FFF2-40B4-BE49-F238E27FC236}">
              <a16:creationId xmlns:a16="http://schemas.microsoft.com/office/drawing/2014/main" xmlns="" id="{00000000-0008-0000-0B00-0000B8A7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2160</xdr:row>
      <xdr:rowOff>0</xdr:rowOff>
    </xdr:from>
    <xdr:to>
      <xdr:col>0</xdr:col>
      <xdr:colOff>0</xdr:colOff>
      <xdr:row>2160</xdr:row>
      <xdr:rowOff>0</xdr:rowOff>
    </xdr:to>
    <xdr:sp macro="" textlink="">
      <xdr:nvSpPr>
        <xdr:cNvPr id="1091515" name="Rectangle 12718">
          <a:extLst>
            <a:ext uri="{FF2B5EF4-FFF2-40B4-BE49-F238E27FC236}">
              <a16:creationId xmlns:a16="http://schemas.microsoft.com/office/drawing/2014/main" xmlns="" id="{00000000-0008-0000-0B00-0000BBA7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2160</xdr:row>
      <xdr:rowOff>0</xdr:rowOff>
    </xdr:from>
    <xdr:to>
      <xdr:col>0</xdr:col>
      <xdr:colOff>0</xdr:colOff>
      <xdr:row>2160</xdr:row>
      <xdr:rowOff>0</xdr:rowOff>
    </xdr:to>
    <xdr:sp macro="" textlink="">
      <xdr:nvSpPr>
        <xdr:cNvPr id="1091516" name="Rectangle 12719">
          <a:extLst>
            <a:ext uri="{FF2B5EF4-FFF2-40B4-BE49-F238E27FC236}">
              <a16:creationId xmlns:a16="http://schemas.microsoft.com/office/drawing/2014/main" xmlns="" id="{00000000-0008-0000-0B00-0000BCA7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2160</xdr:row>
      <xdr:rowOff>0</xdr:rowOff>
    </xdr:from>
    <xdr:to>
      <xdr:col>0</xdr:col>
      <xdr:colOff>0</xdr:colOff>
      <xdr:row>2160</xdr:row>
      <xdr:rowOff>0</xdr:rowOff>
    </xdr:to>
    <xdr:sp macro="" textlink="">
      <xdr:nvSpPr>
        <xdr:cNvPr id="1091519" name="Rectangle 12722">
          <a:extLst>
            <a:ext uri="{FF2B5EF4-FFF2-40B4-BE49-F238E27FC236}">
              <a16:creationId xmlns:a16="http://schemas.microsoft.com/office/drawing/2014/main" xmlns="" id="{00000000-0008-0000-0B00-0000BFA7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2160</xdr:row>
      <xdr:rowOff>0</xdr:rowOff>
    </xdr:from>
    <xdr:to>
      <xdr:col>0</xdr:col>
      <xdr:colOff>0</xdr:colOff>
      <xdr:row>2160</xdr:row>
      <xdr:rowOff>0</xdr:rowOff>
    </xdr:to>
    <xdr:sp macro="" textlink="">
      <xdr:nvSpPr>
        <xdr:cNvPr id="1091520" name="Rectangle 12723">
          <a:extLst>
            <a:ext uri="{FF2B5EF4-FFF2-40B4-BE49-F238E27FC236}">
              <a16:creationId xmlns:a16="http://schemas.microsoft.com/office/drawing/2014/main" xmlns="" id="{00000000-0008-0000-0B00-0000C0A7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2160</xdr:row>
      <xdr:rowOff>0</xdr:rowOff>
    </xdr:from>
    <xdr:to>
      <xdr:col>0</xdr:col>
      <xdr:colOff>0</xdr:colOff>
      <xdr:row>2160</xdr:row>
      <xdr:rowOff>0</xdr:rowOff>
    </xdr:to>
    <xdr:sp macro="" textlink="">
      <xdr:nvSpPr>
        <xdr:cNvPr id="1091523" name="Rectangle 12726">
          <a:extLst>
            <a:ext uri="{FF2B5EF4-FFF2-40B4-BE49-F238E27FC236}">
              <a16:creationId xmlns:a16="http://schemas.microsoft.com/office/drawing/2014/main" xmlns="" id="{00000000-0008-0000-0B00-0000C3A7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2160</xdr:row>
      <xdr:rowOff>0</xdr:rowOff>
    </xdr:from>
    <xdr:to>
      <xdr:col>0</xdr:col>
      <xdr:colOff>0</xdr:colOff>
      <xdr:row>2160</xdr:row>
      <xdr:rowOff>0</xdr:rowOff>
    </xdr:to>
    <xdr:sp macro="" textlink="">
      <xdr:nvSpPr>
        <xdr:cNvPr id="1091524" name="Rectangle 12727">
          <a:extLst>
            <a:ext uri="{FF2B5EF4-FFF2-40B4-BE49-F238E27FC236}">
              <a16:creationId xmlns:a16="http://schemas.microsoft.com/office/drawing/2014/main" xmlns="" id="{00000000-0008-0000-0B00-0000C4A7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2160</xdr:row>
      <xdr:rowOff>0</xdr:rowOff>
    </xdr:from>
    <xdr:to>
      <xdr:col>0</xdr:col>
      <xdr:colOff>0</xdr:colOff>
      <xdr:row>2160</xdr:row>
      <xdr:rowOff>0</xdr:rowOff>
    </xdr:to>
    <xdr:sp macro="" textlink="">
      <xdr:nvSpPr>
        <xdr:cNvPr id="1091527" name="Rectangle 12730">
          <a:extLst>
            <a:ext uri="{FF2B5EF4-FFF2-40B4-BE49-F238E27FC236}">
              <a16:creationId xmlns:a16="http://schemas.microsoft.com/office/drawing/2014/main" xmlns="" id="{00000000-0008-0000-0B00-0000C7A7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2160</xdr:row>
      <xdr:rowOff>0</xdr:rowOff>
    </xdr:from>
    <xdr:to>
      <xdr:col>0</xdr:col>
      <xdr:colOff>0</xdr:colOff>
      <xdr:row>2160</xdr:row>
      <xdr:rowOff>0</xdr:rowOff>
    </xdr:to>
    <xdr:sp macro="" textlink="">
      <xdr:nvSpPr>
        <xdr:cNvPr id="1091528" name="Rectangle 12731">
          <a:extLst>
            <a:ext uri="{FF2B5EF4-FFF2-40B4-BE49-F238E27FC236}">
              <a16:creationId xmlns:a16="http://schemas.microsoft.com/office/drawing/2014/main" xmlns="" id="{00000000-0008-0000-0B00-0000C8A7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2160</xdr:row>
      <xdr:rowOff>0</xdr:rowOff>
    </xdr:from>
    <xdr:to>
      <xdr:col>0</xdr:col>
      <xdr:colOff>0</xdr:colOff>
      <xdr:row>2160</xdr:row>
      <xdr:rowOff>0</xdr:rowOff>
    </xdr:to>
    <xdr:sp macro="" textlink="">
      <xdr:nvSpPr>
        <xdr:cNvPr id="1091531" name="Rectangle 12734">
          <a:extLst>
            <a:ext uri="{FF2B5EF4-FFF2-40B4-BE49-F238E27FC236}">
              <a16:creationId xmlns:a16="http://schemas.microsoft.com/office/drawing/2014/main" xmlns="" id="{00000000-0008-0000-0B00-0000CBA7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2160</xdr:row>
      <xdr:rowOff>0</xdr:rowOff>
    </xdr:from>
    <xdr:to>
      <xdr:col>0</xdr:col>
      <xdr:colOff>0</xdr:colOff>
      <xdr:row>2160</xdr:row>
      <xdr:rowOff>0</xdr:rowOff>
    </xdr:to>
    <xdr:sp macro="" textlink="">
      <xdr:nvSpPr>
        <xdr:cNvPr id="1091532" name="Rectangle 12735">
          <a:extLst>
            <a:ext uri="{FF2B5EF4-FFF2-40B4-BE49-F238E27FC236}">
              <a16:creationId xmlns:a16="http://schemas.microsoft.com/office/drawing/2014/main" xmlns="" id="{00000000-0008-0000-0B00-0000CCA7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2160</xdr:row>
      <xdr:rowOff>0</xdr:rowOff>
    </xdr:from>
    <xdr:to>
      <xdr:col>0</xdr:col>
      <xdr:colOff>0</xdr:colOff>
      <xdr:row>2160</xdr:row>
      <xdr:rowOff>0</xdr:rowOff>
    </xdr:to>
    <xdr:sp macro="" textlink="">
      <xdr:nvSpPr>
        <xdr:cNvPr id="1091535" name="Rectangle 12738">
          <a:extLst>
            <a:ext uri="{FF2B5EF4-FFF2-40B4-BE49-F238E27FC236}">
              <a16:creationId xmlns:a16="http://schemas.microsoft.com/office/drawing/2014/main" xmlns="" id="{00000000-0008-0000-0B00-0000CFA7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2160</xdr:row>
      <xdr:rowOff>0</xdr:rowOff>
    </xdr:from>
    <xdr:to>
      <xdr:col>0</xdr:col>
      <xdr:colOff>0</xdr:colOff>
      <xdr:row>2160</xdr:row>
      <xdr:rowOff>0</xdr:rowOff>
    </xdr:to>
    <xdr:sp macro="" textlink="">
      <xdr:nvSpPr>
        <xdr:cNvPr id="1091536" name="Rectangle 12739">
          <a:extLst>
            <a:ext uri="{FF2B5EF4-FFF2-40B4-BE49-F238E27FC236}">
              <a16:creationId xmlns:a16="http://schemas.microsoft.com/office/drawing/2014/main" xmlns="" id="{00000000-0008-0000-0B00-0000D0A7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2160</xdr:row>
      <xdr:rowOff>0</xdr:rowOff>
    </xdr:from>
    <xdr:to>
      <xdr:col>0</xdr:col>
      <xdr:colOff>0</xdr:colOff>
      <xdr:row>2160</xdr:row>
      <xdr:rowOff>0</xdr:rowOff>
    </xdr:to>
    <xdr:sp macro="" textlink="">
      <xdr:nvSpPr>
        <xdr:cNvPr id="1091537" name="Rectangle 12740">
          <a:extLst>
            <a:ext uri="{FF2B5EF4-FFF2-40B4-BE49-F238E27FC236}">
              <a16:creationId xmlns:a16="http://schemas.microsoft.com/office/drawing/2014/main" xmlns="" id="{00000000-0008-0000-0B00-0000D1A7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2160</xdr:row>
      <xdr:rowOff>0</xdr:rowOff>
    </xdr:from>
    <xdr:to>
      <xdr:col>0</xdr:col>
      <xdr:colOff>0</xdr:colOff>
      <xdr:row>2160</xdr:row>
      <xdr:rowOff>0</xdr:rowOff>
    </xdr:to>
    <xdr:sp macro="" textlink="">
      <xdr:nvSpPr>
        <xdr:cNvPr id="1091538" name="Rectangle 12741">
          <a:extLst>
            <a:ext uri="{FF2B5EF4-FFF2-40B4-BE49-F238E27FC236}">
              <a16:creationId xmlns:a16="http://schemas.microsoft.com/office/drawing/2014/main" xmlns="" id="{00000000-0008-0000-0B00-0000D2A7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2160</xdr:row>
      <xdr:rowOff>0</xdr:rowOff>
    </xdr:from>
    <xdr:to>
      <xdr:col>0</xdr:col>
      <xdr:colOff>0</xdr:colOff>
      <xdr:row>2160</xdr:row>
      <xdr:rowOff>0</xdr:rowOff>
    </xdr:to>
    <xdr:sp macro="" textlink="">
      <xdr:nvSpPr>
        <xdr:cNvPr id="1091539" name="Rectangle 12742">
          <a:extLst>
            <a:ext uri="{FF2B5EF4-FFF2-40B4-BE49-F238E27FC236}">
              <a16:creationId xmlns:a16="http://schemas.microsoft.com/office/drawing/2014/main" xmlns="" id="{00000000-0008-0000-0B00-0000D3A7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2160</xdr:row>
      <xdr:rowOff>0</xdr:rowOff>
    </xdr:from>
    <xdr:to>
      <xdr:col>0</xdr:col>
      <xdr:colOff>0</xdr:colOff>
      <xdr:row>2160</xdr:row>
      <xdr:rowOff>0</xdr:rowOff>
    </xdr:to>
    <xdr:sp macro="" textlink="">
      <xdr:nvSpPr>
        <xdr:cNvPr id="1091540" name="Rectangle 12743">
          <a:extLst>
            <a:ext uri="{FF2B5EF4-FFF2-40B4-BE49-F238E27FC236}">
              <a16:creationId xmlns:a16="http://schemas.microsoft.com/office/drawing/2014/main" xmlns="" id="{00000000-0008-0000-0B00-0000D4A7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2160</xdr:row>
      <xdr:rowOff>0</xdr:rowOff>
    </xdr:from>
    <xdr:to>
      <xdr:col>0</xdr:col>
      <xdr:colOff>0</xdr:colOff>
      <xdr:row>2160</xdr:row>
      <xdr:rowOff>0</xdr:rowOff>
    </xdr:to>
    <xdr:sp macro="" textlink="">
      <xdr:nvSpPr>
        <xdr:cNvPr id="1091541" name="Rectangle 12744">
          <a:extLst>
            <a:ext uri="{FF2B5EF4-FFF2-40B4-BE49-F238E27FC236}">
              <a16:creationId xmlns:a16="http://schemas.microsoft.com/office/drawing/2014/main" xmlns="" id="{00000000-0008-0000-0B00-0000D5A7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2160</xdr:row>
      <xdr:rowOff>0</xdr:rowOff>
    </xdr:from>
    <xdr:to>
      <xdr:col>0</xdr:col>
      <xdr:colOff>0</xdr:colOff>
      <xdr:row>2160</xdr:row>
      <xdr:rowOff>0</xdr:rowOff>
    </xdr:to>
    <xdr:sp macro="" textlink="">
      <xdr:nvSpPr>
        <xdr:cNvPr id="1091542" name="Rectangle 12745">
          <a:extLst>
            <a:ext uri="{FF2B5EF4-FFF2-40B4-BE49-F238E27FC236}">
              <a16:creationId xmlns:a16="http://schemas.microsoft.com/office/drawing/2014/main" xmlns="" id="{00000000-0008-0000-0B00-0000D6A7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2160</xdr:row>
      <xdr:rowOff>0</xdr:rowOff>
    </xdr:from>
    <xdr:to>
      <xdr:col>0</xdr:col>
      <xdr:colOff>0</xdr:colOff>
      <xdr:row>2160</xdr:row>
      <xdr:rowOff>0</xdr:rowOff>
    </xdr:to>
    <xdr:sp macro="" textlink="">
      <xdr:nvSpPr>
        <xdr:cNvPr id="1091543" name="Rectangle 12746">
          <a:extLst>
            <a:ext uri="{FF2B5EF4-FFF2-40B4-BE49-F238E27FC236}">
              <a16:creationId xmlns:a16="http://schemas.microsoft.com/office/drawing/2014/main" xmlns="" id="{00000000-0008-0000-0B00-0000D7A7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2160</xdr:row>
      <xdr:rowOff>0</xdr:rowOff>
    </xdr:from>
    <xdr:to>
      <xdr:col>0</xdr:col>
      <xdr:colOff>0</xdr:colOff>
      <xdr:row>2160</xdr:row>
      <xdr:rowOff>0</xdr:rowOff>
    </xdr:to>
    <xdr:sp macro="" textlink="">
      <xdr:nvSpPr>
        <xdr:cNvPr id="1091544" name="Rectangle 12747">
          <a:extLst>
            <a:ext uri="{FF2B5EF4-FFF2-40B4-BE49-F238E27FC236}">
              <a16:creationId xmlns:a16="http://schemas.microsoft.com/office/drawing/2014/main" xmlns="" id="{00000000-0008-0000-0B00-0000D8A7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2180</xdr:row>
      <xdr:rowOff>0</xdr:rowOff>
    </xdr:from>
    <xdr:to>
      <xdr:col>0</xdr:col>
      <xdr:colOff>0</xdr:colOff>
      <xdr:row>2180</xdr:row>
      <xdr:rowOff>0</xdr:rowOff>
    </xdr:to>
    <xdr:sp macro="" textlink="">
      <xdr:nvSpPr>
        <xdr:cNvPr id="1091557" name="Rectangle 12760">
          <a:extLst>
            <a:ext uri="{FF2B5EF4-FFF2-40B4-BE49-F238E27FC236}">
              <a16:creationId xmlns:a16="http://schemas.microsoft.com/office/drawing/2014/main" xmlns="" id="{00000000-0008-0000-0B00-0000E5A71000}"/>
            </a:ext>
          </a:extLst>
        </xdr:cNvPr>
        <xdr:cNvSpPr>
          <a:spLocks noChangeArrowheads="1"/>
        </xdr:cNvSpPr>
      </xdr:nvSpPr>
      <xdr:spPr bwMode="auto">
        <a:xfrm>
          <a:off x="0" y="8889682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2180</xdr:row>
      <xdr:rowOff>0</xdr:rowOff>
    </xdr:from>
    <xdr:to>
      <xdr:col>0</xdr:col>
      <xdr:colOff>0</xdr:colOff>
      <xdr:row>2180</xdr:row>
      <xdr:rowOff>0</xdr:rowOff>
    </xdr:to>
    <xdr:sp macro="" textlink="">
      <xdr:nvSpPr>
        <xdr:cNvPr id="1091558" name="Rectangle 12761">
          <a:extLst>
            <a:ext uri="{FF2B5EF4-FFF2-40B4-BE49-F238E27FC236}">
              <a16:creationId xmlns:a16="http://schemas.microsoft.com/office/drawing/2014/main" xmlns="" id="{00000000-0008-0000-0B00-0000E6A71000}"/>
            </a:ext>
          </a:extLst>
        </xdr:cNvPr>
        <xdr:cNvSpPr>
          <a:spLocks noChangeArrowheads="1"/>
        </xdr:cNvSpPr>
      </xdr:nvSpPr>
      <xdr:spPr bwMode="auto">
        <a:xfrm>
          <a:off x="0" y="8889682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2194</xdr:row>
      <xdr:rowOff>0</xdr:rowOff>
    </xdr:from>
    <xdr:to>
      <xdr:col>0</xdr:col>
      <xdr:colOff>0</xdr:colOff>
      <xdr:row>2194</xdr:row>
      <xdr:rowOff>0</xdr:rowOff>
    </xdr:to>
    <xdr:sp macro="" textlink="">
      <xdr:nvSpPr>
        <xdr:cNvPr id="1091559" name="Rectangle 12762">
          <a:extLst>
            <a:ext uri="{FF2B5EF4-FFF2-40B4-BE49-F238E27FC236}">
              <a16:creationId xmlns:a16="http://schemas.microsoft.com/office/drawing/2014/main" xmlns="" id="{00000000-0008-0000-0B00-0000E7A71000}"/>
            </a:ext>
          </a:extLst>
        </xdr:cNvPr>
        <xdr:cNvSpPr>
          <a:spLocks noChangeArrowheads="1"/>
        </xdr:cNvSpPr>
      </xdr:nvSpPr>
      <xdr:spPr bwMode="auto">
        <a:xfrm>
          <a:off x="0" y="8917686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2194</xdr:row>
      <xdr:rowOff>0</xdr:rowOff>
    </xdr:from>
    <xdr:to>
      <xdr:col>0</xdr:col>
      <xdr:colOff>0</xdr:colOff>
      <xdr:row>2194</xdr:row>
      <xdr:rowOff>0</xdr:rowOff>
    </xdr:to>
    <xdr:sp macro="" textlink="">
      <xdr:nvSpPr>
        <xdr:cNvPr id="1091560" name="Rectangle 12763">
          <a:extLst>
            <a:ext uri="{FF2B5EF4-FFF2-40B4-BE49-F238E27FC236}">
              <a16:creationId xmlns:a16="http://schemas.microsoft.com/office/drawing/2014/main" xmlns="" id="{00000000-0008-0000-0B00-0000E8A71000}"/>
            </a:ext>
          </a:extLst>
        </xdr:cNvPr>
        <xdr:cNvSpPr>
          <a:spLocks noChangeArrowheads="1"/>
        </xdr:cNvSpPr>
      </xdr:nvSpPr>
      <xdr:spPr bwMode="auto">
        <a:xfrm>
          <a:off x="0" y="8917686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2194</xdr:row>
      <xdr:rowOff>0</xdr:rowOff>
    </xdr:from>
    <xdr:to>
      <xdr:col>0</xdr:col>
      <xdr:colOff>0</xdr:colOff>
      <xdr:row>2194</xdr:row>
      <xdr:rowOff>0</xdr:rowOff>
    </xdr:to>
    <xdr:sp macro="" textlink="">
      <xdr:nvSpPr>
        <xdr:cNvPr id="1091561" name="Rectangle 12764">
          <a:extLst>
            <a:ext uri="{FF2B5EF4-FFF2-40B4-BE49-F238E27FC236}">
              <a16:creationId xmlns:a16="http://schemas.microsoft.com/office/drawing/2014/main" xmlns="" id="{00000000-0008-0000-0B00-0000E9A71000}"/>
            </a:ext>
          </a:extLst>
        </xdr:cNvPr>
        <xdr:cNvSpPr>
          <a:spLocks noChangeArrowheads="1"/>
        </xdr:cNvSpPr>
      </xdr:nvSpPr>
      <xdr:spPr bwMode="auto">
        <a:xfrm>
          <a:off x="0" y="8917686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2194</xdr:row>
      <xdr:rowOff>0</xdr:rowOff>
    </xdr:from>
    <xdr:to>
      <xdr:col>0</xdr:col>
      <xdr:colOff>0</xdr:colOff>
      <xdr:row>2194</xdr:row>
      <xdr:rowOff>0</xdr:rowOff>
    </xdr:to>
    <xdr:sp macro="" textlink="">
      <xdr:nvSpPr>
        <xdr:cNvPr id="1091562" name="Rectangle 12765">
          <a:extLst>
            <a:ext uri="{FF2B5EF4-FFF2-40B4-BE49-F238E27FC236}">
              <a16:creationId xmlns:a16="http://schemas.microsoft.com/office/drawing/2014/main" xmlns="" id="{00000000-0008-0000-0B00-0000EAA71000}"/>
            </a:ext>
          </a:extLst>
        </xdr:cNvPr>
        <xdr:cNvSpPr>
          <a:spLocks noChangeArrowheads="1"/>
        </xdr:cNvSpPr>
      </xdr:nvSpPr>
      <xdr:spPr bwMode="auto">
        <a:xfrm>
          <a:off x="0" y="8917686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2194</xdr:row>
      <xdr:rowOff>0</xdr:rowOff>
    </xdr:from>
    <xdr:to>
      <xdr:col>0</xdr:col>
      <xdr:colOff>0</xdr:colOff>
      <xdr:row>2194</xdr:row>
      <xdr:rowOff>0</xdr:rowOff>
    </xdr:to>
    <xdr:sp macro="" textlink="">
      <xdr:nvSpPr>
        <xdr:cNvPr id="1091563" name="Rectangle 12766">
          <a:extLst>
            <a:ext uri="{FF2B5EF4-FFF2-40B4-BE49-F238E27FC236}">
              <a16:creationId xmlns:a16="http://schemas.microsoft.com/office/drawing/2014/main" xmlns="" id="{00000000-0008-0000-0B00-0000EBA71000}"/>
            </a:ext>
          </a:extLst>
        </xdr:cNvPr>
        <xdr:cNvSpPr>
          <a:spLocks noChangeArrowheads="1"/>
        </xdr:cNvSpPr>
      </xdr:nvSpPr>
      <xdr:spPr bwMode="auto">
        <a:xfrm>
          <a:off x="0" y="8917686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2194</xdr:row>
      <xdr:rowOff>0</xdr:rowOff>
    </xdr:from>
    <xdr:to>
      <xdr:col>0</xdr:col>
      <xdr:colOff>0</xdr:colOff>
      <xdr:row>2194</xdr:row>
      <xdr:rowOff>0</xdr:rowOff>
    </xdr:to>
    <xdr:sp macro="" textlink="">
      <xdr:nvSpPr>
        <xdr:cNvPr id="1091564" name="Rectangle 12767">
          <a:extLst>
            <a:ext uri="{FF2B5EF4-FFF2-40B4-BE49-F238E27FC236}">
              <a16:creationId xmlns:a16="http://schemas.microsoft.com/office/drawing/2014/main" xmlns="" id="{00000000-0008-0000-0B00-0000ECA71000}"/>
            </a:ext>
          </a:extLst>
        </xdr:cNvPr>
        <xdr:cNvSpPr>
          <a:spLocks noChangeArrowheads="1"/>
        </xdr:cNvSpPr>
      </xdr:nvSpPr>
      <xdr:spPr bwMode="auto">
        <a:xfrm>
          <a:off x="0" y="8917686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2194</xdr:row>
      <xdr:rowOff>0</xdr:rowOff>
    </xdr:from>
    <xdr:to>
      <xdr:col>0</xdr:col>
      <xdr:colOff>0</xdr:colOff>
      <xdr:row>2194</xdr:row>
      <xdr:rowOff>0</xdr:rowOff>
    </xdr:to>
    <xdr:sp macro="" textlink="">
      <xdr:nvSpPr>
        <xdr:cNvPr id="1091565" name="Rectangle 12768">
          <a:extLst>
            <a:ext uri="{FF2B5EF4-FFF2-40B4-BE49-F238E27FC236}">
              <a16:creationId xmlns:a16="http://schemas.microsoft.com/office/drawing/2014/main" xmlns="" id="{00000000-0008-0000-0B00-0000EDA71000}"/>
            </a:ext>
          </a:extLst>
        </xdr:cNvPr>
        <xdr:cNvSpPr>
          <a:spLocks noChangeArrowheads="1"/>
        </xdr:cNvSpPr>
      </xdr:nvSpPr>
      <xdr:spPr bwMode="auto">
        <a:xfrm>
          <a:off x="0" y="8917686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2194</xdr:row>
      <xdr:rowOff>0</xdr:rowOff>
    </xdr:from>
    <xdr:to>
      <xdr:col>0</xdr:col>
      <xdr:colOff>0</xdr:colOff>
      <xdr:row>2194</xdr:row>
      <xdr:rowOff>0</xdr:rowOff>
    </xdr:to>
    <xdr:sp macro="" textlink="">
      <xdr:nvSpPr>
        <xdr:cNvPr id="1091566" name="Rectangle 12769">
          <a:extLst>
            <a:ext uri="{FF2B5EF4-FFF2-40B4-BE49-F238E27FC236}">
              <a16:creationId xmlns:a16="http://schemas.microsoft.com/office/drawing/2014/main" xmlns="" id="{00000000-0008-0000-0B00-0000EEA71000}"/>
            </a:ext>
          </a:extLst>
        </xdr:cNvPr>
        <xdr:cNvSpPr>
          <a:spLocks noChangeArrowheads="1"/>
        </xdr:cNvSpPr>
      </xdr:nvSpPr>
      <xdr:spPr bwMode="auto">
        <a:xfrm>
          <a:off x="0" y="8917686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2194</xdr:row>
      <xdr:rowOff>0</xdr:rowOff>
    </xdr:from>
    <xdr:to>
      <xdr:col>0</xdr:col>
      <xdr:colOff>0</xdr:colOff>
      <xdr:row>2194</xdr:row>
      <xdr:rowOff>0</xdr:rowOff>
    </xdr:to>
    <xdr:sp macro="" textlink="">
      <xdr:nvSpPr>
        <xdr:cNvPr id="1091567" name="Rectangle 12770">
          <a:extLst>
            <a:ext uri="{FF2B5EF4-FFF2-40B4-BE49-F238E27FC236}">
              <a16:creationId xmlns:a16="http://schemas.microsoft.com/office/drawing/2014/main" xmlns="" id="{00000000-0008-0000-0B00-0000EFA71000}"/>
            </a:ext>
          </a:extLst>
        </xdr:cNvPr>
        <xdr:cNvSpPr>
          <a:spLocks noChangeArrowheads="1"/>
        </xdr:cNvSpPr>
      </xdr:nvSpPr>
      <xdr:spPr bwMode="auto">
        <a:xfrm>
          <a:off x="0" y="8917686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2194</xdr:row>
      <xdr:rowOff>0</xdr:rowOff>
    </xdr:from>
    <xdr:to>
      <xdr:col>0</xdr:col>
      <xdr:colOff>0</xdr:colOff>
      <xdr:row>2194</xdr:row>
      <xdr:rowOff>0</xdr:rowOff>
    </xdr:to>
    <xdr:sp macro="" textlink="">
      <xdr:nvSpPr>
        <xdr:cNvPr id="1091568" name="Rectangle 12771">
          <a:extLst>
            <a:ext uri="{FF2B5EF4-FFF2-40B4-BE49-F238E27FC236}">
              <a16:creationId xmlns:a16="http://schemas.microsoft.com/office/drawing/2014/main" xmlns="" id="{00000000-0008-0000-0B00-0000F0A71000}"/>
            </a:ext>
          </a:extLst>
        </xdr:cNvPr>
        <xdr:cNvSpPr>
          <a:spLocks noChangeArrowheads="1"/>
        </xdr:cNvSpPr>
      </xdr:nvSpPr>
      <xdr:spPr bwMode="auto">
        <a:xfrm>
          <a:off x="0" y="8917686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2194</xdr:row>
      <xdr:rowOff>0</xdr:rowOff>
    </xdr:from>
    <xdr:to>
      <xdr:col>0</xdr:col>
      <xdr:colOff>0</xdr:colOff>
      <xdr:row>2194</xdr:row>
      <xdr:rowOff>0</xdr:rowOff>
    </xdr:to>
    <xdr:sp macro="" textlink="">
      <xdr:nvSpPr>
        <xdr:cNvPr id="1091569" name="Rectangle 12772">
          <a:extLst>
            <a:ext uri="{FF2B5EF4-FFF2-40B4-BE49-F238E27FC236}">
              <a16:creationId xmlns:a16="http://schemas.microsoft.com/office/drawing/2014/main" xmlns="" id="{00000000-0008-0000-0B00-0000F1A71000}"/>
            </a:ext>
          </a:extLst>
        </xdr:cNvPr>
        <xdr:cNvSpPr>
          <a:spLocks noChangeArrowheads="1"/>
        </xdr:cNvSpPr>
      </xdr:nvSpPr>
      <xdr:spPr bwMode="auto">
        <a:xfrm>
          <a:off x="0" y="8917686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2194</xdr:row>
      <xdr:rowOff>0</xdr:rowOff>
    </xdr:from>
    <xdr:to>
      <xdr:col>0</xdr:col>
      <xdr:colOff>0</xdr:colOff>
      <xdr:row>2194</xdr:row>
      <xdr:rowOff>0</xdr:rowOff>
    </xdr:to>
    <xdr:sp macro="" textlink="">
      <xdr:nvSpPr>
        <xdr:cNvPr id="1091570" name="Rectangle 12773">
          <a:extLst>
            <a:ext uri="{FF2B5EF4-FFF2-40B4-BE49-F238E27FC236}">
              <a16:creationId xmlns:a16="http://schemas.microsoft.com/office/drawing/2014/main" xmlns="" id="{00000000-0008-0000-0B00-0000F2A71000}"/>
            </a:ext>
          </a:extLst>
        </xdr:cNvPr>
        <xdr:cNvSpPr>
          <a:spLocks noChangeArrowheads="1"/>
        </xdr:cNvSpPr>
      </xdr:nvSpPr>
      <xdr:spPr bwMode="auto">
        <a:xfrm>
          <a:off x="0" y="8917686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2194</xdr:row>
      <xdr:rowOff>0</xdr:rowOff>
    </xdr:from>
    <xdr:to>
      <xdr:col>0</xdr:col>
      <xdr:colOff>0</xdr:colOff>
      <xdr:row>2194</xdr:row>
      <xdr:rowOff>0</xdr:rowOff>
    </xdr:to>
    <xdr:sp macro="" textlink="">
      <xdr:nvSpPr>
        <xdr:cNvPr id="1091571" name="Rectangle 12774">
          <a:extLst>
            <a:ext uri="{FF2B5EF4-FFF2-40B4-BE49-F238E27FC236}">
              <a16:creationId xmlns:a16="http://schemas.microsoft.com/office/drawing/2014/main" xmlns="" id="{00000000-0008-0000-0B00-0000F3A71000}"/>
            </a:ext>
          </a:extLst>
        </xdr:cNvPr>
        <xdr:cNvSpPr>
          <a:spLocks noChangeArrowheads="1"/>
        </xdr:cNvSpPr>
      </xdr:nvSpPr>
      <xdr:spPr bwMode="auto">
        <a:xfrm>
          <a:off x="0" y="8917686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2194</xdr:row>
      <xdr:rowOff>0</xdr:rowOff>
    </xdr:from>
    <xdr:to>
      <xdr:col>0</xdr:col>
      <xdr:colOff>0</xdr:colOff>
      <xdr:row>2194</xdr:row>
      <xdr:rowOff>0</xdr:rowOff>
    </xdr:to>
    <xdr:sp macro="" textlink="">
      <xdr:nvSpPr>
        <xdr:cNvPr id="1091572" name="Rectangle 12775">
          <a:extLst>
            <a:ext uri="{FF2B5EF4-FFF2-40B4-BE49-F238E27FC236}">
              <a16:creationId xmlns:a16="http://schemas.microsoft.com/office/drawing/2014/main" xmlns="" id="{00000000-0008-0000-0B00-0000F4A71000}"/>
            </a:ext>
          </a:extLst>
        </xdr:cNvPr>
        <xdr:cNvSpPr>
          <a:spLocks noChangeArrowheads="1"/>
        </xdr:cNvSpPr>
      </xdr:nvSpPr>
      <xdr:spPr bwMode="auto">
        <a:xfrm>
          <a:off x="0" y="8917686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2194</xdr:row>
      <xdr:rowOff>0</xdr:rowOff>
    </xdr:from>
    <xdr:to>
      <xdr:col>0</xdr:col>
      <xdr:colOff>0</xdr:colOff>
      <xdr:row>2194</xdr:row>
      <xdr:rowOff>0</xdr:rowOff>
    </xdr:to>
    <xdr:sp macro="" textlink="">
      <xdr:nvSpPr>
        <xdr:cNvPr id="1091585" name="Rectangle 12788">
          <a:extLst>
            <a:ext uri="{FF2B5EF4-FFF2-40B4-BE49-F238E27FC236}">
              <a16:creationId xmlns:a16="http://schemas.microsoft.com/office/drawing/2014/main" xmlns="" id="{00000000-0008-0000-0B00-000001A81000}"/>
            </a:ext>
          </a:extLst>
        </xdr:cNvPr>
        <xdr:cNvSpPr>
          <a:spLocks noChangeArrowheads="1"/>
        </xdr:cNvSpPr>
      </xdr:nvSpPr>
      <xdr:spPr bwMode="auto">
        <a:xfrm>
          <a:off x="0" y="8917686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2194</xdr:row>
      <xdr:rowOff>0</xdr:rowOff>
    </xdr:from>
    <xdr:to>
      <xdr:col>0</xdr:col>
      <xdr:colOff>0</xdr:colOff>
      <xdr:row>2194</xdr:row>
      <xdr:rowOff>0</xdr:rowOff>
    </xdr:to>
    <xdr:sp macro="" textlink="">
      <xdr:nvSpPr>
        <xdr:cNvPr id="1091586" name="Rectangle 12789">
          <a:extLst>
            <a:ext uri="{FF2B5EF4-FFF2-40B4-BE49-F238E27FC236}">
              <a16:creationId xmlns:a16="http://schemas.microsoft.com/office/drawing/2014/main" xmlns="" id="{00000000-0008-0000-0B00-000002A81000}"/>
            </a:ext>
          </a:extLst>
        </xdr:cNvPr>
        <xdr:cNvSpPr>
          <a:spLocks noChangeArrowheads="1"/>
        </xdr:cNvSpPr>
      </xdr:nvSpPr>
      <xdr:spPr bwMode="auto">
        <a:xfrm>
          <a:off x="0" y="8917686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2479</xdr:row>
      <xdr:rowOff>0</xdr:rowOff>
    </xdr:from>
    <xdr:to>
      <xdr:col>0</xdr:col>
      <xdr:colOff>0</xdr:colOff>
      <xdr:row>2479</xdr:row>
      <xdr:rowOff>0</xdr:rowOff>
    </xdr:to>
    <xdr:sp macro="" textlink="">
      <xdr:nvSpPr>
        <xdr:cNvPr id="1091587" name="Rectangle 12790">
          <a:extLst>
            <a:ext uri="{FF2B5EF4-FFF2-40B4-BE49-F238E27FC236}">
              <a16:creationId xmlns:a16="http://schemas.microsoft.com/office/drawing/2014/main" xmlns="" id="{00000000-0008-0000-0B00-000003A81000}"/>
            </a:ext>
          </a:extLst>
        </xdr:cNvPr>
        <xdr:cNvSpPr>
          <a:spLocks noChangeArrowheads="1"/>
        </xdr:cNvSpPr>
      </xdr:nvSpPr>
      <xdr:spPr bwMode="auto">
        <a:xfrm>
          <a:off x="0" y="9765125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2479</xdr:row>
      <xdr:rowOff>0</xdr:rowOff>
    </xdr:from>
    <xdr:to>
      <xdr:col>0</xdr:col>
      <xdr:colOff>0</xdr:colOff>
      <xdr:row>2479</xdr:row>
      <xdr:rowOff>0</xdr:rowOff>
    </xdr:to>
    <xdr:sp macro="" textlink="">
      <xdr:nvSpPr>
        <xdr:cNvPr id="1091588" name="Rectangle 12791">
          <a:extLst>
            <a:ext uri="{FF2B5EF4-FFF2-40B4-BE49-F238E27FC236}">
              <a16:creationId xmlns:a16="http://schemas.microsoft.com/office/drawing/2014/main" xmlns="" id="{00000000-0008-0000-0B00-000004A81000}"/>
            </a:ext>
          </a:extLst>
        </xdr:cNvPr>
        <xdr:cNvSpPr>
          <a:spLocks noChangeArrowheads="1"/>
        </xdr:cNvSpPr>
      </xdr:nvSpPr>
      <xdr:spPr bwMode="auto">
        <a:xfrm>
          <a:off x="0" y="9765125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2479</xdr:row>
      <xdr:rowOff>0</xdr:rowOff>
    </xdr:from>
    <xdr:to>
      <xdr:col>0</xdr:col>
      <xdr:colOff>0</xdr:colOff>
      <xdr:row>2479</xdr:row>
      <xdr:rowOff>0</xdr:rowOff>
    </xdr:to>
    <xdr:sp macro="" textlink="">
      <xdr:nvSpPr>
        <xdr:cNvPr id="1091589" name="Rectangle 12792">
          <a:extLst>
            <a:ext uri="{FF2B5EF4-FFF2-40B4-BE49-F238E27FC236}">
              <a16:creationId xmlns:a16="http://schemas.microsoft.com/office/drawing/2014/main" xmlns="" id="{00000000-0008-0000-0B00-000005A81000}"/>
            </a:ext>
          </a:extLst>
        </xdr:cNvPr>
        <xdr:cNvSpPr>
          <a:spLocks noChangeArrowheads="1"/>
        </xdr:cNvSpPr>
      </xdr:nvSpPr>
      <xdr:spPr bwMode="auto">
        <a:xfrm>
          <a:off x="0" y="9765125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2479</xdr:row>
      <xdr:rowOff>0</xdr:rowOff>
    </xdr:from>
    <xdr:to>
      <xdr:col>0</xdr:col>
      <xdr:colOff>0</xdr:colOff>
      <xdr:row>2479</xdr:row>
      <xdr:rowOff>0</xdr:rowOff>
    </xdr:to>
    <xdr:sp macro="" textlink="">
      <xdr:nvSpPr>
        <xdr:cNvPr id="1091590" name="Rectangle 12793">
          <a:extLst>
            <a:ext uri="{FF2B5EF4-FFF2-40B4-BE49-F238E27FC236}">
              <a16:creationId xmlns:a16="http://schemas.microsoft.com/office/drawing/2014/main" xmlns="" id="{00000000-0008-0000-0B00-000006A81000}"/>
            </a:ext>
          </a:extLst>
        </xdr:cNvPr>
        <xdr:cNvSpPr>
          <a:spLocks noChangeArrowheads="1"/>
        </xdr:cNvSpPr>
      </xdr:nvSpPr>
      <xdr:spPr bwMode="auto">
        <a:xfrm>
          <a:off x="0" y="9765125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2479</xdr:row>
      <xdr:rowOff>0</xdr:rowOff>
    </xdr:from>
    <xdr:to>
      <xdr:col>0</xdr:col>
      <xdr:colOff>0</xdr:colOff>
      <xdr:row>2479</xdr:row>
      <xdr:rowOff>0</xdr:rowOff>
    </xdr:to>
    <xdr:sp macro="" textlink="">
      <xdr:nvSpPr>
        <xdr:cNvPr id="1091591" name="Rectangle 12794">
          <a:extLst>
            <a:ext uri="{FF2B5EF4-FFF2-40B4-BE49-F238E27FC236}">
              <a16:creationId xmlns:a16="http://schemas.microsoft.com/office/drawing/2014/main" xmlns="" id="{00000000-0008-0000-0B00-000007A81000}"/>
            </a:ext>
          </a:extLst>
        </xdr:cNvPr>
        <xdr:cNvSpPr>
          <a:spLocks noChangeArrowheads="1"/>
        </xdr:cNvSpPr>
      </xdr:nvSpPr>
      <xdr:spPr bwMode="auto">
        <a:xfrm>
          <a:off x="0" y="9765125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2479</xdr:row>
      <xdr:rowOff>0</xdr:rowOff>
    </xdr:from>
    <xdr:to>
      <xdr:col>0</xdr:col>
      <xdr:colOff>0</xdr:colOff>
      <xdr:row>2479</xdr:row>
      <xdr:rowOff>0</xdr:rowOff>
    </xdr:to>
    <xdr:sp macro="" textlink="">
      <xdr:nvSpPr>
        <xdr:cNvPr id="1091592" name="Rectangle 12795">
          <a:extLst>
            <a:ext uri="{FF2B5EF4-FFF2-40B4-BE49-F238E27FC236}">
              <a16:creationId xmlns:a16="http://schemas.microsoft.com/office/drawing/2014/main" xmlns="" id="{00000000-0008-0000-0B00-000008A81000}"/>
            </a:ext>
          </a:extLst>
        </xdr:cNvPr>
        <xdr:cNvSpPr>
          <a:spLocks noChangeArrowheads="1"/>
        </xdr:cNvSpPr>
      </xdr:nvSpPr>
      <xdr:spPr bwMode="auto">
        <a:xfrm>
          <a:off x="0" y="9765125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2479</xdr:row>
      <xdr:rowOff>0</xdr:rowOff>
    </xdr:from>
    <xdr:to>
      <xdr:col>0</xdr:col>
      <xdr:colOff>0</xdr:colOff>
      <xdr:row>2479</xdr:row>
      <xdr:rowOff>0</xdr:rowOff>
    </xdr:to>
    <xdr:sp macro="" textlink="">
      <xdr:nvSpPr>
        <xdr:cNvPr id="1091593" name="Rectangle 12796">
          <a:extLst>
            <a:ext uri="{FF2B5EF4-FFF2-40B4-BE49-F238E27FC236}">
              <a16:creationId xmlns:a16="http://schemas.microsoft.com/office/drawing/2014/main" xmlns="" id="{00000000-0008-0000-0B00-000009A81000}"/>
            </a:ext>
          </a:extLst>
        </xdr:cNvPr>
        <xdr:cNvSpPr>
          <a:spLocks noChangeArrowheads="1"/>
        </xdr:cNvSpPr>
      </xdr:nvSpPr>
      <xdr:spPr bwMode="auto">
        <a:xfrm>
          <a:off x="0" y="9765125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2479</xdr:row>
      <xdr:rowOff>0</xdr:rowOff>
    </xdr:from>
    <xdr:to>
      <xdr:col>0</xdr:col>
      <xdr:colOff>0</xdr:colOff>
      <xdr:row>2479</xdr:row>
      <xdr:rowOff>0</xdr:rowOff>
    </xdr:to>
    <xdr:sp macro="" textlink="">
      <xdr:nvSpPr>
        <xdr:cNvPr id="1091594" name="Rectangle 12797">
          <a:extLst>
            <a:ext uri="{FF2B5EF4-FFF2-40B4-BE49-F238E27FC236}">
              <a16:creationId xmlns:a16="http://schemas.microsoft.com/office/drawing/2014/main" xmlns="" id="{00000000-0008-0000-0B00-00000AA81000}"/>
            </a:ext>
          </a:extLst>
        </xdr:cNvPr>
        <xdr:cNvSpPr>
          <a:spLocks noChangeArrowheads="1"/>
        </xdr:cNvSpPr>
      </xdr:nvSpPr>
      <xdr:spPr bwMode="auto">
        <a:xfrm>
          <a:off x="0" y="9765125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2479</xdr:row>
      <xdr:rowOff>0</xdr:rowOff>
    </xdr:from>
    <xdr:to>
      <xdr:col>0</xdr:col>
      <xdr:colOff>0</xdr:colOff>
      <xdr:row>2479</xdr:row>
      <xdr:rowOff>0</xdr:rowOff>
    </xdr:to>
    <xdr:sp macro="" textlink="">
      <xdr:nvSpPr>
        <xdr:cNvPr id="1091595" name="Rectangle 12798">
          <a:extLst>
            <a:ext uri="{FF2B5EF4-FFF2-40B4-BE49-F238E27FC236}">
              <a16:creationId xmlns:a16="http://schemas.microsoft.com/office/drawing/2014/main" xmlns="" id="{00000000-0008-0000-0B00-00000BA81000}"/>
            </a:ext>
          </a:extLst>
        </xdr:cNvPr>
        <xdr:cNvSpPr>
          <a:spLocks noChangeArrowheads="1"/>
        </xdr:cNvSpPr>
      </xdr:nvSpPr>
      <xdr:spPr bwMode="auto">
        <a:xfrm>
          <a:off x="0" y="9765125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2479</xdr:row>
      <xdr:rowOff>0</xdr:rowOff>
    </xdr:from>
    <xdr:to>
      <xdr:col>0</xdr:col>
      <xdr:colOff>0</xdr:colOff>
      <xdr:row>2479</xdr:row>
      <xdr:rowOff>0</xdr:rowOff>
    </xdr:to>
    <xdr:sp macro="" textlink="">
      <xdr:nvSpPr>
        <xdr:cNvPr id="1091596" name="Rectangle 12799">
          <a:extLst>
            <a:ext uri="{FF2B5EF4-FFF2-40B4-BE49-F238E27FC236}">
              <a16:creationId xmlns:a16="http://schemas.microsoft.com/office/drawing/2014/main" xmlns="" id="{00000000-0008-0000-0B00-00000CA81000}"/>
            </a:ext>
          </a:extLst>
        </xdr:cNvPr>
        <xdr:cNvSpPr>
          <a:spLocks noChangeArrowheads="1"/>
        </xdr:cNvSpPr>
      </xdr:nvSpPr>
      <xdr:spPr bwMode="auto">
        <a:xfrm>
          <a:off x="0" y="9765125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2479</xdr:row>
      <xdr:rowOff>0</xdr:rowOff>
    </xdr:from>
    <xdr:to>
      <xdr:col>0</xdr:col>
      <xdr:colOff>0</xdr:colOff>
      <xdr:row>2479</xdr:row>
      <xdr:rowOff>0</xdr:rowOff>
    </xdr:to>
    <xdr:sp macro="" textlink="">
      <xdr:nvSpPr>
        <xdr:cNvPr id="1091597" name="Rectangle 12800">
          <a:extLst>
            <a:ext uri="{FF2B5EF4-FFF2-40B4-BE49-F238E27FC236}">
              <a16:creationId xmlns:a16="http://schemas.microsoft.com/office/drawing/2014/main" xmlns="" id="{00000000-0008-0000-0B00-00000DA81000}"/>
            </a:ext>
          </a:extLst>
        </xdr:cNvPr>
        <xdr:cNvSpPr>
          <a:spLocks noChangeArrowheads="1"/>
        </xdr:cNvSpPr>
      </xdr:nvSpPr>
      <xdr:spPr bwMode="auto">
        <a:xfrm>
          <a:off x="0" y="9765125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2479</xdr:row>
      <xdr:rowOff>0</xdr:rowOff>
    </xdr:from>
    <xdr:to>
      <xdr:col>0</xdr:col>
      <xdr:colOff>0</xdr:colOff>
      <xdr:row>2479</xdr:row>
      <xdr:rowOff>0</xdr:rowOff>
    </xdr:to>
    <xdr:sp macro="" textlink="">
      <xdr:nvSpPr>
        <xdr:cNvPr id="1091598" name="Rectangle 12801">
          <a:extLst>
            <a:ext uri="{FF2B5EF4-FFF2-40B4-BE49-F238E27FC236}">
              <a16:creationId xmlns:a16="http://schemas.microsoft.com/office/drawing/2014/main" xmlns="" id="{00000000-0008-0000-0B00-00000EA81000}"/>
            </a:ext>
          </a:extLst>
        </xdr:cNvPr>
        <xdr:cNvSpPr>
          <a:spLocks noChangeArrowheads="1"/>
        </xdr:cNvSpPr>
      </xdr:nvSpPr>
      <xdr:spPr bwMode="auto">
        <a:xfrm>
          <a:off x="0" y="9765125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2479</xdr:row>
      <xdr:rowOff>0</xdr:rowOff>
    </xdr:from>
    <xdr:to>
      <xdr:col>0</xdr:col>
      <xdr:colOff>0</xdr:colOff>
      <xdr:row>2479</xdr:row>
      <xdr:rowOff>0</xdr:rowOff>
    </xdr:to>
    <xdr:sp macro="" textlink="">
      <xdr:nvSpPr>
        <xdr:cNvPr id="1091599" name="Rectangle 12802">
          <a:extLst>
            <a:ext uri="{FF2B5EF4-FFF2-40B4-BE49-F238E27FC236}">
              <a16:creationId xmlns:a16="http://schemas.microsoft.com/office/drawing/2014/main" xmlns="" id="{00000000-0008-0000-0B00-00000FA81000}"/>
            </a:ext>
          </a:extLst>
        </xdr:cNvPr>
        <xdr:cNvSpPr>
          <a:spLocks noChangeArrowheads="1"/>
        </xdr:cNvSpPr>
      </xdr:nvSpPr>
      <xdr:spPr bwMode="auto">
        <a:xfrm>
          <a:off x="0" y="9765125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2479</xdr:row>
      <xdr:rowOff>0</xdr:rowOff>
    </xdr:from>
    <xdr:to>
      <xdr:col>0</xdr:col>
      <xdr:colOff>0</xdr:colOff>
      <xdr:row>2479</xdr:row>
      <xdr:rowOff>0</xdr:rowOff>
    </xdr:to>
    <xdr:sp macro="" textlink="">
      <xdr:nvSpPr>
        <xdr:cNvPr id="1091600" name="Rectangle 12803">
          <a:extLst>
            <a:ext uri="{FF2B5EF4-FFF2-40B4-BE49-F238E27FC236}">
              <a16:creationId xmlns:a16="http://schemas.microsoft.com/office/drawing/2014/main" xmlns="" id="{00000000-0008-0000-0B00-000010A81000}"/>
            </a:ext>
          </a:extLst>
        </xdr:cNvPr>
        <xdr:cNvSpPr>
          <a:spLocks noChangeArrowheads="1"/>
        </xdr:cNvSpPr>
      </xdr:nvSpPr>
      <xdr:spPr bwMode="auto">
        <a:xfrm>
          <a:off x="0" y="9765125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2479</xdr:row>
      <xdr:rowOff>0</xdr:rowOff>
    </xdr:from>
    <xdr:to>
      <xdr:col>0</xdr:col>
      <xdr:colOff>0</xdr:colOff>
      <xdr:row>2479</xdr:row>
      <xdr:rowOff>0</xdr:rowOff>
    </xdr:to>
    <xdr:sp macro="" textlink="">
      <xdr:nvSpPr>
        <xdr:cNvPr id="1091601" name="Rectangle 12804">
          <a:extLst>
            <a:ext uri="{FF2B5EF4-FFF2-40B4-BE49-F238E27FC236}">
              <a16:creationId xmlns:a16="http://schemas.microsoft.com/office/drawing/2014/main" xmlns="" id="{00000000-0008-0000-0B00-000011A81000}"/>
            </a:ext>
          </a:extLst>
        </xdr:cNvPr>
        <xdr:cNvSpPr>
          <a:spLocks noChangeArrowheads="1"/>
        </xdr:cNvSpPr>
      </xdr:nvSpPr>
      <xdr:spPr bwMode="auto">
        <a:xfrm>
          <a:off x="0" y="9765125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2479</xdr:row>
      <xdr:rowOff>0</xdr:rowOff>
    </xdr:from>
    <xdr:to>
      <xdr:col>0</xdr:col>
      <xdr:colOff>0</xdr:colOff>
      <xdr:row>2479</xdr:row>
      <xdr:rowOff>0</xdr:rowOff>
    </xdr:to>
    <xdr:sp macro="" textlink="">
      <xdr:nvSpPr>
        <xdr:cNvPr id="1091602" name="Rectangle 12805">
          <a:extLst>
            <a:ext uri="{FF2B5EF4-FFF2-40B4-BE49-F238E27FC236}">
              <a16:creationId xmlns:a16="http://schemas.microsoft.com/office/drawing/2014/main" xmlns="" id="{00000000-0008-0000-0B00-000012A81000}"/>
            </a:ext>
          </a:extLst>
        </xdr:cNvPr>
        <xdr:cNvSpPr>
          <a:spLocks noChangeArrowheads="1"/>
        </xdr:cNvSpPr>
      </xdr:nvSpPr>
      <xdr:spPr bwMode="auto">
        <a:xfrm>
          <a:off x="0" y="9765125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2188</xdr:row>
      <xdr:rowOff>0</xdr:rowOff>
    </xdr:from>
    <xdr:to>
      <xdr:col>9</xdr:col>
      <xdr:colOff>752475</xdr:colOff>
      <xdr:row>2188</xdr:row>
      <xdr:rowOff>0</xdr:rowOff>
    </xdr:to>
    <xdr:sp macro="" textlink="">
      <xdr:nvSpPr>
        <xdr:cNvPr id="1091603" name="Rectangle 12806">
          <a:extLst>
            <a:ext uri="{FF2B5EF4-FFF2-40B4-BE49-F238E27FC236}">
              <a16:creationId xmlns:a16="http://schemas.microsoft.com/office/drawing/2014/main" xmlns="" id="{00000000-0008-0000-0B00-000013A81000}"/>
            </a:ext>
          </a:extLst>
        </xdr:cNvPr>
        <xdr:cNvSpPr>
          <a:spLocks noChangeArrowheads="1"/>
        </xdr:cNvSpPr>
      </xdr:nvSpPr>
      <xdr:spPr bwMode="auto">
        <a:xfrm>
          <a:off x="0" y="8905684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2188</xdr:row>
      <xdr:rowOff>0</xdr:rowOff>
    </xdr:from>
    <xdr:to>
      <xdr:col>9</xdr:col>
      <xdr:colOff>752475</xdr:colOff>
      <xdr:row>2188</xdr:row>
      <xdr:rowOff>0</xdr:rowOff>
    </xdr:to>
    <xdr:sp macro="" textlink="">
      <xdr:nvSpPr>
        <xdr:cNvPr id="1091604" name="Rectangle 12807">
          <a:extLst>
            <a:ext uri="{FF2B5EF4-FFF2-40B4-BE49-F238E27FC236}">
              <a16:creationId xmlns:a16="http://schemas.microsoft.com/office/drawing/2014/main" xmlns="" id="{00000000-0008-0000-0B00-000014A81000}"/>
            </a:ext>
          </a:extLst>
        </xdr:cNvPr>
        <xdr:cNvSpPr>
          <a:spLocks noChangeArrowheads="1"/>
        </xdr:cNvSpPr>
      </xdr:nvSpPr>
      <xdr:spPr bwMode="auto">
        <a:xfrm>
          <a:off x="0" y="8905684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2188</xdr:row>
      <xdr:rowOff>0</xdr:rowOff>
    </xdr:from>
    <xdr:to>
      <xdr:col>9</xdr:col>
      <xdr:colOff>752475</xdr:colOff>
      <xdr:row>2188</xdr:row>
      <xdr:rowOff>0</xdr:rowOff>
    </xdr:to>
    <xdr:sp macro="" textlink="">
      <xdr:nvSpPr>
        <xdr:cNvPr id="1091605" name="Rectangle 12808">
          <a:extLst>
            <a:ext uri="{FF2B5EF4-FFF2-40B4-BE49-F238E27FC236}">
              <a16:creationId xmlns:a16="http://schemas.microsoft.com/office/drawing/2014/main" xmlns="" id="{00000000-0008-0000-0B00-000015A81000}"/>
            </a:ext>
          </a:extLst>
        </xdr:cNvPr>
        <xdr:cNvSpPr>
          <a:spLocks noChangeArrowheads="1"/>
        </xdr:cNvSpPr>
      </xdr:nvSpPr>
      <xdr:spPr bwMode="auto">
        <a:xfrm>
          <a:off x="0" y="8905684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2188</xdr:row>
      <xdr:rowOff>0</xdr:rowOff>
    </xdr:from>
    <xdr:to>
      <xdr:col>9</xdr:col>
      <xdr:colOff>752475</xdr:colOff>
      <xdr:row>2188</xdr:row>
      <xdr:rowOff>0</xdr:rowOff>
    </xdr:to>
    <xdr:sp macro="" textlink="">
      <xdr:nvSpPr>
        <xdr:cNvPr id="1091606" name="Rectangle 12809">
          <a:extLst>
            <a:ext uri="{FF2B5EF4-FFF2-40B4-BE49-F238E27FC236}">
              <a16:creationId xmlns:a16="http://schemas.microsoft.com/office/drawing/2014/main" xmlns="" id="{00000000-0008-0000-0B00-000016A81000}"/>
            </a:ext>
          </a:extLst>
        </xdr:cNvPr>
        <xdr:cNvSpPr>
          <a:spLocks noChangeArrowheads="1"/>
        </xdr:cNvSpPr>
      </xdr:nvSpPr>
      <xdr:spPr bwMode="auto">
        <a:xfrm>
          <a:off x="0" y="8905684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2188</xdr:row>
      <xdr:rowOff>0</xdr:rowOff>
    </xdr:from>
    <xdr:to>
      <xdr:col>9</xdr:col>
      <xdr:colOff>752475</xdr:colOff>
      <xdr:row>2188</xdr:row>
      <xdr:rowOff>0</xdr:rowOff>
    </xdr:to>
    <xdr:sp macro="" textlink="">
      <xdr:nvSpPr>
        <xdr:cNvPr id="1091607" name="Rectangle 12810">
          <a:extLst>
            <a:ext uri="{FF2B5EF4-FFF2-40B4-BE49-F238E27FC236}">
              <a16:creationId xmlns:a16="http://schemas.microsoft.com/office/drawing/2014/main" xmlns="" id="{00000000-0008-0000-0B00-000017A81000}"/>
            </a:ext>
          </a:extLst>
        </xdr:cNvPr>
        <xdr:cNvSpPr>
          <a:spLocks noChangeArrowheads="1"/>
        </xdr:cNvSpPr>
      </xdr:nvSpPr>
      <xdr:spPr bwMode="auto">
        <a:xfrm>
          <a:off x="0" y="8905684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2188</xdr:row>
      <xdr:rowOff>0</xdr:rowOff>
    </xdr:from>
    <xdr:to>
      <xdr:col>9</xdr:col>
      <xdr:colOff>752475</xdr:colOff>
      <xdr:row>2188</xdr:row>
      <xdr:rowOff>0</xdr:rowOff>
    </xdr:to>
    <xdr:sp macro="" textlink="">
      <xdr:nvSpPr>
        <xdr:cNvPr id="1091608" name="Rectangle 12811">
          <a:extLst>
            <a:ext uri="{FF2B5EF4-FFF2-40B4-BE49-F238E27FC236}">
              <a16:creationId xmlns:a16="http://schemas.microsoft.com/office/drawing/2014/main" xmlns="" id="{00000000-0008-0000-0B00-000018A81000}"/>
            </a:ext>
          </a:extLst>
        </xdr:cNvPr>
        <xdr:cNvSpPr>
          <a:spLocks noChangeArrowheads="1"/>
        </xdr:cNvSpPr>
      </xdr:nvSpPr>
      <xdr:spPr bwMode="auto">
        <a:xfrm>
          <a:off x="0" y="8905684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2188</xdr:row>
      <xdr:rowOff>0</xdr:rowOff>
    </xdr:from>
    <xdr:to>
      <xdr:col>9</xdr:col>
      <xdr:colOff>752475</xdr:colOff>
      <xdr:row>2188</xdr:row>
      <xdr:rowOff>0</xdr:rowOff>
    </xdr:to>
    <xdr:sp macro="" textlink="">
      <xdr:nvSpPr>
        <xdr:cNvPr id="1091609" name="Rectangle 12812">
          <a:extLst>
            <a:ext uri="{FF2B5EF4-FFF2-40B4-BE49-F238E27FC236}">
              <a16:creationId xmlns:a16="http://schemas.microsoft.com/office/drawing/2014/main" xmlns="" id="{00000000-0008-0000-0B00-000019A81000}"/>
            </a:ext>
          </a:extLst>
        </xdr:cNvPr>
        <xdr:cNvSpPr>
          <a:spLocks noChangeArrowheads="1"/>
        </xdr:cNvSpPr>
      </xdr:nvSpPr>
      <xdr:spPr bwMode="auto">
        <a:xfrm>
          <a:off x="0" y="8905684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2188</xdr:row>
      <xdr:rowOff>0</xdr:rowOff>
    </xdr:from>
    <xdr:to>
      <xdr:col>9</xdr:col>
      <xdr:colOff>752475</xdr:colOff>
      <xdr:row>2188</xdr:row>
      <xdr:rowOff>0</xdr:rowOff>
    </xdr:to>
    <xdr:sp macro="" textlink="">
      <xdr:nvSpPr>
        <xdr:cNvPr id="1091610" name="Rectangle 12813">
          <a:extLst>
            <a:ext uri="{FF2B5EF4-FFF2-40B4-BE49-F238E27FC236}">
              <a16:creationId xmlns:a16="http://schemas.microsoft.com/office/drawing/2014/main" xmlns="" id="{00000000-0008-0000-0B00-00001AA81000}"/>
            </a:ext>
          </a:extLst>
        </xdr:cNvPr>
        <xdr:cNvSpPr>
          <a:spLocks noChangeArrowheads="1"/>
        </xdr:cNvSpPr>
      </xdr:nvSpPr>
      <xdr:spPr bwMode="auto">
        <a:xfrm>
          <a:off x="0" y="8905684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2188</xdr:row>
      <xdr:rowOff>0</xdr:rowOff>
    </xdr:from>
    <xdr:to>
      <xdr:col>9</xdr:col>
      <xdr:colOff>752475</xdr:colOff>
      <xdr:row>2188</xdr:row>
      <xdr:rowOff>0</xdr:rowOff>
    </xdr:to>
    <xdr:sp macro="" textlink="">
      <xdr:nvSpPr>
        <xdr:cNvPr id="1091611" name="Rectangle 12814">
          <a:extLst>
            <a:ext uri="{FF2B5EF4-FFF2-40B4-BE49-F238E27FC236}">
              <a16:creationId xmlns:a16="http://schemas.microsoft.com/office/drawing/2014/main" xmlns="" id="{00000000-0008-0000-0B00-00001BA81000}"/>
            </a:ext>
          </a:extLst>
        </xdr:cNvPr>
        <xdr:cNvSpPr>
          <a:spLocks noChangeArrowheads="1"/>
        </xdr:cNvSpPr>
      </xdr:nvSpPr>
      <xdr:spPr bwMode="auto">
        <a:xfrm>
          <a:off x="0" y="8905684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2188</xdr:row>
      <xdr:rowOff>0</xdr:rowOff>
    </xdr:from>
    <xdr:to>
      <xdr:col>9</xdr:col>
      <xdr:colOff>752475</xdr:colOff>
      <xdr:row>2188</xdr:row>
      <xdr:rowOff>0</xdr:rowOff>
    </xdr:to>
    <xdr:sp macro="" textlink="">
      <xdr:nvSpPr>
        <xdr:cNvPr id="1091612" name="Rectangle 12815">
          <a:extLst>
            <a:ext uri="{FF2B5EF4-FFF2-40B4-BE49-F238E27FC236}">
              <a16:creationId xmlns:a16="http://schemas.microsoft.com/office/drawing/2014/main" xmlns="" id="{00000000-0008-0000-0B00-00001CA81000}"/>
            </a:ext>
          </a:extLst>
        </xdr:cNvPr>
        <xdr:cNvSpPr>
          <a:spLocks noChangeArrowheads="1"/>
        </xdr:cNvSpPr>
      </xdr:nvSpPr>
      <xdr:spPr bwMode="auto">
        <a:xfrm>
          <a:off x="0" y="8905684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2188</xdr:row>
      <xdr:rowOff>0</xdr:rowOff>
    </xdr:from>
    <xdr:to>
      <xdr:col>9</xdr:col>
      <xdr:colOff>752475</xdr:colOff>
      <xdr:row>2188</xdr:row>
      <xdr:rowOff>0</xdr:rowOff>
    </xdr:to>
    <xdr:sp macro="" textlink="">
      <xdr:nvSpPr>
        <xdr:cNvPr id="1091613" name="Rectangle 12816">
          <a:extLst>
            <a:ext uri="{FF2B5EF4-FFF2-40B4-BE49-F238E27FC236}">
              <a16:creationId xmlns:a16="http://schemas.microsoft.com/office/drawing/2014/main" xmlns="" id="{00000000-0008-0000-0B00-00001DA81000}"/>
            </a:ext>
          </a:extLst>
        </xdr:cNvPr>
        <xdr:cNvSpPr>
          <a:spLocks noChangeArrowheads="1"/>
        </xdr:cNvSpPr>
      </xdr:nvSpPr>
      <xdr:spPr bwMode="auto">
        <a:xfrm>
          <a:off x="0" y="8905684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2188</xdr:row>
      <xdr:rowOff>0</xdr:rowOff>
    </xdr:from>
    <xdr:to>
      <xdr:col>9</xdr:col>
      <xdr:colOff>752475</xdr:colOff>
      <xdr:row>2188</xdr:row>
      <xdr:rowOff>0</xdr:rowOff>
    </xdr:to>
    <xdr:sp macro="" textlink="">
      <xdr:nvSpPr>
        <xdr:cNvPr id="1091614" name="Rectangle 12817">
          <a:extLst>
            <a:ext uri="{FF2B5EF4-FFF2-40B4-BE49-F238E27FC236}">
              <a16:creationId xmlns:a16="http://schemas.microsoft.com/office/drawing/2014/main" xmlns="" id="{00000000-0008-0000-0B00-00001EA81000}"/>
            </a:ext>
          </a:extLst>
        </xdr:cNvPr>
        <xdr:cNvSpPr>
          <a:spLocks noChangeArrowheads="1"/>
        </xdr:cNvSpPr>
      </xdr:nvSpPr>
      <xdr:spPr bwMode="auto">
        <a:xfrm>
          <a:off x="0" y="8905684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2479</xdr:row>
      <xdr:rowOff>0</xdr:rowOff>
    </xdr:from>
    <xdr:to>
      <xdr:col>0</xdr:col>
      <xdr:colOff>0</xdr:colOff>
      <xdr:row>2479</xdr:row>
      <xdr:rowOff>0</xdr:rowOff>
    </xdr:to>
    <xdr:sp macro="" textlink="">
      <xdr:nvSpPr>
        <xdr:cNvPr id="1091615" name="Rectangle 12818">
          <a:extLst>
            <a:ext uri="{FF2B5EF4-FFF2-40B4-BE49-F238E27FC236}">
              <a16:creationId xmlns:a16="http://schemas.microsoft.com/office/drawing/2014/main" xmlns="" id="{00000000-0008-0000-0B00-00001FA81000}"/>
            </a:ext>
          </a:extLst>
        </xdr:cNvPr>
        <xdr:cNvSpPr>
          <a:spLocks noChangeArrowheads="1"/>
        </xdr:cNvSpPr>
      </xdr:nvSpPr>
      <xdr:spPr bwMode="auto">
        <a:xfrm>
          <a:off x="0" y="9765125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2479</xdr:row>
      <xdr:rowOff>0</xdr:rowOff>
    </xdr:from>
    <xdr:to>
      <xdr:col>0</xdr:col>
      <xdr:colOff>0</xdr:colOff>
      <xdr:row>2479</xdr:row>
      <xdr:rowOff>0</xdr:rowOff>
    </xdr:to>
    <xdr:sp macro="" textlink="">
      <xdr:nvSpPr>
        <xdr:cNvPr id="1091616" name="Rectangle 12819">
          <a:extLst>
            <a:ext uri="{FF2B5EF4-FFF2-40B4-BE49-F238E27FC236}">
              <a16:creationId xmlns:a16="http://schemas.microsoft.com/office/drawing/2014/main" xmlns="" id="{00000000-0008-0000-0B00-000020A81000}"/>
            </a:ext>
          </a:extLst>
        </xdr:cNvPr>
        <xdr:cNvSpPr>
          <a:spLocks noChangeArrowheads="1"/>
        </xdr:cNvSpPr>
      </xdr:nvSpPr>
      <xdr:spPr bwMode="auto">
        <a:xfrm>
          <a:off x="0" y="9765125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9</xdr:col>
      <xdr:colOff>752475</xdr:colOff>
      <xdr:row>2016</xdr:row>
      <xdr:rowOff>0</xdr:rowOff>
    </xdr:to>
    <xdr:sp macro="" textlink="">
      <xdr:nvSpPr>
        <xdr:cNvPr id="1091617" name="Rectangle 12820">
          <a:extLst>
            <a:ext uri="{FF2B5EF4-FFF2-40B4-BE49-F238E27FC236}">
              <a16:creationId xmlns:a16="http://schemas.microsoft.com/office/drawing/2014/main" xmlns="" id="{00000000-0008-0000-0B00-000021A8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9</xdr:col>
      <xdr:colOff>752475</xdr:colOff>
      <xdr:row>2016</xdr:row>
      <xdr:rowOff>0</xdr:rowOff>
    </xdr:to>
    <xdr:sp macro="" textlink="">
      <xdr:nvSpPr>
        <xdr:cNvPr id="1091618" name="Rectangle 12821">
          <a:extLst>
            <a:ext uri="{FF2B5EF4-FFF2-40B4-BE49-F238E27FC236}">
              <a16:creationId xmlns:a16="http://schemas.microsoft.com/office/drawing/2014/main" xmlns="" id="{00000000-0008-0000-0B00-000022A8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9</xdr:col>
      <xdr:colOff>752475</xdr:colOff>
      <xdr:row>2016</xdr:row>
      <xdr:rowOff>0</xdr:rowOff>
    </xdr:to>
    <xdr:sp macro="" textlink="">
      <xdr:nvSpPr>
        <xdr:cNvPr id="1091619" name="Rectangle 12822">
          <a:extLst>
            <a:ext uri="{FF2B5EF4-FFF2-40B4-BE49-F238E27FC236}">
              <a16:creationId xmlns:a16="http://schemas.microsoft.com/office/drawing/2014/main" xmlns="" id="{00000000-0008-0000-0B00-000023A8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9</xdr:col>
      <xdr:colOff>752475</xdr:colOff>
      <xdr:row>2016</xdr:row>
      <xdr:rowOff>0</xdr:rowOff>
    </xdr:to>
    <xdr:sp macro="" textlink="">
      <xdr:nvSpPr>
        <xdr:cNvPr id="1091620" name="Rectangle 12823">
          <a:extLst>
            <a:ext uri="{FF2B5EF4-FFF2-40B4-BE49-F238E27FC236}">
              <a16:creationId xmlns:a16="http://schemas.microsoft.com/office/drawing/2014/main" xmlns="" id="{00000000-0008-0000-0B00-000024A8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9</xdr:col>
      <xdr:colOff>752475</xdr:colOff>
      <xdr:row>2016</xdr:row>
      <xdr:rowOff>0</xdr:rowOff>
    </xdr:to>
    <xdr:sp macro="" textlink="">
      <xdr:nvSpPr>
        <xdr:cNvPr id="1091621" name="Rectangle 12824">
          <a:extLst>
            <a:ext uri="{FF2B5EF4-FFF2-40B4-BE49-F238E27FC236}">
              <a16:creationId xmlns:a16="http://schemas.microsoft.com/office/drawing/2014/main" xmlns="" id="{00000000-0008-0000-0B00-000025A8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9</xdr:col>
      <xdr:colOff>752475</xdr:colOff>
      <xdr:row>2016</xdr:row>
      <xdr:rowOff>0</xdr:rowOff>
    </xdr:to>
    <xdr:sp macro="" textlink="">
      <xdr:nvSpPr>
        <xdr:cNvPr id="1091622" name="Rectangle 12825">
          <a:extLst>
            <a:ext uri="{FF2B5EF4-FFF2-40B4-BE49-F238E27FC236}">
              <a16:creationId xmlns:a16="http://schemas.microsoft.com/office/drawing/2014/main" xmlns="" id="{00000000-0008-0000-0B00-000026A8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9</xdr:col>
      <xdr:colOff>752475</xdr:colOff>
      <xdr:row>2016</xdr:row>
      <xdr:rowOff>0</xdr:rowOff>
    </xdr:to>
    <xdr:sp macro="" textlink="">
      <xdr:nvSpPr>
        <xdr:cNvPr id="1091623" name="Rectangle 12826">
          <a:extLst>
            <a:ext uri="{FF2B5EF4-FFF2-40B4-BE49-F238E27FC236}">
              <a16:creationId xmlns:a16="http://schemas.microsoft.com/office/drawing/2014/main" xmlns="" id="{00000000-0008-0000-0B00-000027A8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9</xdr:col>
      <xdr:colOff>752475</xdr:colOff>
      <xdr:row>2016</xdr:row>
      <xdr:rowOff>0</xdr:rowOff>
    </xdr:to>
    <xdr:sp macro="" textlink="">
      <xdr:nvSpPr>
        <xdr:cNvPr id="1091624" name="Rectangle 12827">
          <a:extLst>
            <a:ext uri="{FF2B5EF4-FFF2-40B4-BE49-F238E27FC236}">
              <a16:creationId xmlns:a16="http://schemas.microsoft.com/office/drawing/2014/main" xmlns="" id="{00000000-0008-0000-0B00-000028A8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9</xdr:col>
      <xdr:colOff>752475</xdr:colOff>
      <xdr:row>2016</xdr:row>
      <xdr:rowOff>0</xdr:rowOff>
    </xdr:to>
    <xdr:sp macro="" textlink="">
      <xdr:nvSpPr>
        <xdr:cNvPr id="1091625" name="Rectangle 12828">
          <a:extLst>
            <a:ext uri="{FF2B5EF4-FFF2-40B4-BE49-F238E27FC236}">
              <a16:creationId xmlns:a16="http://schemas.microsoft.com/office/drawing/2014/main" xmlns="" id="{00000000-0008-0000-0B00-000029A8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9</xdr:col>
      <xdr:colOff>752475</xdr:colOff>
      <xdr:row>2016</xdr:row>
      <xdr:rowOff>0</xdr:rowOff>
    </xdr:to>
    <xdr:sp macro="" textlink="">
      <xdr:nvSpPr>
        <xdr:cNvPr id="1091626" name="Rectangle 12829">
          <a:extLst>
            <a:ext uri="{FF2B5EF4-FFF2-40B4-BE49-F238E27FC236}">
              <a16:creationId xmlns:a16="http://schemas.microsoft.com/office/drawing/2014/main" xmlns="" id="{00000000-0008-0000-0B00-00002AA8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9</xdr:col>
      <xdr:colOff>752475</xdr:colOff>
      <xdr:row>2016</xdr:row>
      <xdr:rowOff>0</xdr:rowOff>
    </xdr:to>
    <xdr:sp macro="" textlink="">
      <xdr:nvSpPr>
        <xdr:cNvPr id="1091627" name="Rectangle 12830">
          <a:extLst>
            <a:ext uri="{FF2B5EF4-FFF2-40B4-BE49-F238E27FC236}">
              <a16:creationId xmlns:a16="http://schemas.microsoft.com/office/drawing/2014/main" xmlns="" id="{00000000-0008-0000-0B00-00002BA8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9</xdr:col>
      <xdr:colOff>752475</xdr:colOff>
      <xdr:row>2016</xdr:row>
      <xdr:rowOff>0</xdr:rowOff>
    </xdr:to>
    <xdr:sp macro="" textlink="">
      <xdr:nvSpPr>
        <xdr:cNvPr id="1091628" name="Rectangle 12831">
          <a:extLst>
            <a:ext uri="{FF2B5EF4-FFF2-40B4-BE49-F238E27FC236}">
              <a16:creationId xmlns:a16="http://schemas.microsoft.com/office/drawing/2014/main" xmlns="" id="{00000000-0008-0000-0B00-00002CA8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9</xdr:col>
      <xdr:colOff>752475</xdr:colOff>
      <xdr:row>2016</xdr:row>
      <xdr:rowOff>0</xdr:rowOff>
    </xdr:to>
    <xdr:sp macro="" textlink="">
      <xdr:nvSpPr>
        <xdr:cNvPr id="1091629" name="Rectangle 12832">
          <a:extLst>
            <a:ext uri="{FF2B5EF4-FFF2-40B4-BE49-F238E27FC236}">
              <a16:creationId xmlns:a16="http://schemas.microsoft.com/office/drawing/2014/main" xmlns="" id="{00000000-0008-0000-0B00-00002DA8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9</xdr:col>
      <xdr:colOff>752475</xdr:colOff>
      <xdr:row>2016</xdr:row>
      <xdr:rowOff>0</xdr:rowOff>
    </xdr:to>
    <xdr:sp macro="" textlink="">
      <xdr:nvSpPr>
        <xdr:cNvPr id="1091630" name="Rectangle 12833">
          <a:extLst>
            <a:ext uri="{FF2B5EF4-FFF2-40B4-BE49-F238E27FC236}">
              <a16:creationId xmlns:a16="http://schemas.microsoft.com/office/drawing/2014/main" xmlns="" id="{00000000-0008-0000-0B00-00002EA8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9</xdr:col>
      <xdr:colOff>752475</xdr:colOff>
      <xdr:row>2016</xdr:row>
      <xdr:rowOff>0</xdr:rowOff>
    </xdr:to>
    <xdr:sp macro="" textlink="">
      <xdr:nvSpPr>
        <xdr:cNvPr id="1091631" name="Rectangle 12834">
          <a:extLst>
            <a:ext uri="{FF2B5EF4-FFF2-40B4-BE49-F238E27FC236}">
              <a16:creationId xmlns:a16="http://schemas.microsoft.com/office/drawing/2014/main" xmlns="" id="{00000000-0008-0000-0B00-00002FA8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9</xdr:col>
      <xdr:colOff>752475</xdr:colOff>
      <xdr:row>2016</xdr:row>
      <xdr:rowOff>0</xdr:rowOff>
    </xdr:to>
    <xdr:sp macro="" textlink="">
      <xdr:nvSpPr>
        <xdr:cNvPr id="1091632" name="Rectangle 12835">
          <a:extLst>
            <a:ext uri="{FF2B5EF4-FFF2-40B4-BE49-F238E27FC236}">
              <a16:creationId xmlns:a16="http://schemas.microsoft.com/office/drawing/2014/main" xmlns="" id="{00000000-0008-0000-0B00-000030A8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9</xdr:col>
      <xdr:colOff>752475</xdr:colOff>
      <xdr:row>2016</xdr:row>
      <xdr:rowOff>0</xdr:rowOff>
    </xdr:to>
    <xdr:sp macro="" textlink="">
      <xdr:nvSpPr>
        <xdr:cNvPr id="1091633" name="Rectangle 12836">
          <a:extLst>
            <a:ext uri="{FF2B5EF4-FFF2-40B4-BE49-F238E27FC236}">
              <a16:creationId xmlns:a16="http://schemas.microsoft.com/office/drawing/2014/main" xmlns="" id="{00000000-0008-0000-0B00-000031A8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9</xdr:col>
      <xdr:colOff>752475</xdr:colOff>
      <xdr:row>2016</xdr:row>
      <xdr:rowOff>0</xdr:rowOff>
    </xdr:to>
    <xdr:sp macro="" textlink="">
      <xdr:nvSpPr>
        <xdr:cNvPr id="1091634" name="Rectangle 12837">
          <a:extLst>
            <a:ext uri="{FF2B5EF4-FFF2-40B4-BE49-F238E27FC236}">
              <a16:creationId xmlns:a16="http://schemas.microsoft.com/office/drawing/2014/main" xmlns="" id="{00000000-0008-0000-0B00-000032A8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9</xdr:col>
      <xdr:colOff>752475</xdr:colOff>
      <xdr:row>2016</xdr:row>
      <xdr:rowOff>0</xdr:rowOff>
    </xdr:to>
    <xdr:sp macro="" textlink="">
      <xdr:nvSpPr>
        <xdr:cNvPr id="1091635" name="Rectangle 12838">
          <a:extLst>
            <a:ext uri="{FF2B5EF4-FFF2-40B4-BE49-F238E27FC236}">
              <a16:creationId xmlns:a16="http://schemas.microsoft.com/office/drawing/2014/main" xmlns="" id="{00000000-0008-0000-0B00-000033A8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9</xdr:col>
      <xdr:colOff>752475</xdr:colOff>
      <xdr:row>2016</xdr:row>
      <xdr:rowOff>0</xdr:rowOff>
    </xdr:to>
    <xdr:sp macro="" textlink="">
      <xdr:nvSpPr>
        <xdr:cNvPr id="1091636" name="Rectangle 12839">
          <a:extLst>
            <a:ext uri="{FF2B5EF4-FFF2-40B4-BE49-F238E27FC236}">
              <a16:creationId xmlns:a16="http://schemas.microsoft.com/office/drawing/2014/main" xmlns="" id="{00000000-0008-0000-0B00-000034A8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9</xdr:col>
      <xdr:colOff>752475</xdr:colOff>
      <xdr:row>2016</xdr:row>
      <xdr:rowOff>0</xdr:rowOff>
    </xdr:to>
    <xdr:sp macro="" textlink="">
      <xdr:nvSpPr>
        <xdr:cNvPr id="1091637" name="Rectangle 12840">
          <a:extLst>
            <a:ext uri="{FF2B5EF4-FFF2-40B4-BE49-F238E27FC236}">
              <a16:creationId xmlns:a16="http://schemas.microsoft.com/office/drawing/2014/main" xmlns="" id="{00000000-0008-0000-0B00-000035A8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9</xdr:col>
      <xdr:colOff>752475</xdr:colOff>
      <xdr:row>2016</xdr:row>
      <xdr:rowOff>0</xdr:rowOff>
    </xdr:to>
    <xdr:sp macro="" textlink="">
      <xdr:nvSpPr>
        <xdr:cNvPr id="1091638" name="Rectangle 12841">
          <a:extLst>
            <a:ext uri="{FF2B5EF4-FFF2-40B4-BE49-F238E27FC236}">
              <a16:creationId xmlns:a16="http://schemas.microsoft.com/office/drawing/2014/main" xmlns="" id="{00000000-0008-0000-0B00-000036A8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9</xdr:col>
      <xdr:colOff>752475</xdr:colOff>
      <xdr:row>2016</xdr:row>
      <xdr:rowOff>0</xdr:rowOff>
    </xdr:to>
    <xdr:sp macro="" textlink="">
      <xdr:nvSpPr>
        <xdr:cNvPr id="1091639" name="Rectangle 12842">
          <a:extLst>
            <a:ext uri="{FF2B5EF4-FFF2-40B4-BE49-F238E27FC236}">
              <a16:creationId xmlns:a16="http://schemas.microsoft.com/office/drawing/2014/main" xmlns="" id="{00000000-0008-0000-0B00-000037A8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9</xdr:col>
      <xdr:colOff>752475</xdr:colOff>
      <xdr:row>2016</xdr:row>
      <xdr:rowOff>0</xdr:rowOff>
    </xdr:to>
    <xdr:sp macro="" textlink="">
      <xdr:nvSpPr>
        <xdr:cNvPr id="1091640" name="Rectangle 12843">
          <a:extLst>
            <a:ext uri="{FF2B5EF4-FFF2-40B4-BE49-F238E27FC236}">
              <a16:creationId xmlns:a16="http://schemas.microsoft.com/office/drawing/2014/main" xmlns="" id="{00000000-0008-0000-0B00-000038A8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9</xdr:col>
      <xdr:colOff>752475</xdr:colOff>
      <xdr:row>2016</xdr:row>
      <xdr:rowOff>0</xdr:rowOff>
    </xdr:to>
    <xdr:sp macro="" textlink="">
      <xdr:nvSpPr>
        <xdr:cNvPr id="1091641" name="Rectangle 12844">
          <a:extLst>
            <a:ext uri="{FF2B5EF4-FFF2-40B4-BE49-F238E27FC236}">
              <a16:creationId xmlns:a16="http://schemas.microsoft.com/office/drawing/2014/main" xmlns="" id="{00000000-0008-0000-0B00-000039A8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9</xdr:col>
      <xdr:colOff>752475</xdr:colOff>
      <xdr:row>2016</xdr:row>
      <xdr:rowOff>0</xdr:rowOff>
    </xdr:to>
    <xdr:sp macro="" textlink="">
      <xdr:nvSpPr>
        <xdr:cNvPr id="1091642" name="Rectangle 12845">
          <a:extLst>
            <a:ext uri="{FF2B5EF4-FFF2-40B4-BE49-F238E27FC236}">
              <a16:creationId xmlns:a16="http://schemas.microsoft.com/office/drawing/2014/main" xmlns="" id="{00000000-0008-0000-0B00-00003AA8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9</xdr:col>
      <xdr:colOff>752475</xdr:colOff>
      <xdr:row>2016</xdr:row>
      <xdr:rowOff>0</xdr:rowOff>
    </xdr:to>
    <xdr:sp macro="" textlink="">
      <xdr:nvSpPr>
        <xdr:cNvPr id="1091643" name="Rectangle 12846">
          <a:extLst>
            <a:ext uri="{FF2B5EF4-FFF2-40B4-BE49-F238E27FC236}">
              <a16:creationId xmlns:a16="http://schemas.microsoft.com/office/drawing/2014/main" xmlns="" id="{00000000-0008-0000-0B00-00003BA8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9</xdr:col>
      <xdr:colOff>752475</xdr:colOff>
      <xdr:row>2016</xdr:row>
      <xdr:rowOff>0</xdr:rowOff>
    </xdr:to>
    <xdr:sp macro="" textlink="">
      <xdr:nvSpPr>
        <xdr:cNvPr id="1091644" name="Rectangle 12847">
          <a:extLst>
            <a:ext uri="{FF2B5EF4-FFF2-40B4-BE49-F238E27FC236}">
              <a16:creationId xmlns:a16="http://schemas.microsoft.com/office/drawing/2014/main" xmlns="" id="{00000000-0008-0000-0B00-00003CA8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9</xdr:col>
      <xdr:colOff>752475</xdr:colOff>
      <xdr:row>2016</xdr:row>
      <xdr:rowOff>0</xdr:rowOff>
    </xdr:to>
    <xdr:sp macro="" textlink="">
      <xdr:nvSpPr>
        <xdr:cNvPr id="1091645" name="Rectangle 12848">
          <a:extLst>
            <a:ext uri="{FF2B5EF4-FFF2-40B4-BE49-F238E27FC236}">
              <a16:creationId xmlns:a16="http://schemas.microsoft.com/office/drawing/2014/main" xmlns="" id="{00000000-0008-0000-0B00-00003DA8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9</xdr:col>
      <xdr:colOff>752475</xdr:colOff>
      <xdr:row>2016</xdr:row>
      <xdr:rowOff>0</xdr:rowOff>
    </xdr:to>
    <xdr:sp macro="" textlink="">
      <xdr:nvSpPr>
        <xdr:cNvPr id="1091646" name="Rectangle 12849">
          <a:extLst>
            <a:ext uri="{FF2B5EF4-FFF2-40B4-BE49-F238E27FC236}">
              <a16:creationId xmlns:a16="http://schemas.microsoft.com/office/drawing/2014/main" xmlns="" id="{00000000-0008-0000-0B00-00003EA8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9</xdr:col>
      <xdr:colOff>752475</xdr:colOff>
      <xdr:row>2016</xdr:row>
      <xdr:rowOff>0</xdr:rowOff>
    </xdr:to>
    <xdr:sp macro="" textlink="">
      <xdr:nvSpPr>
        <xdr:cNvPr id="1091647" name="Rectangle 12850">
          <a:extLst>
            <a:ext uri="{FF2B5EF4-FFF2-40B4-BE49-F238E27FC236}">
              <a16:creationId xmlns:a16="http://schemas.microsoft.com/office/drawing/2014/main" xmlns="" id="{00000000-0008-0000-0B00-00003FA8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9</xdr:col>
      <xdr:colOff>752475</xdr:colOff>
      <xdr:row>2016</xdr:row>
      <xdr:rowOff>0</xdr:rowOff>
    </xdr:to>
    <xdr:sp macro="" textlink="">
      <xdr:nvSpPr>
        <xdr:cNvPr id="1091648" name="Rectangle 12851">
          <a:extLst>
            <a:ext uri="{FF2B5EF4-FFF2-40B4-BE49-F238E27FC236}">
              <a16:creationId xmlns:a16="http://schemas.microsoft.com/office/drawing/2014/main" xmlns="" id="{00000000-0008-0000-0B00-000040A8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2168</xdr:row>
      <xdr:rowOff>0</xdr:rowOff>
    </xdr:from>
    <xdr:to>
      <xdr:col>9</xdr:col>
      <xdr:colOff>752475</xdr:colOff>
      <xdr:row>2168</xdr:row>
      <xdr:rowOff>0</xdr:rowOff>
    </xdr:to>
    <xdr:sp macro="" textlink="">
      <xdr:nvSpPr>
        <xdr:cNvPr id="1091697" name="Rectangle 12900">
          <a:extLst>
            <a:ext uri="{FF2B5EF4-FFF2-40B4-BE49-F238E27FC236}">
              <a16:creationId xmlns:a16="http://schemas.microsoft.com/office/drawing/2014/main" xmlns="" id="{00000000-0008-0000-0B00-000071A81000}"/>
            </a:ext>
          </a:extLst>
        </xdr:cNvPr>
        <xdr:cNvSpPr>
          <a:spLocks noChangeArrowheads="1"/>
        </xdr:cNvSpPr>
      </xdr:nvSpPr>
      <xdr:spPr bwMode="auto">
        <a:xfrm>
          <a:off x="0" y="88456770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2168</xdr:row>
      <xdr:rowOff>0</xdr:rowOff>
    </xdr:from>
    <xdr:to>
      <xdr:col>9</xdr:col>
      <xdr:colOff>752475</xdr:colOff>
      <xdr:row>2168</xdr:row>
      <xdr:rowOff>0</xdr:rowOff>
    </xdr:to>
    <xdr:sp macro="" textlink="">
      <xdr:nvSpPr>
        <xdr:cNvPr id="1091698" name="Rectangle 12901">
          <a:extLst>
            <a:ext uri="{FF2B5EF4-FFF2-40B4-BE49-F238E27FC236}">
              <a16:creationId xmlns:a16="http://schemas.microsoft.com/office/drawing/2014/main" xmlns="" id="{00000000-0008-0000-0B00-000072A81000}"/>
            </a:ext>
          </a:extLst>
        </xdr:cNvPr>
        <xdr:cNvSpPr>
          <a:spLocks noChangeArrowheads="1"/>
        </xdr:cNvSpPr>
      </xdr:nvSpPr>
      <xdr:spPr bwMode="auto">
        <a:xfrm>
          <a:off x="0" y="88456770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2168</xdr:row>
      <xdr:rowOff>0</xdr:rowOff>
    </xdr:from>
    <xdr:to>
      <xdr:col>9</xdr:col>
      <xdr:colOff>752475</xdr:colOff>
      <xdr:row>2168</xdr:row>
      <xdr:rowOff>0</xdr:rowOff>
    </xdr:to>
    <xdr:sp macro="" textlink="">
      <xdr:nvSpPr>
        <xdr:cNvPr id="1091699" name="Rectangle 12902">
          <a:extLst>
            <a:ext uri="{FF2B5EF4-FFF2-40B4-BE49-F238E27FC236}">
              <a16:creationId xmlns:a16="http://schemas.microsoft.com/office/drawing/2014/main" xmlns="" id="{00000000-0008-0000-0B00-000073A81000}"/>
            </a:ext>
          </a:extLst>
        </xdr:cNvPr>
        <xdr:cNvSpPr>
          <a:spLocks noChangeArrowheads="1"/>
        </xdr:cNvSpPr>
      </xdr:nvSpPr>
      <xdr:spPr bwMode="auto">
        <a:xfrm>
          <a:off x="0" y="88456770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2168</xdr:row>
      <xdr:rowOff>0</xdr:rowOff>
    </xdr:from>
    <xdr:to>
      <xdr:col>9</xdr:col>
      <xdr:colOff>752475</xdr:colOff>
      <xdr:row>2168</xdr:row>
      <xdr:rowOff>0</xdr:rowOff>
    </xdr:to>
    <xdr:sp macro="" textlink="">
      <xdr:nvSpPr>
        <xdr:cNvPr id="1091700" name="Rectangle 12903">
          <a:extLst>
            <a:ext uri="{FF2B5EF4-FFF2-40B4-BE49-F238E27FC236}">
              <a16:creationId xmlns:a16="http://schemas.microsoft.com/office/drawing/2014/main" xmlns="" id="{00000000-0008-0000-0B00-000074A81000}"/>
            </a:ext>
          </a:extLst>
        </xdr:cNvPr>
        <xdr:cNvSpPr>
          <a:spLocks noChangeArrowheads="1"/>
        </xdr:cNvSpPr>
      </xdr:nvSpPr>
      <xdr:spPr bwMode="auto">
        <a:xfrm>
          <a:off x="0" y="88456770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2168</xdr:row>
      <xdr:rowOff>0</xdr:rowOff>
    </xdr:from>
    <xdr:to>
      <xdr:col>9</xdr:col>
      <xdr:colOff>752475</xdr:colOff>
      <xdr:row>2168</xdr:row>
      <xdr:rowOff>0</xdr:rowOff>
    </xdr:to>
    <xdr:sp macro="" textlink="">
      <xdr:nvSpPr>
        <xdr:cNvPr id="1091701" name="Rectangle 12904">
          <a:extLst>
            <a:ext uri="{FF2B5EF4-FFF2-40B4-BE49-F238E27FC236}">
              <a16:creationId xmlns:a16="http://schemas.microsoft.com/office/drawing/2014/main" xmlns="" id="{00000000-0008-0000-0B00-000075A81000}"/>
            </a:ext>
          </a:extLst>
        </xdr:cNvPr>
        <xdr:cNvSpPr>
          <a:spLocks noChangeArrowheads="1"/>
        </xdr:cNvSpPr>
      </xdr:nvSpPr>
      <xdr:spPr bwMode="auto">
        <a:xfrm>
          <a:off x="0" y="88456770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2168</xdr:row>
      <xdr:rowOff>0</xdr:rowOff>
    </xdr:from>
    <xdr:to>
      <xdr:col>9</xdr:col>
      <xdr:colOff>752475</xdr:colOff>
      <xdr:row>2168</xdr:row>
      <xdr:rowOff>0</xdr:rowOff>
    </xdr:to>
    <xdr:sp macro="" textlink="">
      <xdr:nvSpPr>
        <xdr:cNvPr id="1091702" name="Rectangle 12905">
          <a:extLst>
            <a:ext uri="{FF2B5EF4-FFF2-40B4-BE49-F238E27FC236}">
              <a16:creationId xmlns:a16="http://schemas.microsoft.com/office/drawing/2014/main" xmlns="" id="{00000000-0008-0000-0B00-000076A81000}"/>
            </a:ext>
          </a:extLst>
        </xdr:cNvPr>
        <xdr:cNvSpPr>
          <a:spLocks noChangeArrowheads="1"/>
        </xdr:cNvSpPr>
      </xdr:nvSpPr>
      <xdr:spPr bwMode="auto">
        <a:xfrm>
          <a:off x="0" y="88456770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2168</xdr:row>
      <xdr:rowOff>0</xdr:rowOff>
    </xdr:from>
    <xdr:to>
      <xdr:col>9</xdr:col>
      <xdr:colOff>752475</xdr:colOff>
      <xdr:row>2168</xdr:row>
      <xdr:rowOff>0</xdr:rowOff>
    </xdr:to>
    <xdr:sp macro="" textlink="">
      <xdr:nvSpPr>
        <xdr:cNvPr id="1091703" name="Rectangle 12906">
          <a:extLst>
            <a:ext uri="{FF2B5EF4-FFF2-40B4-BE49-F238E27FC236}">
              <a16:creationId xmlns:a16="http://schemas.microsoft.com/office/drawing/2014/main" xmlns="" id="{00000000-0008-0000-0B00-000077A81000}"/>
            </a:ext>
          </a:extLst>
        </xdr:cNvPr>
        <xdr:cNvSpPr>
          <a:spLocks noChangeArrowheads="1"/>
        </xdr:cNvSpPr>
      </xdr:nvSpPr>
      <xdr:spPr bwMode="auto">
        <a:xfrm>
          <a:off x="0" y="88456770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2168</xdr:row>
      <xdr:rowOff>0</xdr:rowOff>
    </xdr:from>
    <xdr:to>
      <xdr:col>9</xdr:col>
      <xdr:colOff>752475</xdr:colOff>
      <xdr:row>2168</xdr:row>
      <xdr:rowOff>0</xdr:rowOff>
    </xdr:to>
    <xdr:sp macro="" textlink="">
      <xdr:nvSpPr>
        <xdr:cNvPr id="1091704" name="Rectangle 12907">
          <a:extLst>
            <a:ext uri="{FF2B5EF4-FFF2-40B4-BE49-F238E27FC236}">
              <a16:creationId xmlns:a16="http://schemas.microsoft.com/office/drawing/2014/main" xmlns="" id="{00000000-0008-0000-0B00-000078A81000}"/>
            </a:ext>
          </a:extLst>
        </xdr:cNvPr>
        <xdr:cNvSpPr>
          <a:spLocks noChangeArrowheads="1"/>
        </xdr:cNvSpPr>
      </xdr:nvSpPr>
      <xdr:spPr bwMode="auto">
        <a:xfrm>
          <a:off x="0" y="88456770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2194</xdr:row>
      <xdr:rowOff>0</xdr:rowOff>
    </xdr:from>
    <xdr:to>
      <xdr:col>9</xdr:col>
      <xdr:colOff>752475</xdr:colOff>
      <xdr:row>2194</xdr:row>
      <xdr:rowOff>0</xdr:rowOff>
    </xdr:to>
    <xdr:sp macro="" textlink="">
      <xdr:nvSpPr>
        <xdr:cNvPr id="1091705" name="Rectangle 12908">
          <a:extLst>
            <a:ext uri="{FF2B5EF4-FFF2-40B4-BE49-F238E27FC236}">
              <a16:creationId xmlns:a16="http://schemas.microsoft.com/office/drawing/2014/main" xmlns="" id="{00000000-0008-0000-0B00-000079A81000}"/>
            </a:ext>
          </a:extLst>
        </xdr:cNvPr>
        <xdr:cNvSpPr>
          <a:spLocks noChangeArrowheads="1"/>
        </xdr:cNvSpPr>
      </xdr:nvSpPr>
      <xdr:spPr bwMode="auto">
        <a:xfrm>
          <a:off x="0" y="89176860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2194</xdr:row>
      <xdr:rowOff>0</xdr:rowOff>
    </xdr:from>
    <xdr:to>
      <xdr:col>9</xdr:col>
      <xdr:colOff>752475</xdr:colOff>
      <xdr:row>2194</xdr:row>
      <xdr:rowOff>0</xdr:rowOff>
    </xdr:to>
    <xdr:sp macro="" textlink="">
      <xdr:nvSpPr>
        <xdr:cNvPr id="1091706" name="Rectangle 12909">
          <a:extLst>
            <a:ext uri="{FF2B5EF4-FFF2-40B4-BE49-F238E27FC236}">
              <a16:creationId xmlns:a16="http://schemas.microsoft.com/office/drawing/2014/main" xmlns="" id="{00000000-0008-0000-0B00-00007AA81000}"/>
            </a:ext>
          </a:extLst>
        </xdr:cNvPr>
        <xdr:cNvSpPr>
          <a:spLocks noChangeArrowheads="1"/>
        </xdr:cNvSpPr>
      </xdr:nvSpPr>
      <xdr:spPr bwMode="auto">
        <a:xfrm>
          <a:off x="0" y="89176860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2194</xdr:row>
      <xdr:rowOff>0</xdr:rowOff>
    </xdr:from>
    <xdr:to>
      <xdr:col>9</xdr:col>
      <xdr:colOff>752475</xdr:colOff>
      <xdr:row>2194</xdr:row>
      <xdr:rowOff>0</xdr:rowOff>
    </xdr:to>
    <xdr:sp macro="" textlink="">
      <xdr:nvSpPr>
        <xdr:cNvPr id="1091707" name="Rectangle 12910">
          <a:extLst>
            <a:ext uri="{FF2B5EF4-FFF2-40B4-BE49-F238E27FC236}">
              <a16:creationId xmlns:a16="http://schemas.microsoft.com/office/drawing/2014/main" xmlns="" id="{00000000-0008-0000-0B00-00007BA81000}"/>
            </a:ext>
          </a:extLst>
        </xdr:cNvPr>
        <xdr:cNvSpPr>
          <a:spLocks noChangeArrowheads="1"/>
        </xdr:cNvSpPr>
      </xdr:nvSpPr>
      <xdr:spPr bwMode="auto">
        <a:xfrm>
          <a:off x="0" y="89176860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2194</xdr:row>
      <xdr:rowOff>0</xdr:rowOff>
    </xdr:from>
    <xdr:to>
      <xdr:col>9</xdr:col>
      <xdr:colOff>752475</xdr:colOff>
      <xdr:row>2194</xdr:row>
      <xdr:rowOff>0</xdr:rowOff>
    </xdr:to>
    <xdr:sp macro="" textlink="">
      <xdr:nvSpPr>
        <xdr:cNvPr id="1091708" name="Rectangle 12911">
          <a:extLst>
            <a:ext uri="{FF2B5EF4-FFF2-40B4-BE49-F238E27FC236}">
              <a16:creationId xmlns:a16="http://schemas.microsoft.com/office/drawing/2014/main" xmlns="" id="{00000000-0008-0000-0B00-00007CA81000}"/>
            </a:ext>
          </a:extLst>
        </xdr:cNvPr>
        <xdr:cNvSpPr>
          <a:spLocks noChangeArrowheads="1"/>
        </xdr:cNvSpPr>
      </xdr:nvSpPr>
      <xdr:spPr bwMode="auto">
        <a:xfrm>
          <a:off x="0" y="89176860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2194</xdr:row>
      <xdr:rowOff>0</xdr:rowOff>
    </xdr:from>
    <xdr:to>
      <xdr:col>9</xdr:col>
      <xdr:colOff>752475</xdr:colOff>
      <xdr:row>2194</xdr:row>
      <xdr:rowOff>0</xdr:rowOff>
    </xdr:to>
    <xdr:sp macro="" textlink="">
      <xdr:nvSpPr>
        <xdr:cNvPr id="1091709" name="Rectangle 12912">
          <a:extLst>
            <a:ext uri="{FF2B5EF4-FFF2-40B4-BE49-F238E27FC236}">
              <a16:creationId xmlns:a16="http://schemas.microsoft.com/office/drawing/2014/main" xmlns="" id="{00000000-0008-0000-0B00-00007DA81000}"/>
            </a:ext>
          </a:extLst>
        </xdr:cNvPr>
        <xdr:cNvSpPr>
          <a:spLocks noChangeArrowheads="1"/>
        </xdr:cNvSpPr>
      </xdr:nvSpPr>
      <xdr:spPr bwMode="auto">
        <a:xfrm>
          <a:off x="0" y="89176860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2194</xdr:row>
      <xdr:rowOff>0</xdr:rowOff>
    </xdr:from>
    <xdr:to>
      <xdr:col>9</xdr:col>
      <xdr:colOff>752475</xdr:colOff>
      <xdr:row>2194</xdr:row>
      <xdr:rowOff>0</xdr:rowOff>
    </xdr:to>
    <xdr:sp macro="" textlink="">
      <xdr:nvSpPr>
        <xdr:cNvPr id="1091710" name="Rectangle 12913">
          <a:extLst>
            <a:ext uri="{FF2B5EF4-FFF2-40B4-BE49-F238E27FC236}">
              <a16:creationId xmlns:a16="http://schemas.microsoft.com/office/drawing/2014/main" xmlns="" id="{00000000-0008-0000-0B00-00007EA81000}"/>
            </a:ext>
          </a:extLst>
        </xdr:cNvPr>
        <xdr:cNvSpPr>
          <a:spLocks noChangeArrowheads="1"/>
        </xdr:cNvSpPr>
      </xdr:nvSpPr>
      <xdr:spPr bwMode="auto">
        <a:xfrm>
          <a:off x="0" y="89176860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2194</xdr:row>
      <xdr:rowOff>0</xdr:rowOff>
    </xdr:from>
    <xdr:to>
      <xdr:col>9</xdr:col>
      <xdr:colOff>752475</xdr:colOff>
      <xdr:row>2194</xdr:row>
      <xdr:rowOff>0</xdr:rowOff>
    </xdr:to>
    <xdr:sp macro="" textlink="">
      <xdr:nvSpPr>
        <xdr:cNvPr id="1091711" name="Rectangle 12914">
          <a:extLst>
            <a:ext uri="{FF2B5EF4-FFF2-40B4-BE49-F238E27FC236}">
              <a16:creationId xmlns:a16="http://schemas.microsoft.com/office/drawing/2014/main" xmlns="" id="{00000000-0008-0000-0B00-00007FA81000}"/>
            </a:ext>
          </a:extLst>
        </xdr:cNvPr>
        <xdr:cNvSpPr>
          <a:spLocks noChangeArrowheads="1"/>
        </xdr:cNvSpPr>
      </xdr:nvSpPr>
      <xdr:spPr bwMode="auto">
        <a:xfrm>
          <a:off x="0" y="89176860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2194</xdr:row>
      <xdr:rowOff>0</xdr:rowOff>
    </xdr:from>
    <xdr:to>
      <xdr:col>9</xdr:col>
      <xdr:colOff>752475</xdr:colOff>
      <xdr:row>2194</xdr:row>
      <xdr:rowOff>0</xdr:rowOff>
    </xdr:to>
    <xdr:sp macro="" textlink="">
      <xdr:nvSpPr>
        <xdr:cNvPr id="1091712" name="Rectangle 12915">
          <a:extLst>
            <a:ext uri="{FF2B5EF4-FFF2-40B4-BE49-F238E27FC236}">
              <a16:creationId xmlns:a16="http://schemas.microsoft.com/office/drawing/2014/main" xmlns="" id="{00000000-0008-0000-0B00-000080A81000}"/>
            </a:ext>
          </a:extLst>
        </xdr:cNvPr>
        <xdr:cNvSpPr>
          <a:spLocks noChangeArrowheads="1"/>
        </xdr:cNvSpPr>
      </xdr:nvSpPr>
      <xdr:spPr bwMode="auto">
        <a:xfrm>
          <a:off x="0" y="89176860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588</xdr:row>
      <xdr:rowOff>0</xdr:rowOff>
    </xdr:from>
    <xdr:to>
      <xdr:col>9</xdr:col>
      <xdr:colOff>752475</xdr:colOff>
      <xdr:row>588</xdr:row>
      <xdr:rowOff>0</xdr:rowOff>
    </xdr:to>
    <xdr:sp macro="" textlink="">
      <xdr:nvSpPr>
        <xdr:cNvPr id="1091713" name="Rectangle 12916">
          <a:extLst>
            <a:ext uri="{FF2B5EF4-FFF2-40B4-BE49-F238E27FC236}">
              <a16:creationId xmlns:a16="http://schemas.microsoft.com/office/drawing/2014/main" xmlns="" id="{00000000-0008-0000-0B00-000081A81000}"/>
            </a:ext>
          </a:extLst>
        </xdr:cNvPr>
        <xdr:cNvSpPr>
          <a:spLocks noChangeArrowheads="1"/>
        </xdr:cNvSpPr>
      </xdr:nvSpPr>
      <xdr:spPr bwMode="auto">
        <a:xfrm>
          <a:off x="0" y="11251882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588</xdr:row>
      <xdr:rowOff>0</xdr:rowOff>
    </xdr:from>
    <xdr:to>
      <xdr:col>9</xdr:col>
      <xdr:colOff>752475</xdr:colOff>
      <xdr:row>588</xdr:row>
      <xdr:rowOff>0</xdr:rowOff>
    </xdr:to>
    <xdr:sp macro="" textlink="">
      <xdr:nvSpPr>
        <xdr:cNvPr id="1091714" name="Rectangle 12917">
          <a:extLst>
            <a:ext uri="{FF2B5EF4-FFF2-40B4-BE49-F238E27FC236}">
              <a16:creationId xmlns:a16="http://schemas.microsoft.com/office/drawing/2014/main" xmlns="" id="{00000000-0008-0000-0B00-000082A81000}"/>
            </a:ext>
          </a:extLst>
        </xdr:cNvPr>
        <xdr:cNvSpPr>
          <a:spLocks noChangeArrowheads="1"/>
        </xdr:cNvSpPr>
      </xdr:nvSpPr>
      <xdr:spPr bwMode="auto">
        <a:xfrm>
          <a:off x="0" y="11251882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588</xdr:row>
      <xdr:rowOff>0</xdr:rowOff>
    </xdr:from>
    <xdr:to>
      <xdr:col>9</xdr:col>
      <xdr:colOff>752475</xdr:colOff>
      <xdr:row>588</xdr:row>
      <xdr:rowOff>0</xdr:rowOff>
    </xdr:to>
    <xdr:sp macro="" textlink="">
      <xdr:nvSpPr>
        <xdr:cNvPr id="1091715" name="Rectangle 12918">
          <a:extLst>
            <a:ext uri="{FF2B5EF4-FFF2-40B4-BE49-F238E27FC236}">
              <a16:creationId xmlns:a16="http://schemas.microsoft.com/office/drawing/2014/main" xmlns="" id="{00000000-0008-0000-0B00-000083A81000}"/>
            </a:ext>
          </a:extLst>
        </xdr:cNvPr>
        <xdr:cNvSpPr>
          <a:spLocks noChangeArrowheads="1"/>
        </xdr:cNvSpPr>
      </xdr:nvSpPr>
      <xdr:spPr bwMode="auto">
        <a:xfrm>
          <a:off x="0" y="11251882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588</xdr:row>
      <xdr:rowOff>0</xdr:rowOff>
    </xdr:from>
    <xdr:to>
      <xdr:col>9</xdr:col>
      <xdr:colOff>752475</xdr:colOff>
      <xdr:row>588</xdr:row>
      <xdr:rowOff>0</xdr:rowOff>
    </xdr:to>
    <xdr:sp macro="" textlink="">
      <xdr:nvSpPr>
        <xdr:cNvPr id="1091716" name="Rectangle 12919">
          <a:extLst>
            <a:ext uri="{FF2B5EF4-FFF2-40B4-BE49-F238E27FC236}">
              <a16:creationId xmlns:a16="http://schemas.microsoft.com/office/drawing/2014/main" xmlns="" id="{00000000-0008-0000-0B00-000084A81000}"/>
            </a:ext>
          </a:extLst>
        </xdr:cNvPr>
        <xdr:cNvSpPr>
          <a:spLocks noChangeArrowheads="1"/>
        </xdr:cNvSpPr>
      </xdr:nvSpPr>
      <xdr:spPr bwMode="auto">
        <a:xfrm>
          <a:off x="0" y="11251882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588</xdr:row>
      <xdr:rowOff>0</xdr:rowOff>
    </xdr:from>
    <xdr:to>
      <xdr:col>9</xdr:col>
      <xdr:colOff>752475</xdr:colOff>
      <xdr:row>588</xdr:row>
      <xdr:rowOff>0</xdr:rowOff>
    </xdr:to>
    <xdr:sp macro="" textlink="">
      <xdr:nvSpPr>
        <xdr:cNvPr id="1091717" name="Rectangle 12920">
          <a:extLst>
            <a:ext uri="{FF2B5EF4-FFF2-40B4-BE49-F238E27FC236}">
              <a16:creationId xmlns:a16="http://schemas.microsoft.com/office/drawing/2014/main" xmlns="" id="{00000000-0008-0000-0B00-000085A81000}"/>
            </a:ext>
          </a:extLst>
        </xdr:cNvPr>
        <xdr:cNvSpPr>
          <a:spLocks noChangeArrowheads="1"/>
        </xdr:cNvSpPr>
      </xdr:nvSpPr>
      <xdr:spPr bwMode="auto">
        <a:xfrm>
          <a:off x="0" y="11251882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588</xdr:row>
      <xdr:rowOff>0</xdr:rowOff>
    </xdr:from>
    <xdr:to>
      <xdr:col>9</xdr:col>
      <xdr:colOff>752475</xdr:colOff>
      <xdr:row>588</xdr:row>
      <xdr:rowOff>0</xdr:rowOff>
    </xdr:to>
    <xdr:sp macro="" textlink="">
      <xdr:nvSpPr>
        <xdr:cNvPr id="1091718" name="Rectangle 12921">
          <a:extLst>
            <a:ext uri="{FF2B5EF4-FFF2-40B4-BE49-F238E27FC236}">
              <a16:creationId xmlns:a16="http://schemas.microsoft.com/office/drawing/2014/main" xmlns="" id="{00000000-0008-0000-0B00-000086A81000}"/>
            </a:ext>
          </a:extLst>
        </xdr:cNvPr>
        <xdr:cNvSpPr>
          <a:spLocks noChangeArrowheads="1"/>
        </xdr:cNvSpPr>
      </xdr:nvSpPr>
      <xdr:spPr bwMode="auto">
        <a:xfrm>
          <a:off x="0" y="11251882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588</xdr:row>
      <xdr:rowOff>0</xdr:rowOff>
    </xdr:from>
    <xdr:to>
      <xdr:col>9</xdr:col>
      <xdr:colOff>752475</xdr:colOff>
      <xdr:row>588</xdr:row>
      <xdr:rowOff>0</xdr:rowOff>
    </xdr:to>
    <xdr:sp macro="" textlink="">
      <xdr:nvSpPr>
        <xdr:cNvPr id="1091719" name="Rectangle 12922">
          <a:extLst>
            <a:ext uri="{FF2B5EF4-FFF2-40B4-BE49-F238E27FC236}">
              <a16:creationId xmlns:a16="http://schemas.microsoft.com/office/drawing/2014/main" xmlns="" id="{00000000-0008-0000-0B00-000087A81000}"/>
            </a:ext>
          </a:extLst>
        </xdr:cNvPr>
        <xdr:cNvSpPr>
          <a:spLocks noChangeArrowheads="1"/>
        </xdr:cNvSpPr>
      </xdr:nvSpPr>
      <xdr:spPr bwMode="auto">
        <a:xfrm>
          <a:off x="0" y="11251882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588</xdr:row>
      <xdr:rowOff>0</xdr:rowOff>
    </xdr:from>
    <xdr:to>
      <xdr:col>9</xdr:col>
      <xdr:colOff>752475</xdr:colOff>
      <xdr:row>588</xdr:row>
      <xdr:rowOff>0</xdr:rowOff>
    </xdr:to>
    <xdr:sp macro="" textlink="">
      <xdr:nvSpPr>
        <xdr:cNvPr id="1091720" name="Rectangle 12923">
          <a:extLst>
            <a:ext uri="{FF2B5EF4-FFF2-40B4-BE49-F238E27FC236}">
              <a16:creationId xmlns:a16="http://schemas.microsoft.com/office/drawing/2014/main" xmlns="" id="{00000000-0008-0000-0B00-000088A81000}"/>
            </a:ext>
          </a:extLst>
        </xdr:cNvPr>
        <xdr:cNvSpPr>
          <a:spLocks noChangeArrowheads="1"/>
        </xdr:cNvSpPr>
      </xdr:nvSpPr>
      <xdr:spPr bwMode="auto">
        <a:xfrm>
          <a:off x="0" y="11251882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588</xdr:row>
      <xdr:rowOff>0</xdr:rowOff>
    </xdr:from>
    <xdr:to>
      <xdr:col>9</xdr:col>
      <xdr:colOff>752475</xdr:colOff>
      <xdr:row>588</xdr:row>
      <xdr:rowOff>0</xdr:rowOff>
    </xdr:to>
    <xdr:sp macro="" textlink="">
      <xdr:nvSpPr>
        <xdr:cNvPr id="1091721" name="Rectangle 12924">
          <a:extLst>
            <a:ext uri="{FF2B5EF4-FFF2-40B4-BE49-F238E27FC236}">
              <a16:creationId xmlns:a16="http://schemas.microsoft.com/office/drawing/2014/main" xmlns="" id="{00000000-0008-0000-0B00-000089A81000}"/>
            </a:ext>
          </a:extLst>
        </xdr:cNvPr>
        <xdr:cNvSpPr>
          <a:spLocks noChangeArrowheads="1"/>
        </xdr:cNvSpPr>
      </xdr:nvSpPr>
      <xdr:spPr bwMode="auto">
        <a:xfrm>
          <a:off x="0" y="11251882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588</xdr:row>
      <xdr:rowOff>0</xdr:rowOff>
    </xdr:from>
    <xdr:to>
      <xdr:col>9</xdr:col>
      <xdr:colOff>752475</xdr:colOff>
      <xdr:row>588</xdr:row>
      <xdr:rowOff>0</xdr:rowOff>
    </xdr:to>
    <xdr:sp macro="" textlink="">
      <xdr:nvSpPr>
        <xdr:cNvPr id="1091722" name="Rectangle 12925">
          <a:extLst>
            <a:ext uri="{FF2B5EF4-FFF2-40B4-BE49-F238E27FC236}">
              <a16:creationId xmlns:a16="http://schemas.microsoft.com/office/drawing/2014/main" xmlns="" id="{00000000-0008-0000-0B00-00008AA81000}"/>
            </a:ext>
          </a:extLst>
        </xdr:cNvPr>
        <xdr:cNvSpPr>
          <a:spLocks noChangeArrowheads="1"/>
        </xdr:cNvSpPr>
      </xdr:nvSpPr>
      <xdr:spPr bwMode="auto">
        <a:xfrm>
          <a:off x="0" y="11251882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588</xdr:row>
      <xdr:rowOff>0</xdr:rowOff>
    </xdr:from>
    <xdr:to>
      <xdr:col>0</xdr:col>
      <xdr:colOff>0</xdr:colOff>
      <xdr:row>588</xdr:row>
      <xdr:rowOff>0</xdr:rowOff>
    </xdr:to>
    <xdr:sp macro="" textlink="">
      <xdr:nvSpPr>
        <xdr:cNvPr id="1091723" name="Rectangle 12926">
          <a:extLst>
            <a:ext uri="{FF2B5EF4-FFF2-40B4-BE49-F238E27FC236}">
              <a16:creationId xmlns:a16="http://schemas.microsoft.com/office/drawing/2014/main" xmlns="" id="{00000000-0008-0000-0B00-00008BA81000}"/>
            </a:ext>
          </a:extLst>
        </xdr:cNvPr>
        <xdr:cNvSpPr>
          <a:spLocks noChangeArrowheads="1"/>
        </xdr:cNvSpPr>
      </xdr:nvSpPr>
      <xdr:spPr bwMode="auto">
        <a:xfrm>
          <a:off x="0" y="1125188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588</xdr:row>
      <xdr:rowOff>0</xdr:rowOff>
    </xdr:from>
    <xdr:to>
      <xdr:col>0</xdr:col>
      <xdr:colOff>0</xdr:colOff>
      <xdr:row>588</xdr:row>
      <xdr:rowOff>0</xdr:rowOff>
    </xdr:to>
    <xdr:sp macro="" textlink="">
      <xdr:nvSpPr>
        <xdr:cNvPr id="1091724" name="Rectangle 12927">
          <a:extLst>
            <a:ext uri="{FF2B5EF4-FFF2-40B4-BE49-F238E27FC236}">
              <a16:creationId xmlns:a16="http://schemas.microsoft.com/office/drawing/2014/main" xmlns="" id="{00000000-0008-0000-0B00-00008CA81000}"/>
            </a:ext>
          </a:extLst>
        </xdr:cNvPr>
        <xdr:cNvSpPr>
          <a:spLocks noChangeArrowheads="1"/>
        </xdr:cNvSpPr>
      </xdr:nvSpPr>
      <xdr:spPr bwMode="auto">
        <a:xfrm>
          <a:off x="0" y="1125188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588</xdr:row>
      <xdr:rowOff>0</xdr:rowOff>
    </xdr:from>
    <xdr:to>
      <xdr:col>0</xdr:col>
      <xdr:colOff>0</xdr:colOff>
      <xdr:row>588</xdr:row>
      <xdr:rowOff>0</xdr:rowOff>
    </xdr:to>
    <xdr:sp macro="" textlink="">
      <xdr:nvSpPr>
        <xdr:cNvPr id="1091725" name="Rectangle 12928">
          <a:extLst>
            <a:ext uri="{FF2B5EF4-FFF2-40B4-BE49-F238E27FC236}">
              <a16:creationId xmlns:a16="http://schemas.microsoft.com/office/drawing/2014/main" xmlns="" id="{00000000-0008-0000-0B00-00008DA81000}"/>
            </a:ext>
          </a:extLst>
        </xdr:cNvPr>
        <xdr:cNvSpPr>
          <a:spLocks noChangeArrowheads="1"/>
        </xdr:cNvSpPr>
      </xdr:nvSpPr>
      <xdr:spPr bwMode="auto">
        <a:xfrm>
          <a:off x="0" y="1125188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588</xdr:row>
      <xdr:rowOff>0</xdr:rowOff>
    </xdr:from>
    <xdr:to>
      <xdr:col>0</xdr:col>
      <xdr:colOff>0</xdr:colOff>
      <xdr:row>588</xdr:row>
      <xdr:rowOff>0</xdr:rowOff>
    </xdr:to>
    <xdr:sp macro="" textlink="">
      <xdr:nvSpPr>
        <xdr:cNvPr id="1091726" name="Rectangle 12929">
          <a:extLst>
            <a:ext uri="{FF2B5EF4-FFF2-40B4-BE49-F238E27FC236}">
              <a16:creationId xmlns:a16="http://schemas.microsoft.com/office/drawing/2014/main" xmlns="" id="{00000000-0008-0000-0B00-00008EA81000}"/>
            </a:ext>
          </a:extLst>
        </xdr:cNvPr>
        <xdr:cNvSpPr>
          <a:spLocks noChangeArrowheads="1"/>
        </xdr:cNvSpPr>
      </xdr:nvSpPr>
      <xdr:spPr bwMode="auto">
        <a:xfrm>
          <a:off x="0" y="1125188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687</xdr:row>
      <xdr:rowOff>0</xdr:rowOff>
    </xdr:from>
    <xdr:to>
      <xdr:col>9</xdr:col>
      <xdr:colOff>752475</xdr:colOff>
      <xdr:row>687</xdr:row>
      <xdr:rowOff>0</xdr:rowOff>
    </xdr:to>
    <xdr:sp macro="" textlink="">
      <xdr:nvSpPr>
        <xdr:cNvPr id="1091727" name="Rectangle 12930">
          <a:extLst>
            <a:ext uri="{FF2B5EF4-FFF2-40B4-BE49-F238E27FC236}">
              <a16:creationId xmlns:a16="http://schemas.microsoft.com/office/drawing/2014/main" xmlns="" id="{00000000-0008-0000-0B00-00008FA81000}"/>
            </a:ext>
          </a:extLst>
        </xdr:cNvPr>
        <xdr:cNvSpPr>
          <a:spLocks noChangeArrowheads="1"/>
        </xdr:cNvSpPr>
      </xdr:nvSpPr>
      <xdr:spPr bwMode="auto">
        <a:xfrm>
          <a:off x="0" y="12932092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687</xdr:row>
      <xdr:rowOff>0</xdr:rowOff>
    </xdr:from>
    <xdr:to>
      <xdr:col>9</xdr:col>
      <xdr:colOff>752475</xdr:colOff>
      <xdr:row>687</xdr:row>
      <xdr:rowOff>0</xdr:rowOff>
    </xdr:to>
    <xdr:sp macro="" textlink="">
      <xdr:nvSpPr>
        <xdr:cNvPr id="1091728" name="Rectangle 12931">
          <a:extLst>
            <a:ext uri="{FF2B5EF4-FFF2-40B4-BE49-F238E27FC236}">
              <a16:creationId xmlns:a16="http://schemas.microsoft.com/office/drawing/2014/main" xmlns="" id="{00000000-0008-0000-0B00-000090A81000}"/>
            </a:ext>
          </a:extLst>
        </xdr:cNvPr>
        <xdr:cNvSpPr>
          <a:spLocks noChangeArrowheads="1"/>
        </xdr:cNvSpPr>
      </xdr:nvSpPr>
      <xdr:spPr bwMode="auto">
        <a:xfrm>
          <a:off x="0" y="12932092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687</xdr:row>
      <xdr:rowOff>0</xdr:rowOff>
    </xdr:from>
    <xdr:to>
      <xdr:col>9</xdr:col>
      <xdr:colOff>752475</xdr:colOff>
      <xdr:row>687</xdr:row>
      <xdr:rowOff>0</xdr:rowOff>
    </xdr:to>
    <xdr:sp macro="" textlink="">
      <xdr:nvSpPr>
        <xdr:cNvPr id="1091729" name="Rectangle 12932">
          <a:extLst>
            <a:ext uri="{FF2B5EF4-FFF2-40B4-BE49-F238E27FC236}">
              <a16:creationId xmlns:a16="http://schemas.microsoft.com/office/drawing/2014/main" xmlns="" id="{00000000-0008-0000-0B00-000091A81000}"/>
            </a:ext>
          </a:extLst>
        </xdr:cNvPr>
        <xdr:cNvSpPr>
          <a:spLocks noChangeArrowheads="1"/>
        </xdr:cNvSpPr>
      </xdr:nvSpPr>
      <xdr:spPr bwMode="auto">
        <a:xfrm>
          <a:off x="0" y="12932092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687</xdr:row>
      <xdr:rowOff>0</xdr:rowOff>
    </xdr:from>
    <xdr:to>
      <xdr:col>9</xdr:col>
      <xdr:colOff>752475</xdr:colOff>
      <xdr:row>687</xdr:row>
      <xdr:rowOff>0</xdr:rowOff>
    </xdr:to>
    <xdr:sp macro="" textlink="">
      <xdr:nvSpPr>
        <xdr:cNvPr id="1091730" name="Rectangle 12933">
          <a:extLst>
            <a:ext uri="{FF2B5EF4-FFF2-40B4-BE49-F238E27FC236}">
              <a16:creationId xmlns:a16="http://schemas.microsoft.com/office/drawing/2014/main" xmlns="" id="{00000000-0008-0000-0B00-000092A81000}"/>
            </a:ext>
          </a:extLst>
        </xdr:cNvPr>
        <xdr:cNvSpPr>
          <a:spLocks noChangeArrowheads="1"/>
        </xdr:cNvSpPr>
      </xdr:nvSpPr>
      <xdr:spPr bwMode="auto">
        <a:xfrm>
          <a:off x="0" y="12932092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687</xdr:row>
      <xdr:rowOff>0</xdr:rowOff>
    </xdr:from>
    <xdr:to>
      <xdr:col>9</xdr:col>
      <xdr:colOff>752475</xdr:colOff>
      <xdr:row>687</xdr:row>
      <xdr:rowOff>0</xdr:rowOff>
    </xdr:to>
    <xdr:sp macro="" textlink="">
      <xdr:nvSpPr>
        <xdr:cNvPr id="1091731" name="Rectangle 12934">
          <a:extLst>
            <a:ext uri="{FF2B5EF4-FFF2-40B4-BE49-F238E27FC236}">
              <a16:creationId xmlns:a16="http://schemas.microsoft.com/office/drawing/2014/main" xmlns="" id="{00000000-0008-0000-0B00-000093A81000}"/>
            </a:ext>
          </a:extLst>
        </xdr:cNvPr>
        <xdr:cNvSpPr>
          <a:spLocks noChangeArrowheads="1"/>
        </xdr:cNvSpPr>
      </xdr:nvSpPr>
      <xdr:spPr bwMode="auto">
        <a:xfrm>
          <a:off x="0" y="12932092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687</xdr:row>
      <xdr:rowOff>0</xdr:rowOff>
    </xdr:from>
    <xdr:to>
      <xdr:col>9</xdr:col>
      <xdr:colOff>752475</xdr:colOff>
      <xdr:row>687</xdr:row>
      <xdr:rowOff>0</xdr:rowOff>
    </xdr:to>
    <xdr:sp macro="" textlink="">
      <xdr:nvSpPr>
        <xdr:cNvPr id="1091732" name="Rectangle 12935">
          <a:extLst>
            <a:ext uri="{FF2B5EF4-FFF2-40B4-BE49-F238E27FC236}">
              <a16:creationId xmlns:a16="http://schemas.microsoft.com/office/drawing/2014/main" xmlns="" id="{00000000-0008-0000-0B00-000094A81000}"/>
            </a:ext>
          </a:extLst>
        </xdr:cNvPr>
        <xdr:cNvSpPr>
          <a:spLocks noChangeArrowheads="1"/>
        </xdr:cNvSpPr>
      </xdr:nvSpPr>
      <xdr:spPr bwMode="auto">
        <a:xfrm>
          <a:off x="0" y="12932092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687</xdr:row>
      <xdr:rowOff>0</xdr:rowOff>
    </xdr:from>
    <xdr:to>
      <xdr:col>9</xdr:col>
      <xdr:colOff>752475</xdr:colOff>
      <xdr:row>687</xdr:row>
      <xdr:rowOff>0</xdr:rowOff>
    </xdr:to>
    <xdr:sp macro="" textlink="">
      <xdr:nvSpPr>
        <xdr:cNvPr id="1091733" name="Rectangle 12936">
          <a:extLst>
            <a:ext uri="{FF2B5EF4-FFF2-40B4-BE49-F238E27FC236}">
              <a16:creationId xmlns:a16="http://schemas.microsoft.com/office/drawing/2014/main" xmlns="" id="{00000000-0008-0000-0B00-000095A81000}"/>
            </a:ext>
          </a:extLst>
        </xdr:cNvPr>
        <xdr:cNvSpPr>
          <a:spLocks noChangeArrowheads="1"/>
        </xdr:cNvSpPr>
      </xdr:nvSpPr>
      <xdr:spPr bwMode="auto">
        <a:xfrm>
          <a:off x="0" y="12932092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687</xdr:row>
      <xdr:rowOff>0</xdr:rowOff>
    </xdr:from>
    <xdr:to>
      <xdr:col>9</xdr:col>
      <xdr:colOff>752475</xdr:colOff>
      <xdr:row>687</xdr:row>
      <xdr:rowOff>0</xdr:rowOff>
    </xdr:to>
    <xdr:sp macro="" textlink="">
      <xdr:nvSpPr>
        <xdr:cNvPr id="1091734" name="Rectangle 12937">
          <a:extLst>
            <a:ext uri="{FF2B5EF4-FFF2-40B4-BE49-F238E27FC236}">
              <a16:creationId xmlns:a16="http://schemas.microsoft.com/office/drawing/2014/main" xmlns="" id="{00000000-0008-0000-0B00-000096A81000}"/>
            </a:ext>
          </a:extLst>
        </xdr:cNvPr>
        <xdr:cNvSpPr>
          <a:spLocks noChangeArrowheads="1"/>
        </xdr:cNvSpPr>
      </xdr:nvSpPr>
      <xdr:spPr bwMode="auto">
        <a:xfrm>
          <a:off x="0" y="12932092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688</xdr:row>
      <xdr:rowOff>0</xdr:rowOff>
    </xdr:from>
    <xdr:to>
      <xdr:col>0</xdr:col>
      <xdr:colOff>0</xdr:colOff>
      <xdr:row>688</xdr:row>
      <xdr:rowOff>0</xdr:rowOff>
    </xdr:to>
    <xdr:sp macro="" textlink="">
      <xdr:nvSpPr>
        <xdr:cNvPr id="1091735" name="Rectangle 12938">
          <a:extLst>
            <a:ext uri="{FF2B5EF4-FFF2-40B4-BE49-F238E27FC236}">
              <a16:creationId xmlns:a16="http://schemas.microsoft.com/office/drawing/2014/main" xmlns="" id="{00000000-0008-0000-0B00-000097A81000}"/>
            </a:ext>
          </a:extLst>
        </xdr:cNvPr>
        <xdr:cNvSpPr>
          <a:spLocks noChangeArrowheads="1"/>
        </xdr:cNvSpPr>
      </xdr:nvSpPr>
      <xdr:spPr bwMode="auto">
        <a:xfrm>
          <a:off x="0" y="1295209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688</xdr:row>
      <xdr:rowOff>0</xdr:rowOff>
    </xdr:from>
    <xdr:to>
      <xdr:col>0</xdr:col>
      <xdr:colOff>0</xdr:colOff>
      <xdr:row>688</xdr:row>
      <xdr:rowOff>0</xdr:rowOff>
    </xdr:to>
    <xdr:sp macro="" textlink="">
      <xdr:nvSpPr>
        <xdr:cNvPr id="1091736" name="Rectangle 12939">
          <a:extLst>
            <a:ext uri="{FF2B5EF4-FFF2-40B4-BE49-F238E27FC236}">
              <a16:creationId xmlns:a16="http://schemas.microsoft.com/office/drawing/2014/main" xmlns="" id="{00000000-0008-0000-0B00-000098A81000}"/>
            </a:ext>
          </a:extLst>
        </xdr:cNvPr>
        <xdr:cNvSpPr>
          <a:spLocks noChangeArrowheads="1"/>
        </xdr:cNvSpPr>
      </xdr:nvSpPr>
      <xdr:spPr bwMode="auto">
        <a:xfrm>
          <a:off x="0" y="1295209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688</xdr:row>
      <xdr:rowOff>0</xdr:rowOff>
    </xdr:from>
    <xdr:to>
      <xdr:col>0</xdr:col>
      <xdr:colOff>0</xdr:colOff>
      <xdr:row>688</xdr:row>
      <xdr:rowOff>0</xdr:rowOff>
    </xdr:to>
    <xdr:sp macro="" textlink="">
      <xdr:nvSpPr>
        <xdr:cNvPr id="1091737" name="Rectangle 12940">
          <a:extLst>
            <a:ext uri="{FF2B5EF4-FFF2-40B4-BE49-F238E27FC236}">
              <a16:creationId xmlns:a16="http://schemas.microsoft.com/office/drawing/2014/main" xmlns="" id="{00000000-0008-0000-0B00-000099A81000}"/>
            </a:ext>
          </a:extLst>
        </xdr:cNvPr>
        <xdr:cNvSpPr>
          <a:spLocks noChangeArrowheads="1"/>
        </xdr:cNvSpPr>
      </xdr:nvSpPr>
      <xdr:spPr bwMode="auto">
        <a:xfrm>
          <a:off x="0" y="1295209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688</xdr:row>
      <xdr:rowOff>0</xdr:rowOff>
    </xdr:from>
    <xdr:to>
      <xdr:col>0</xdr:col>
      <xdr:colOff>0</xdr:colOff>
      <xdr:row>688</xdr:row>
      <xdr:rowOff>0</xdr:rowOff>
    </xdr:to>
    <xdr:sp macro="" textlink="">
      <xdr:nvSpPr>
        <xdr:cNvPr id="1091738" name="Rectangle 12941">
          <a:extLst>
            <a:ext uri="{FF2B5EF4-FFF2-40B4-BE49-F238E27FC236}">
              <a16:creationId xmlns:a16="http://schemas.microsoft.com/office/drawing/2014/main" xmlns="" id="{00000000-0008-0000-0B00-00009AA81000}"/>
            </a:ext>
          </a:extLst>
        </xdr:cNvPr>
        <xdr:cNvSpPr>
          <a:spLocks noChangeArrowheads="1"/>
        </xdr:cNvSpPr>
      </xdr:nvSpPr>
      <xdr:spPr bwMode="auto">
        <a:xfrm>
          <a:off x="0" y="1295209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688</xdr:row>
      <xdr:rowOff>0</xdr:rowOff>
    </xdr:from>
    <xdr:to>
      <xdr:col>0</xdr:col>
      <xdr:colOff>0</xdr:colOff>
      <xdr:row>688</xdr:row>
      <xdr:rowOff>0</xdr:rowOff>
    </xdr:to>
    <xdr:sp macro="" textlink="">
      <xdr:nvSpPr>
        <xdr:cNvPr id="1091739" name="Rectangle 12942">
          <a:extLst>
            <a:ext uri="{FF2B5EF4-FFF2-40B4-BE49-F238E27FC236}">
              <a16:creationId xmlns:a16="http://schemas.microsoft.com/office/drawing/2014/main" xmlns="" id="{00000000-0008-0000-0B00-00009BA81000}"/>
            </a:ext>
          </a:extLst>
        </xdr:cNvPr>
        <xdr:cNvSpPr>
          <a:spLocks noChangeArrowheads="1"/>
        </xdr:cNvSpPr>
      </xdr:nvSpPr>
      <xdr:spPr bwMode="auto">
        <a:xfrm>
          <a:off x="0" y="1295209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688</xdr:row>
      <xdr:rowOff>0</xdr:rowOff>
    </xdr:from>
    <xdr:to>
      <xdr:col>0</xdr:col>
      <xdr:colOff>0</xdr:colOff>
      <xdr:row>688</xdr:row>
      <xdr:rowOff>0</xdr:rowOff>
    </xdr:to>
    <xdr:sp macro="" textlink="">
      <xdr:nvSpPr>
        <xdr:cNvPr id="1091740" name="Rectangle 12943">
          <a:extLst>
            <a:ext uri="{FF2B5EF4-FFF2-40B4-BE49-F238E27FC236}">
              <a16:creationId xmlns:a16="http://schemas.microsoft.com/office/drawing/2014/main" xmlns="" id="{00000000-0008-0000-0B00-00009CA81000}"/>
            </a:ext>
          </a:extLst>
        </xdr:cNvPr>
        <xdr:cNvSpPr>
          <a:spLocks noChangeArrowheads="1"/>
        </xdr:cNvSpPr>
      </xdr:nvSpPr>
      <xdr:spPr bwMode="auto">
        <a:xfrm>
          <a:off x="0" y="1295209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688</xdr:row>
      <xdr:rowOff>0</xdr:rowOff>
    </xdr:from>
    <xdr:to>
      <xdr:col>0</xdr:col>
      <xdr:colOff>0</xdr:colOff>
      <xdr:row>688</xdr:row>
      <xdr:rowOff>0</xdr:rowOff>
    </xdr:to>
    <xdr:sp macro="" textlink="">
      <xdr:nvSpPr>
        <xdr:cNvPr id="1091741" name="Rectangle 12944">
          <a:extLst>
            <a:ext uri="{FF2B5EF4-FFF2-40B4-BE49-F238E27FC236}">
              <a16:creationId xmlns:a16="http://schemas.microsoft.com/office/drawing/2014/main" xmlns="" id="{00000000-0008-0000-0B00-00009DA81000}"/>
            </a:ext>
          </a:extLst>
        </xdr:cNvPr>
        <xdr:cNvSpPr>
          <a:spLocks noChangeArrowheads="1"/>
        </xdr:cNvSpPr>
      </xdr:nvSpPr>
      <xdr:spPr bwMode="auto">
        <a:xfrm>
          <a:off x="0" y="1295209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688</xdr:row>
      <xdr:rowOff>0</xdr:rowOff>
    </xdr:from>
    <xdr:to>
      <xdr:col>0</xdr:col>
      <xdr:colOff>0</xdr:colOff>
      <xdr:row>688</xdr:row>
      <xdr:rowOff>0</xdr:rowOff>
    </xdr:to>
    <xdr:sp macro="" textlink="">
      <xdr:nvSpPr>
        <xdr:cNvPr id="1091742" name="Rectangle 12945">
          <a:extLst>
            <a:ext uri="{FF2B5EF4-FFF2-40B4-BE49-F238E27FC236}">
              <a16:creationId xmlns:a16="http://schemas.microsoft.com/office/drawing/2014/main" xmlns="" id="{00000000-0008-0000-0B00-00009EA81000}"/>
            </a:ext>
          </a:extLst>
        </xdr:cNvPr>
        <xdr:cNvSpPr>
          <a:spLocks noChangeArrowheads="1"/>
        </xdr:cNvSpPr>
      </xdr:nvSpPr>
      <xdr:spPr bwMode="auto">
        <a:xfrm>
          <a:off x="0" y="1295209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688</xdr:row>
      <xdr:rowOff>0</xdr:rowOff>
    </xdr:from>
    <xdr:to>
      <xdr:col>0</xdr:col>
      <xdr:colOff>0</xdr:colOff>
      <xdr:row>688</xdr:row>
      <xdr:rowOff>0</xdr:rowOff>
    </xdr:to>
    <xdr:sp macro="" textlink="">
      <xdr:nvSpPr>
        <xdr:cNvPr id="1091743" name="Rectangle 12946">
          <a:extLst>
            <a:ext uri="{FF2B5EF4-FFF2-40B4-BE49-F238E27FC236}">
              <a16:creationId xmlns:a16="http://schemas.microsoft.com/office/drawing/2014/main" xmlns="" id="{00000000-0008-0000-0B00-00009FA81000}"/>
            </a:ext>
          </a:extLst>
        </xdr:cNvPr>
        <xdr:cNvSpPr>
          <a:spLocks noChangeArrowheads="1"/>
        </xdr:cNvSpPr>
      </xdr:nvSpPr>
      <xdr:spPr bwMode="auto">
        <a:xfrm>
          <a:off x="0" y="1295209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688</xdr:row>
      <xdr:rowOff>0</xdr:rowOff>
    </xdr:from>
    <xdr:to>
      <xdr:col>0</xdr:col>
      <xdr:colOff>0</xdr:colOff>
      <xdr:row>688</xdr:row>
      <xdr:rowOff>0</xdr:rowOff>
    </xdr:to>
    <xdr:sp macro="" textlink="">
      <xdr:nvSpPr>
        <xdr:cNvPr id="1091744" name="Rectangle 12947">
          <a:extLst>
            <a:ext uri="{FF2B5EF4-FFF2-40B4-BE49-F238E27FC236}">
              <a16:creationId xmlns:a16="http://schemas.microsoft.com/office/drawing/2014/main" xmlns="" id="{00000000-0008-0000-0B00-0000A0A81000}"/>
            </a:ext>
          </a:extLst>
        </xdr:cNvPr>
        <xdr:cNvSpPr>
          <a:spLocks noChangeArrowheads="1"/>
        </xdr:cNvSpPr>
      </xdr:nvSpPr>
      <xdr:spPr bwMode="auto">
        <a:xfrm>
          <a:off x="0" y="1295209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688</xdr:row>
      <xdr:rowOff>0</xdr:rowOff>
    </xdr:from>
    <xdr:to>
      <xdr:col>0</xdr:col>
      <xdr:colOff>0</xdr:colOff>
      <xdr:row>688</xdr:row>
      <xdr:rowOff>0</xdr:rowOff>
    </xdr:to>
    <xdr:sp macro="" textlink="">
      <xdr:nvSpPr>
        <xdr:cNvPr id="1091745" name="Rectangle 12948">
          <a:extLst>
            <a:ext uri="{FF2B5EF4-FFF2-40B4-BE49-F238E27FC236}">
              <a16:creationId xmlns:a16="http://schemas.microsoft.com/office/drawing/2014/main" xmlns="" id="{00000000-0008-0000-0B00-0000A1A81000}"/>
            </a:ext>
          </a:extLst>
        </xdr:cNvPr>
        <xdr:cNvSpPr>
          <a:spLocks noChangeArrowheads="1"/>
        </xdr:cNvSpPr>
      </xdr:nvSpPr>
      <xdr:spPr bwMode="auto">
        <a:xfrm>
          <a:off x="0" y="1295209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688</xdr:row>
      <xdr:rowOff>0</xdr:rowOff>
    </xdr:from>
    <xdr:to>
      <xdr:col>0</xdr:col>
      <xdr:colOff>0</xdr:colOff>
      <xdr:row>688</xdr:row>
      <xdr:rowOff>0</xdr:rowOff>
    </xdr:to>
    <xdr:sp macro="" textlink="">
      <xdr:nvSpPr>
        <xdr:cNvPr id="1091746" name="Rectangle 12949">
          <a:extLst>
            <a:ext uri="{FF2B5EF4-FFF2-40B4-BE49-F238E27FC236}">
              <a16:creationId xmlns:a16="http://schemas.microsoft.com/office/drawing/2014/main" xmlns="" id="{00000000-0008-0000-0B00-0000A2A81000}"/>
            </a:ext>
          </a:extLst>
        </xdr:cNvPr>
        <xdr:cNvSpPr>
          <a:spLocks noChangeArrowheads="1"/>
        </xdr:cNvSpPr>
      </xdr:nvSpPr>
      <xdr:spPr bwMode="auto">
        <a:xfrm>
          <a:off x="0" y="1295209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688</xdr:row>
      <xdr:rowOff>0</xdr:rowOff>
    </xdr:from>
    <xdr:to>
      <xdr:col>0</xdr:col>
      <xdr:colOff>0</xdr:colOff>
      <xdr:row>688</xdr:row>
      <xdr:rowOff>0</xdr:rowOff>
    </xdr:to>
    <xdr:sp macro="" textlink="">
      <xdr:nvSpPr>
        <xdr:cNvPr id="1091747" name="Rectangle 12950">
          <a:extLst>
            <a:ext uri="{FF2B5EF4-FFF2-40B4-BE49-F238E27FC236}">
              <a16:creationId xmlns:a16="http://schemas.microsoft.com/office/drawing/2014/main" xmlns="" id="{00000000-0008-0000-0B00-0000A3A81000}"/>
            </a:ext>
          </a:extLst>
        </xdr:cNvPr>
        <xdr:cNvSpPr>
          <a:spLocks noChangeArrowheads="1"/>
        </xdr:cNvSpPr>
      </xdr:nvSpPr>
      <xdr:spPr bwMode="auto">
        <a:xfrm>
          <a:off x="0" y="1295209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688</xdr:row>
      <xdr:rowOff>0</xdr:rowOff>
    </xdr:from>
    <xdr:to>
      <xdr:col>0</xdr:col>
      <xdr:colOff>0</xdr:colOff>
      <xdr:row>688</xdr:row>
      <xdr:rowOff>0</xdr:rowOff>
    </xdr:to>
    <xdr:sp macro="" textlink="">
      <xdr:nvSpPr>
        <xdr:cNvPr id="1091748" name="Rectangle 12951">
          <a:extLst>
            <a:ext uri="{FF2B5EF4-FFF2-40B4-BE49-F238E27FC236}">
              <a16:creationId xmlns:a16="http://schemas.microsoft.com/office/drawing/2014/main" xmlns="" id="{00000000-0008-0000-0B00-0000A4A81000}"/>
            </a:ext>
          </a:extLst>
        </xdr:cNvPr>
        <xdr:cNvSpPr>
          <a:spLocks noChangeArrowheads="1"/>
        </xdr:cNvSpPr>
      </xdr:nvSpPr>
      <xdr:spPr bwMode="auto">
        <a:xfrm>
          <a:off x="0" y="1295209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688</xdr:row>
      <xdr:rowOff>0</xdr:rowOff>
    </xdr:from>
    <xdr:to>
      <xdr:col>0</xdr:col>
      <xdr:colOff>0</xdr:colOff>
      <xdr:row>688</xdr:row>
      <xdr:rowOff>0</xdr:rowOff>
    </xdr:to>
    <xdr:sp macro="" textlink="">
      <xdr:nvSpPr>
        <xdr:cNvPr id="1091749" name="Rectangle 12952">
          <a:extLst>
            <a:ext uri="{FF2B5EF4-FFF2-40B4-BE49-F238E27FC236}">
              <a16:creationId xmlns:a16="http://schemas.microsoft.com/office/drawing/2014/main" xmlns="" id="{00000000-0008-0000-0B00-0000A5A81000}"/>
            </a:ext>
          </a:extLst>
        </xdr:cNvPr>
        <xdr:cNvSpPr>
          <a:spLocks noChangeArrowheads="1"/>
        </xdr:cNvSpPr>
      </xdr:nvSpPr>
      <xdr:spPr bwMode="auto">
        <a:xfrm>
          <a:off x="0" y="1295209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688</xdr:row>
      <xdr:rowOff>0</xdr:rowOff>
    </xdr:from>
    <xdr:to>
      <xdr:col>0</xdr:col>
      <xdr:colOff>0</xdr:colOff>
      <xdr:row>688</xdr:row>
      <xdr:rowOff>0</xdr:rowOff>
    </xdr:to>
    <xdr:sp macro="" textlink="">
      <xdr:nvSpPr>
        <xdr:cNvPr id="1091750" name="Rectangle 12953">
          <a:extLst>
            <a:ext uri="{FF2B5EF4-FFF2-40B4-BE49-F238E27FC236}">
              <a16:creationId xmlns:a16="http://schemas.microsoft.com/office/drawing/2014/main" xmlns="" id="{00000000-0008-0000-0B00-0000A6A81000}"/>
            </a:ext>
          </a:extLst>
        </xdr:cNvPr>
        <xdr:cNvSpPr>
          <a:spLocks noChangeArrowheads="1"/>
        </xdr:cNvSpPr>
      </xdr:nvSpPr>
      <xdr:spPr bwMode="auto">
        <a:xfrm>
          <a:off x="0" y="1295209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688</xdr:row>
      <xdr:rowOff>0</xdr:rowOff>
    </xdr:from>
    <xdr:to>
      <xdr:col>0</xdr:col>
      <xdr:colOff>0</xdr:colOff>
      <xdr:row>688</xdr:row>
      <xdr:rowOff>0</xdr:rowOff>
    </xdr:to>
    <xdr:sp macro="" textlink="">
      <xdr:nvSpPr>
        <xdr:cNvPr id="1091751" name="Rectangle 12954">
          <a:extLst>
            <a:ext uri="{FF2B5EF4-FFF2-40B4-BE49-F238E27FC236}">
              <a16:creationId xmlns:a16="http://schemas.microsoft.com/office/drawing/2014/main" xmlns="" id="{00000000-0008-0000-0B00-0000A7A81000}"/>
            </a:ext>
          </a:extLst>
        </xdr:cNvPr>
        <xdr:cNvSpPr>
          <a:spLocks noChangeArrowheads="1"/>
        </xdr:cNvSpPr>
      </xdr:nvSpPr>
      <xdr:spPr bwMode="auto">
        <a:xfrm>
          <a:off x="0" y="1295209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688</xdr:row>
      <xdr:rowOff>0</xdr:rowOff>
    </xdr:from>
    <xdr:to>
      <xdr:col>0</xdr:col>
      <xdr:colOff>0</xdr:colOff>
      <xdr:row>688</xdr:row>
      <xdr:rowOff>0</xdr:rowOff>
    </xdr:to>
    <xdr:sp macro="" textlink="">
      <xdr:nvSpPr>
        <xdr:cNvPr id="1091752" name="Rectangle 12955">
          <a:extLst>
            <a:ext uri="{FF2B5EF4-FFF2-40B4-BE49-F238E27FC236}">
              <a16:creationId xmlns:a16="http://schemas.microsoft.com/office/drawing/2014/main" xmlns="" id="{00000000-0008-0000-0B00-0000A8A81000}"/>
            </a:ext>
          </a:extLst>
        </xdr:cNvPr>
        <xdr:cNvSpPr>
          <a:spLocks noChangeArrowheads="1"/>
        </xdr:cNvSpPr>
      </xdr:nvSpPr>
      <xdr:spPr bwMode="auto">
        <a:xfrm>
          <a:off x="0" y="1295209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688</xdr:row>
      <xdr:rowOff>0</xdr:rowOff>
    </xdr:from>
    <xdr:to>
      <xdr:col>0</xdr:col>
      <xdr:colOff>0</xdr:colOff>
      <xdr:row>688</xdr:row>
      <xdr:rowOff>0</xdr:rowOff>
    </xdr:to>
    <xdr:sp macro="" textlink="">
      <xdr:nvSpPr>
        <xdr:cNvPr id="1091753" name="Rectangle 12956">
          <a:extLst>
            <a:ext uri="{FF2B5EF4-FFF2-40B4-BE49-F238E27FC236}">
              <a16:creationId xmlns:a16="http://schemas.microsoft.com/office/drawing/2014/main" xmlns="" id="{00000000-0008-0000-0B00-0000A9A81000}"/>
            </a:ext>
          </a:extLst>
        </xdr:cNvPr>
        <xdr:cNvSpPr>
          <a:spLocks noChangeArrowheads="1"/>
        </xdr:cNvSpPr>
      </xdr:nvSpPr>
      <xdr:spPr bwMode="auto">
        <a:xfrm>
          <a:off x="0" y="1295209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688</xdr:row>
      <xdr:rowOff>0</xdr:rowOff>
    </xdr:from>
    <xdr:to>
      <xdr:col>0</xdr:col>
      <xdr:colOff>0</xdr:colOff>
      <xdr:row>688</xdr:row>
      <xdr:rowOff>0</xdr:rowOff>
    </xdr:to>
    <xdr:sp macro="" textlink="">
      <xdr:nvSpPr>
        <xdr:cNvPr id="1091754" name="Rectangle 12957">
          <a:extLst>
            <a:ext uri="{FF2B5EF4-FFF2-40B4-BE49-F238E27FC236}">
              <a16:creationId xmlns:a16="http://schemas.microsoft.com/office/drawing/2014/main" xmlns="" id="{00000000-0008-0000-0B00-0000AAA81000}"/>
            </a:ext>
          </a:extLst>
        </xdr:cNvPr>
        <xdr:cNvSpPr>
          <a:spLocks noChangeArrowheads="1"/>
        </xdr:cNvSpPr>
      </xdr:nvSpPr>
      <xdr:spPr bwMode="auto">
        <a:xfrm>
          <a:off x="0" y="1295209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538</xdr:row>
      <xdr:rowOff>0</xdr:rowOff>
    </xdr:from>
    <xdr:to>
      <xdr:col>0</xdr:col>
      <xdr:colOff>0</xdr:colOff>
      <xdr:row>538</xdr:row>
      <xdr:rowOff>0</xdr:rowOff>
    </xdr:to>
    <xdr:sp macro="" textlink="">
      <xdr:nvSpPr>
        <xdr:cNvPr id="1091755" name="Rectangle 12960">
          <a:extLst>
            <a:ext uri="{FF2B5EF4-FFF2-40B4-BE49-F238E27FC236}">
              <a16:creationId xmlns:a16="http://schemas.microsoft.com/office/drawing/2014/main" xmlns="" id="{00000000-0008-0000-0B00-0000ABA81000}"/>
            </a:ext>
          </a:extLst>
        </xdr:cNvPr>
        <xdr:cNvSpPr>
          <a:spLocks noChangeArrowheads="1"/>
        </xdr:cNvSpPr>
      </xdr:nvSpPr>
      <xdr:spPr bwMode="auto">
        <a:xfrm>
          <a:off x="0" y="1014984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538</xdr:row>
      <xdr:rowOff>0</xdr:rowOff>
    </xdr:from>
    <xdr:to>
      <xdr:col>0</xdr:col>
      <xdr:colOff>0</xdr:colOff>
      <xdr:row>538</xdr:row>
      <xdr:rowOff>0</xdr:rowOff>
    </xdr:to>
    <xdr:sp macro="" textlink="">
      <xdr:nvSpPr>
        <xdr:cNvPr id="1091756" name="Rectangle 12961">
          <a:extLst>
            <a:ext uri="{FF2B5EF4-FFF2-40B4-BE49-F238E27FC236}">
              <a16:creationId xmlns:a16="http://schemas.microsoft.com/office/drawing/2014/main" xmlns="" id="{00000000-0008-0000-0B00-0000ACA81000}"/>
            </a:ext>
          </a:extLst>
        </xdr:cNvPr>
        <xdr:cNvSpPr>
          <a:spLocks noChangeArrowheads="1"/>
        </xdr:cNvSpPr>
      </xdr:nvSpPr>
      <xdr:spPr bwMode="auto">
        <a:xfrm>
          <a:off x="0" y="1014984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718</xdr:row>
      <xdr:rowOff>0</xdr:rowOff>
    </xdr:from>
    <xdr:to>
      <xdr:col>0</xdr:col>
      <xdr:colOff>0</xdr:colOff>
      <xdr:row>718</xdr:row>
      <xdr:rowOff>0</xdr:rowOff>
    </xdr:to>
    <xdr:sp macro="" textlink="">
      <xdr:nvSpPr>
        <xdr:cNvPr id="1091765" name="Rectangle 12970">
          <a:extLst>
            <a:ext uri="{FF2B5EF4-FFF2-40B4-BE49-F238E27FC236}">
              <a16:creationId xmlns:a16="http://schemas.microsoft.com/office/drawing/2014/main" xmlns="" id="{00000000-0008-0000-0B00-0000B5A81000}"/>
            </a:ext>
          </a:extLst>
        </xdr:cNvPr>
        <xdr:cNvSpPr>
          <a:spLocks noChangeArrowheads="1"/>
        </xdr:cNvSpPr>
      </xdr:nvSpPr>
      <xdr:spPr bwMode="auto">
        <a:xfrm>
          <a:off x="0" y="1429035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718</xdr:row>
      <xdr:rowOff>0</xdr:rowOff>
    </xdr:from>
    <xdr:to>
      <xdr:col>0</xdr:col>
      <xdr:colOff>0</xdr:colOff>
      <xdr:row>718</xdr:row>
      <xdr:rowOff>0</xdr:rowOff>
    </xdr:to>
    <xdr:sp macro="" textlink="">
      <xdr:nvSpPr>
        <xdr:cNvPr id="1091766" name="Rectangle 12971">
          <a:extLst>
            <a:ext uri="{FF2B5EF4-FFF2-40B4-BE49-F238E27FC236}">
              <a16:creationId xmlns:a16="http://schemas.microsoft.com/office/drawing/2014/main" xmlns="" id="{00000000-0008-0000-0B00-0000B6A81000}"/>
            </a:ext>
          </a:extLst>
        </xdr:cNvPr>
        <xdr:cNvSpPr>
          <a:spLocks noChangeArrowheads="1"/>
        </xdr:cNvSpPr>
      </xdr:nvSpPr>
      <xdr:spPr bwMode="auto">
        <a:xfrm>
          <a:off x="0" y="1429035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718</xdr:row>
      <xdr:rowOff>0</xdr:rowOff>
    </xdr:from>
    <xdr:to>
      <xdr:col>0</xdr:col>
      <xdr:colOff>0</xdr:colOff>
      <xdr:row>718</xdr:row>
      <xdr:rowOff>0</xdr:rowOff>
    </xdr:to>
    <xdr:sp macro="" textlink="">
      <xdr:nvSpPr>
        <xdr:cNvPr id="1091767" name="Rectangle 12972">
          <a:extLst>
            <a:ext uri="{FF2B5EF4-FFF2-40B4-BE49-F238E27FC236}">
              <a16:creationId xmlns:a16="http://schemas.microsoft.com/office/drawing/2014/main" xmlns="" id="{00000000-0008-0000-0B00-0000B7A81000}"/>
            </a:ext>
          </a:extLst>
        </xdr:cNvPr>
        <xdr:cNvSpPr>
          <a:spLocks noChangeArrowheads="1"/>
        </xdr:cNvSpPr>
      </xdr:nvSpPr>
      <xdr:spPr bwMode="auto">
        <a:xfrm>
          <a:off x="0" y="14210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718</xdr:row>
      <xdr:rowOff>0</xdr:rowOff>
    </xdr:from>
    <xdr:to>
      <xdr:col>0</xdr:col>
      <xdr:colOff>0</xdr:colOff>
      <xdr:row>718</xdr:row>
      <xdr:rowOff>0</xdr:rowOff>
    </xdr:to>
    <xdr:sp macro="" textlink="">
      <xdr:nvSpPr>
        <xdr:cNvPr id="1091768" name="Rectangle 12973">
          <a:extLst>
            <a:ext uri="{FF2B5EF4-FFF2-40B4-BE49-F238E27FC236}">
              <a16:creationId xmlns:a16="http://schemas.microsoft.com/office/drawing/2014/main" xmlns="" id="{00000000-0008-0000-0B00-0000B8A81000}"/>
            </a:ext>
          </a:extLst>
        </xdr:cNvPr>
        <xdr:cNvSpPr>
          <a:spLocks noChangeArrowheads="1"/>
        </xdr:cNvSpPr>
      </xdr:nvSpPr>
      <xdr:spPr bwMode="auto">
        <a:xfrm>
          <a:off x="0" y="14210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1785" name="Rectangle 12990">
          <a:extLst>
            <a:ext uri="{FF2B5EF4-FFF2-40B4-BE49-F238E27FC236}">
              <a16:creationId xmlns:a16="http://schemas.microsoft.com/office/drawing/2014/main" xmlns="" id="{00000000-0008-0000-0B00-0000C9A81000}"/>
            </a:ext>
          </a:extLst>
        </xdr:cNvPr>
        <xdr:cNvSpPr>
          <a:spLocks noChangeArrowheads="1"/>
        </xdr:cNvSpPr>
      </xdr:nvSpPr>
      <xdr:spPr bwMode="auto">
        <a:xfrm>
          <a:off x="0" y="3837717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1786" name="Rectangle 12991">
          <a:extLst>
            <a:ext uri="{FF2B5EF4-FFF2-40B4-BE49-F238E27FC236}">
              <a16:creationId xmlns:a16="http://schemas.microsoft.com/office/drawing/2014/main" xmlns="" id="{00000000-0008-0000-0B00-0000CAA81000}"/>
            </a:ext>
          </a:extLst>
        </xdr:cNvPr>
        <xdr:cNvSpPr>
          <a:spLocks noChangeArrowheads="1"/>
        </xdr:cNvSpPr>
      </xdr:nvSpPr>
      <xdr:spPr bwMode="auto">
        <a:xfrm>
          <a:off x="0" y="3837717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1787" name="Rectangle 12992">
          <a:extLst>
            <a:ext uri="{FF2B5EF4-FFF2-40B4-BE49-F238E27FC236}">
              <a16:creationId xmlns:a16="http://schemas.microsoft.com/office/drawing/2014/main" xmlns="" id="{00000000-0008-0000-0B00-0000CBA81000}"/>
            </a:ext>
          </a:extLst>
        </xdr:cNvPr>
        <xdr:cNvSpPr>
          <a:spLocks noChangeArrowheads="1"/>
        </xdr:cNvSpPr>
      </xdr:nvSpPr>
      <xdr:spPr bwMode="auto">
        <a:xfrm>
          <a:off x="0" y="3837717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1788" name="Rectangle 12993">
          <a:extLst>
            <a:ext uri="{FF2B5EF4-FFF2-40B4-BE49-F238E27FC236}">
              <a16:creationId xmlns:a16="http://schemas.microsoft.com/office/drawing/2014/main" xmlns="" id="{00000000-0008-0000-0B00-0000CCA81000}"/>
            </a:ext>
          </a:extLst>
        </xdr:cNvPr>
        <xdr:cNvSpPr>
          <a:spLocks noChangeArrowheads="1"/>
        </xdr:cNvSpPr>
      </xdr:nvSpPr>
      <xdr:spPr bwMode="auto">
        <a:xfrm>
          <a:off x="0" y="3837717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1789" name="Rectangle 12994">
          <a:extLst>
            <a:ext uri="{FF2B5EF4-FFF2-40B4-BE49-F238E27FC236}">
              <a16:creationId xmlns:a16="http://schemas.microsoft.com/office/drawing/2014/main" xmlns="" id="{00000000-0008-0000-0B00-0000CDA81000}"/>
            </a:ext>
          </a:extLst>
        </xdr:cNvPr>
        <xdr:cNvSpPr>
          <a:spLocks noChangeArrowheads="1"/>
        </xdr:cNvSpPr>
      </xdr:nvSpPr>
      <xdr:spPr bwMode="auto">
        <a:xfrm>
          <a:off x="0" y="3837717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1790" name="Rectangle 12995">
          <a:extLst>
            <a:ext uri="{FF2B5EF4-FFF2-40B4-BE49-F238E27FC236}">
              <a16:creationId xmlns:a16="http://schemas.microsoft.com/office/drawing/2014/main" xmlns="" id="{00000000-0008-0000-0B00-0000CEA81000}"/>
            </a:ext>
          </a:extLst>
        </xdr:cNvPr>
        <xdr:cNvSpPr>
          <a:spLocks noChangeArrowheads="1"/>
        </xdr:cNvSpPr>
      </xdr:nvSpPr>
      <xdr:spPr bwMode="auto">
        <a:xfrm>
          <a:off x="0" y="3837717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1791" name="Rectangle 12996">
          <a:extLst>
            <a:ext uri="{FF2B5EF4-FFF2-40B4-BE49-F238E27FC236}">
              <a16:creationId xmlns:a16="http://schemas.microsoft.com/office/drawing/2014/main" xmlns="" id="{00000000-0008-0000-0B00-0000CFA81000}"/>
            </a:ext>
          </a:extLst>
        </xdr:cNvPr>
        <xdr:cNvSpPr>
          <a:spLocks noChangeArrowheads="1"/>
        </xdr:cNvSpPr>
      </xdr:nvSpPr>
      <xdr:spPr bwMode="auto">
        <a:xfrm>
          <a:off x="0" y="3837717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1792" name="Rectangle 12997">
          <a:extLst>
            <a:ext uri="{FF2B5EF4-FFF2-40B4-BE49-F238E27FC236}">
              <a16:creationId xmlns:a16="http://schemas.microsoft.com/office/drawing/2014/main" xmlns="" id="{00000000-0008-0000-0B00-0000D0A81000}"/>
            </a:ext>
          </a:extLst>
        </xdr:cNvPr>
        <xdr:cNvSpPr>
          <a:spLocks noChangeArrowheads="1"/>
        </xdr:cNvSpPr>
      </xdr:nvSpPr>
      <xdr:spPr bwMode="auto">
        <a:xfrm>
          <a:off x="0" y="3837717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1793" name="Rectangle 12998">
          <a:extLst>
            <a:ext uri="{FF2B5EF4-FFF2-40B4-BE49-F238E27FC236}">
              <a16:creationId xmlns:a16="http://schemas.microsoft.com/office/drawing/2014/main" xmlns="" id="{00000000-0008-0000-0B00-0000D1A81000}"/>
            </a:ext>
          </a:extLst>
        </xdr:cNvPr>
        <xdr:cNvSpPr>
          <a:spLocks noChangeArrowheads="1"/>
        </xdr:cNvSpPr>
      </xdr:nvSpPr>
      <xdr:spPr bwMode="auto">
        <a:xfrm>
          <a:off x="0" y="3851719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1794" name="Rectangle 12999">
          <a:extLst>
            <a:ext uri="{FF2B5EF4-FFF2-40B4-BE49-F238E27FC236}">
              <a16:creationId xmlns:a16="http://schemas.microsoft.com/office/drawing/2014/main" xmlns="" id="{00000000-0008-0000-0B00-0000D2A81000}"/>
            </a:ext>
          </a:extLst>
        </xdr:cNvPr>
        <xdr:cNvSpPr>
          <a:spLocks noChangeArrowheads="1"/>
        </xdr:cNvSpPr>
      </xdr:nvSpPr>
      <xdr:spPr bwMode="auto">
        <a:xfrm>
          <a:off x="0" y="3851719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1795" name="Rectangle 13000">
          <a:extLst>
            <a:ext uri="{FF2B5EF4-FFF2-40B4-BE49-F238E27FC236}">
              <a16:creationId xmlns:a16="http://schemas.microsoft.com/office/drawing/2014/main" xmlns="" id="{00000000-0008-0000-0B00-0000D3A81000}"/>
            </a:ext>
          </a:extLst>
        </xdr:cNvPr>
        <xdr:cNvSpPr>
          <a:spLocks noChangeArrowheads="1"/>
        </xdr:cNvSpPr>
      </xdr:nvSpPr>
      <xdr:spPr bwMode="auto">
        <a:xfrm>
          <a:off x="0" y="3837717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1796" name="Rectangle 13001">
          <a:extLst>
            <a:ext uri="{FF2B5EF4-FFF2-40B4-BE49-F238E27FC236}">
              <a16:creationId xmlns:a16="http://schemas.microsoft.com/office/drawing/2014/main" xmlns="" id="{00000000-0008-0000-0B00-0000D4A81000}"/>
            </a:ext>
          </a:extLst>
        </xdr:cNvPr>
        <xdr:cNvSpPr>
          <a:spLocks noChangeArrowheads="1"/>
        </xdr:cNvSpPr>
      </xdr:nvSpPr>
      <xdr:spPr bwMode="auto">
        <a:xfrm>
          <a:off x="0" y="3837717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1797" name="Rectangle 13002">
          <a:extLst>
            <a:ext uri="{FF2B5EF4-FFF2-40B4-BE49-F238E27FC236}">
              <a16:creationId xmlns:a16="http://schemas.microsoft.com/office/drawing/2014/main" xmlns="" id="{00000000-0008-0000-0B00-0000D5A81000}"/>
            </a:ext>
          </a:extLst>
        </xdr:cNvPr>
        <xdr:cNvSpPr>
          <a:spLocks noChangeArrowheads="1"/>
        </xdr:cNvSpPr>
      </xdr:nvSpPr>
      <xdr:spPr bwMode="auto">
        <a:xfrm>
          <a:off x="0" y="3837717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1798" name="Rectangle 13003">
          <a:extLst>
            <a:ext uri="{FF2B5EF4-FFF2-40B4-BE49-F238E27FC236}">
              <a16:creationId xmlns:a16="http://schemas.microsoft.com/office/drawing/2014/main" xmlns="" id="{00000000-0008-0000-0B00-0000D6A81000}"/>
            </a:ext>
          </a:extLst>
        </xdr:cNvPr>
        <xdr:cNvSpPr>
          <a:spLocks noChangeArrowheads="1"/>
        </xdr:cNvSpPr>
      </xdr:nvSpPr>
      <xdr:spPr bwMode="auto">
        <a:xfrm>
          <a:off x="0" y="3837717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1799" name="Rectangle 13004">
          <a:extLst>
            <a:ext uri="{FF2B5EF4-FFF2-40B4-BE49-F238E27FC236}">
              <a16:creationId xmlns:a16="http://schemas.microsoft.com/office/drawing/2014/main" xmlns="" id="{00000000-0008-0000-0B00-0000D7A81000}"/>
            </a:ext>
          </a:extLst>
        </xdr:cNvPr>
        <xdr:cNvSpPr>
          <a:spLocks noChangeArrowheads="1"/>
        </xdr:cNvSpPr>
      </xdr:nvSpPr>
      <xdr:spPr bwMode="auto">
        <a:xfrm>
          <a:off x="0" y="3837717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1800" name="Rectangle 13005">
          <a:extLst>
            <a:ext uri="{FF2B5EF4-FFF2-40B4-BE49-F238E27FC236}">
              <a16:creationId xmlns:a16="http://schemas.microsoft.com/office/drawing/2014/main" xmlns="" id="{00000000-0008-0000-0B00-0000D8A81000}"/>
            </a:ext>
          </a:extLst>
        </xdr:cNvPr>
        <xdr:cNvSpPr>
          <a:spLocks noChangeArrowheads="1"/>
        </xdr:cNvSpPr>
      </xdr:nvSpPr>
      <xdr:spPr bwMode="auto">
        <a:xfrm>
          <a:off x="0" y="3837717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1801" name="Rectangle 13006">
          <a:extLst>
            <a:ext uri="{FF2B5EF4-FFF2-40B4-BE49-F238E27FC236}">
              <a16:creationId xmlns:a16="http://schemas.microsoft.com/office/drawing/2014/main" xmlns="" id="{00000000-0008-0000-0B00-0000D9A81000}"/>
            </a:ext>
          </a:extLst>
        </xdr:cNvPr>
        <xdr:cNvSpPr>
          <a:spLocks noChangeArrowheads="1"/>
        </xdr:cNvSpPr>
      </xdr:nvSpPr>
      <xdr:spPr bwMode="auto">
        <a:xfrm>
          <a:off x="0" y="3837717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1802" name="Rectangle 13007">
          <a:extLst>
            <a:ext uri="{FF2B5EF4-FFF2-40B4-BE49-F238E27FC236}">
              <a16:creationId xmlns:a16="http://schemas.microsoft.com/office/drawing/2014/main" xmlns="" id="{00000000-0008-0000-0B00-0000DAA81000}"/>
            </a:ext>
          </a:extLst>
        </xdr:cNvPr>
        <xdr:cNvSpPr>
          <a:spLocks noChangeArrowheads="1"/>
        </xdr:cNvSpPr>
      </xdr:nvSpPr>
      <xdr:spPr bwMode="auto">
        <a:xfrm>
          <a:off x="0" y="3837717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1803" name="Rectangle 13008">
          <a:extLst>
            <a:ext uri="{FF2B5EF4-FFF2-40B4-BE49-F238E27FC236}">
              <a16:creationId xmlns:a16="http://schemas.microsoft.com/office/drawing/2014/main" xmlns="" id="{00000000-0008-0000-0B00-0000DBA81000}"/>
            </a:ext>
          </a:extLst>
        </xdr:cNvPr>
        <xdr:cNvSpPr>
          <a:spLocks noChangeArrowheads="1"/>
        </xdr:cNvSpPr>
      </xdr:nvSpPr>
      <xdr:spPr bwMode="auto">
        <a:xfrm>
          <a:off x="0" y="3887724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1804" name="Rectangle 13009">
          <a:extLst>
            <a:ext uri="{FF2B5EF4-FFF2-40B4-BE49-F238E27FC236}">
              <a16:creationId xmlns:a16="http://schemas.microsoft.com/office/drawing/2014/main" xmlns="" id="{00000000-0008-0000-0B00-0000DCA81000}"/>
            </a:ext>
          </a:extLst>
        </xdr:cNvPr>
        <xdr:cNvSpPr>
          <a:spLocks noChangeArrowheads="1"/>
        </xdr:cNvSpPr>
      </xdr:nvSpPr>
      <xdr:spPr bwMode="auto">
        <a:xfrm>
          <a:off x="0" y="3887724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1805" name="Rectangle 13010">
          <a:extLst>
            <a:ext uri="{FF2B5EF4-FFF2-40B4-BE49-F238E27FC236}">
              <a16:creationId xmlns:a16="http://schemas.microsoft.com/office/drawing/2014/main" xmlns="" id="{00000000-0008-0000-0B00-0000DDA81000}"/>
            </a:ext>
          </a:extLst>
        </xdr:cNvPr>
        <xdr:cNvSpPr>
          <a:spLocks noChangeArrowheads="1"/>
        </xdr:cNvSpPr>
      </xdr:nvSpPr>
      <xdr:spPr bwMode="auto">
        <a:xfrm>
          <a:off x="0" y="3887724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1806" name="Rectangle 13011">
          <a:extLst>
            <a:ext uri="{FF2B5EF4-FFF2-40B4-BE49-F238E27FC236}">
              <a16:creationId xmlns:a16="http://schemas.microsoft.com/office/drawing/2014/main" xmlns="" id="{00000000-0008-0000-0B00-0000DEA81000}"/>
            </a:ext>
          </a:extLst>
        </xdr:cNvPr>
        <xdr:cNvSpPr>
          <a:spLocks noChangeArrowheads="1"/>
        </xdr:cNvSpPr>
      </xdr:nvSpPr>
      <xdr:spPr bwMode="auto">
        <a:xfrm>
          <a:off x="0" y="3887724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1807" name="Rectangle 13012">
          <a:extLst>
            <a:ext uri="{FF2B5EF4-FFF2-40B4-BE49-F238E27FC236}">
              <a16:creationId xmlns:a16="http://schemas.microsoft.com/office/drawing/2014/main" xmlns="" id="{00000000-0008-0000-0B00-0000DFA81000}"/>
            </a:ext>
          </a:extLst>
        </xdr:cNvPr>
        <xdr:cNvSpPr>
          <a:spLocks noChangeArrowheads="1"/>
        </xdr:cNvSpPr>
      </xdr:nvSpPr>
      <xdr:spPr bwMode="auto">
        <a:xfrm>
          <a:off x="0" y="3887724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1808" name="Rectangle 13013">
          <a:extLst>
            <a:ext uri="{FF2B5EF4-FFF2-40B4-BE49-F238E27FC236}">
              <a16:creationId xmlns:a16="http://schemas.microsoft.com/office/drawing/2014/main" xmlns="" id="{00000000-0008-0000-0B00-0000E0A81000}"/>
            </a:ext>
          </a:extLst>
        </xdr:cNvPr>
        <xdr:cNvSpPr>
          <a:spLocks noChangeArrowheads="1"/>
        </xdr:cNvSpPr>
      </xdr:nvSpPr>
      <xdr:spPr bwMode="auto">
        <a:xfrm>
          <a:off x="0" y="3887724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1809" name="Rectangle 13014">
          <a:extLst>
            <a:ext uri="{FF2B5EF4-FFF2-40B4-BE49-F238E27FC236}">
              <a16:creationId xmlns:a16="http://schemas.microsoft.com/office/drawing/2014/main" xmlns="" id="{00000000-0008-0000-0B00-0000E1A81000}"/>
            </a:ext>
          </a:extLst>
        </xdr:cNvPr>
        <xdr:cNvSpPr>
          <a:spLocks noChangeArrowheads="1"/>
        </xdr:cNvSpPr>
      </xdr:nvSpPr>
      <xdr:spPr bwMode="auto">
        <a:xfrm>
          <a:off x="0" y="3887724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1810" name="Rectangle 13015">
          <a:extLst>
            <a:ext uri="{FF2B5EF4-FFF2-40B4-BE49-F238E27FC236}">
              <a16:creationId xmlns:a16="http://schemas.microsoft.com/office/drawing/2014/main" xmlns="" id="{00000000-0008-0000-0B00-0000E2A81000}"/>
            </a:ext>
          </a:extLst>
        </xdr:cNvPr>
        <xdr:cNvSpPr>
          <a:spLocks noChangeArrowheads="1"/>
        </xdr:cNvSpPr>
      </xdr:nvSpPr>
      <xdr:spPr bwMode="auto">
        <a:xfrm>
          <a:off x="0" y="3887724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1811" name="Rectangle 13016">
          <a:extLst>
            <a:ext uri="{FF2B5EF4-FFF2-40B4-BE49-F238E27FC236}">
              <a16:creationId xmlns:a16="http://schemas.microsoft.com/office/drawing/2014/main" xmlns="" id="{00000000-0008-0000-0B00-0000E3A81000}"/>
            </a:ext>
          </a:extLst>
        </xdr:cNvPr>
        <xdr:cNvSpPr>
          <a:spLocks noChangeArrowheads="1"/>
        </xdr:cNvSpPr>
      </xdr:nvSpPr>
      <xdr:spPr bwMode="auto">
        <a:xfrm>
          <a:off x="0" y="3887724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1812" name="Rectangle 13017">
          <a:extLst>
            <a:ext uri="{FF2B5EF4-FFF2-40B4-BE49-F238E27FC236}">
              <a16:creationId xmlns:a16="http://schemas.microsoft.com/office/drawing/2014/main" xmlns="" id="{00000000-0008-0000-0B00-0000E4A81000}"/>
            </a:ext>
          </a:extLst>
        </xdr:cNvPr>
        <xdr:cNvSpPr>
          <a:spLocks noChangeArrowheads="1"/>
        </xdr:cNvSpPr>
      </xdr:nvSpPr>
      <xdr:spPr bwMode="auto">
        <a:xfrm>
          <a:off x="0" y="3887724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1813" name="Rectangle 13018">
          <a:extLst>
            <a:ext uri="{FF2B5EF4-FFF2-40B4-BE49-F238E27FC236}">
              <a16:creationId xmlns:a16="http://schemas.microsoft.com/office/drawing/2014/main" xmlns="" id="{00000000-0008-0000-0B00-0000E5A81000}"/>
            </a:ext>
          </a:extLst>
        </xdr:cNvPr>
        <xdr:cNvSpPr>
          <a:spLocks noChangeArrowheads="1"/>
        </xdr:cNvSpPr>
      </xdr:nvSpPr>
      <xdr:spPr bwMode="auto">
        <a:xfrm>
          <a:off x="0" y="3887724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1814" name="Rectangle 13019">
          <a:extLst>
            <a:ext uri="{FF2B5EF4-FFF2-40B4-BE49-F238E27FC236}">
              <a16:creationId xmlns:a16="http://schemas.microsoft.com/office/drawing/2014/main" xmlns="" id="{00000000-0008-0000-0B00-0000E6A81000}"/>
            </a:ext>
          </a:extLst>
        </xdr:cNvPr>
        <xdr:cNvSpPr>
          <a:spLocks noChangeArrowheads="1"/>
        </xdr:cNvSpPr>
      </xdr:nvSpPr>
      <xdr:spPr bwMode="auto">
        <a:xfrm>
          <a:off x="0" y="3887724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1815" name="Rectangle 13020">
          <a:extLst>
            <a:ext uri="{FF2B5EF4-FFF2-40B4-BE49-F238E27FC236}">
              <a16:creationId xmlns:a16="http://schemas.microsoft.com/office/drawing/2014/main" xmlns="" id="{00000000-0008-0000-0B00-0000E7A81000}"/>
            </a:ext>
          </a:extLst>
        </xdr:cNvPr>
        <xdr:cNvSpPr>
          <a:spLocks noChangeArrowheads="1"/>
        </xdr:cNvSpPr>
      </xdr:nvSpPr>
      <xdr:spPr bwMode="auto">
        <a:xfrm>
          <a:off x="0" y="3887724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1816" name="Rectangle 13021">
          <a:extLst>
            <a:ext uri="{FF2B5EF4-FFF2-40B4-BE49-F238E27FC236}">
              <a16:creationId xmlns:a16="http://schemas.microsoft.com/office/drawing/2014/main" xmlns="" id="{00000000-0008-0000-0B00-0000E8A81000}"/>
            </a:ext>
          </a:extLst>
        </xdr:cNvPr>
        <xdr:cNvSpPr>
          <a:spLocks noChangeArrowheads="1"/>
        </xdr:cNvSpPr>
      </xdr:nvSpPr>
      <xdr:spPr bwMode="auto">
        <a:xfrm>
          <a:off x="0" y="3887724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1817" name="Rectangle 13022">
          <a:extLst>
            <a:ext uri="{FF2B5EF4-FFF2-40B4-BE49-F238E27FC236}">
              <a16:creationId xmlns:a16="http://schemas.microsoft.com/office/drawing/2014/main" xmlns="" id="{00000000-0008-0000-0B00-0000E9A81000}"/>
            </a:ext>
          </a:extLst>
        </xdr:cNvPr>
        <xdr:cNvSpPr>
          <a:spLocks noChangeArrowheads="1"/>
        </xdr:cNvSpPr>
      </xdr:nvSpPr>
      <xdr:spPr bwMode="auto">
        <a:xfrm>
          <a:off x="0" y="3887724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1818" name="Rectangle 13023">
          <a:extLst>
            <a:ext uri="{FF2B5EF4-FFF2-40B4-BE49-F238E27FC236}">
              <a16:creationId xmlns:a16="http://schemas.microsoft.com/office/drawing/2014/main" xmlns="" id="{00000000-0008-0000-0B00-0000EAA81000}"/>
            </a:ext>
          </a:extLst>
        </xdr:cNvPr>
        <xdr:cNvSpPr>
          <a:spLocks noChangeArrowheads="1"/>
        </xdr:cNvSpPr>
      </xdr:nvSpPr>
      <xdr:spPr bwMode="auto">
        <a:xfrm>
          <a:off x="0" y="3887724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1819" name="Rectangle 13024">
          <a:extLst>
            <a:ext uri="{FF2B5EF4-FFF2-40B4-BE49-F238E27FC236}">
              <a16:creationId xmlns:a16="http://schemas.microsoft.com/office/drawing/2014/main" xmlns="" id="{00000000-0008-0000-0B00-0000EBA81000}"/>
            </a:ext>
          </a:extLst>
        </xdr:cNvPr>
        <xdr:cNvSpPr>
          <a:spLocks noChangeArrowheads="1"/>
        </xdr:cNvSpPr>
      </xdr:nvSpPr>
      <xdr:spPr bwMode="auto">
        <a:xfrm>
          <a:off x="0" y="3887724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1820" name="Rectangle 13025">
          <a:extLst>
            <a:ext uri="{FF2B5EF4-FFF2-40B4-BE49-F238E27FC236}">
              <a16:creationId xmlns:a16="http://schemas.microsoft.com/office/drawing/2014/main" xmlns="" id="{00000000-0008-0000-0B00-0000ECA81000}"/>
            </a:ext>
          </a:extLst>
        </xdr:cNvPr>
        <xdr:cNvSpPr>
          <a:spLocks noChangeArrowheads="1"/>
        </xdr:cNvSpPr>
      </xdr:nvSpPr>
      <xdr:spPr bwMode="auto">
        <a:xfrm>
          <a:off x="0" y="3887724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1821" name="Rectangle 13026">
          <a:extLst>
            <a:ext uri="{FF2B5EF4-FFF2-40B4-BE49-F238E27FC236}">
              <a16:creationId xmlns:a16="http://schemas.microsoft.com/office/drawing/2014/main" xmlns="" id="{00000000-0008-0000-0B00-0000EDA8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1822" name="Rectangle 13027">
          <a:extLst>
            <a:ext uri="{FF2B5EF4-FFF2-40B4-BE49-F238E27FC236}">
              <a16:creationId xmlns:a16="http://schemas.microsoft.com/office/drawing/2014/main" xmlns="" id="{00000000-0008-0000-0B00-0000EEA8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1823" name="Rectangle 13028">
          <a:extLst>
            <a:ext uri="{FF2B5EF4-FFF2-40B4-BE49-F238E27FC236}">
              <a16:creationId xmlns:a16="http://schemas.microsoft.com/office/drawing/2014/main" xmlns="" id="{00000000-0008-0000-0B00-0000EFA8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1824" name="Rectangle 13029">
          <a:extLst>
            <a:ext uri="{FF2B5EF4-FFF2-40B4-BE49-F238E27FC236}">
              <a16:creationId xmlns:a16="http://schemas.microsoft.com/office/drawing/2014/main" xmlns="" id="{00000000-0008-0000-0B00-0000F0A8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1825" name="Rectangle 13030">
          <a:extLst>
            <a:ext uri="{FF2B5EF4-FFF2-40B4-BE49-F238E27FC236}">
              <a16:creationId xmlns:a16="http://schemas.microsoft.com/office/drawing/2014/main" xmlns="" id="{00000000-0008-0000-0B00-0000F1A8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1826" name="Rectangle 13031">
          <a:extLst>
            <a:ext uri="{FF2B5EF4-FFF2-40B4-BE49-F238E27FC236}">
              <a16:creationId xmlns:a16="http://schemas.microsoft.com/office/drawing/2014/main" xmlns="" id="{00000000-0008-0000-0B00-0000F2A8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1827" name="Rectangle 13032">
          <a:extLst>
            <a:ext uri="{FF2B5EF4-FFF2-40B4-BE49-F238E27FC236}">
              <a16:creationId xmlns:a16="http://schemas.microsoft.com/office/drawing/2014/main" xmlns="" id="{00000000-0008-0000-0B00-0000F3A8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1828" name="Rectangle 13033">
          <a:extLst>
            <a:ext uri="{FF2B5EF4-FFF2-40B4-BE49-F238E27FC236}">
              <a16:creationId xmlns:a16="http://schemas.microsoft.com/office/drawing/2014/main" xmlns="" id="{00000000-0008-0000-0B00-0000F4A8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1829" name="Rectangle 13034">
          <a:extLst>
            <a:ext uri="{FF2B5EF4-FFF2-40B4-BE49-F238E27FC236}">
              <a16:creationId xmlns:a16="http://schemas.microsoft.com/office/drawing/2014/main" xmlns="" id="{00000000-0008-0000-0B00-0000F5A8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1830" name="Rectangle 13035">
          <a:extLst>
            <a:ext uri="{FF2B5EF4-FFF2-40B4-BE49-F238E27FC236}">
              <a16:creationId xmlns:a16="http://schemas.microsoft.com/office/drawing/2014/main" xmlns="" id="{00000000-0008-0000-0B00-0000F6A8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1831" name="Rectangle 13036">
          <a:extLst>
            <a:ext uri="{FF2B5EF4-FFF2-40B4-BE49-F238E27FC236}">
              <a16:creationId xmlns:a16="http://schemas.microsoft.com/office/drawing/2014/main" xmlns="" id="{00000000-0008-0000-0B00-0000F7A8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1832" name="Rectangle 13037">
          <a:extLst>
            <a:ext uri="{FF2B5EF4-FFF2-40B4-BE49-F238E27FC236}">
              <a16:creationId xmlns:a16="http://schemas.microsoft.com/office/drawing/2014/main" xmlns="" id="{00000000-0008-0000-0B00-0000F8A8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1833" name="Rectangle 13038">
          <a:extLst>
            <a:ext uri="{FF2B5EF4-FFF2-40B4-BE49-F238E27FC236}">
              <a16:creationId xmlns:a16="http://schemas.microsoft.com/office/drawing/2014/main" xmlns="" id="{00000000-0008-0000-0B00-0000F9A8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1834" name="Rectangle 13039">
          <a:extLst>
            <a:ext uri="{FF2B5EF4-FFF2-40B4-BE49-F238E27FC236}">
              <a16:creationId xmlns:a16="http://schemas.microsoft.com/office/drawing/2014/main" xmlns="" id="{00000000-0008-0000-0B00-0000FAA8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1835" name="Rectangle 13040">
          <a:extLst>
            <a:ext uri="{FF2B5EF4-FFF2-40B4-BE49-F238E27FC236}">
              <a16:creationId xmlns:a16="http://schemas.microsoft.com/office/drawing/2014/main" xmlns="" id="{00000000-0008-0000-0B00-0000FBA8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1836" name="Rectangle 13041">
          <a:extLst>
            <a:ext uri="{FF2B5EF4-FFF2-40B4-BE49-F238E27FC236}">
              <a16:creationId xmlns:a16="http://schemas.microsoft.com/office/drawing/2014/main" xmlns="" id="{00000000-0008-0000-0B00-0000FCA8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1837" name="Rectangle 13042">
          <a:extLst>
            <a:ext uri="{FF2B5EF4-FFF2-40B4-BE49-F238E27FC236}">
              <a16:creationId xmlns:a16="http://schemas.microsoft.com/office/drawing/2014/main" xmlns="" id="{00000000-0008-0000-0B00-0000FDA8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1838" name="Rectangle 13043">
          <a:extLst>
            <a:ext uri="{FF2B5EF4-FFF2-40B4-BE49-F238E27FC236}">
              <a16:creationId xmlns:a16="http://schemas.microsoft.com/office/drawing/2014/main" xmlns="" id="{00000000-0008-0000-0B00-0000FEA8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1839" name="Rectangle 13044">
          <a:extLst>
            <a:ext uri="{FF2B5EF4-FFF2-40B4-BE49-F238E27FC236}">
              <a16:creationId xmlns:a16="http://schemas.microsoft.com/office/drawing/2014/main" xmlns="" id="{00000000-0008-0000-0B00-0000FFA8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1840" name="Rectangle 13045">
          <a:extLst>
            <a:ext uri="{FF2B5EF4-FFF2-40B4-BE49-F238E27FC236}">
              <a16:creationId xmlns:a16="http://schemas.microsoft.com/office/drawing/2014/main" xmlns="" id="{00000000-0008-0000-0B00-000000A9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1841" name="Rectangle 13046">
          <a:extLst>
            <a:ext uri="{FF2B5EF4-FFF2-40B4-BE49-F238E27FC236}">
              <a16:creationId xmlns:a16="http://schemas.microsoft.com/office/drawing/2014/main" xmlns="" id="{00000000-0008-0000-0B00-000001A9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1842" name="Rectangle 13047">
          <a:extLst>
            <a:ext uri="{FF2B5EF4-FFF2-40B4-BE49-F238E27FC236}">
              <a16:creationId xmlns:a16="http://schemas.microsoft.com/office/drawing/2014/main" xmlns="" id="{00000000-0008-0000-0B00-000002A9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1843" name="Rectangle 13048">
          <a:extLst>
            <a:ext uri="{FF2B5EF4-FFF2-40B4-BE49-F238E27FC236}">
              <a16:creationId xmlns:a16="http://schemas.microsoft.com/office/drawing/2014/main" xmlns="" id="{00000000-0008-0000-0B00-000003A9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1844" name="Rectangle 13049">
          <a:extLst>
            <a:ext uri="{FF2B5EF4-FFF2-40B4-BE49-F238E27FC236}">
              <a16:creationId xmlns:a16="http://schemas.microsoft.com/office/drawing/2014/main" xmlns="" id="{00000000-0008-0000-0B00-000004A9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1845" name="Rectangle 13050">
          <a:extLst>
            <a:ext uri="{FF2B5EF4-FFF2-40B4-BE49-F238E27FC236}">
              <a16:creationId xmlns:a16="http://schemas.microsoft.com/office/drawing/2014/main" xmlns="" id="{00000000-0008-0000-0B00-000005A9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1846" name="Rectangle 13051">
          <a:extLst>
            <a:ext uri="{FF2B5EF4-FFF2-40B4-BE49-F238E27FC236}">
              <a16:creationId xmlns:a16="http://schemas.microsoft.com/office/drawing/2014/main" xmlns="" id="{00000000-0008-0000-0B00-000006A9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1847" name="Rectangle 13052">
          <a:extLst>
            <a:ext uri="{FF2B5EF4-FFF2-40B4-BE49-F238E27FC236}">
              <a16:creationId xmlns:a16="http://schemas.microsoft.com/office/drawing/2014/main" xmlns="" id="{00000000-0008-0000-0B00-000007A9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1848" name="Rectangle 13053">
          <a:extLst>
            <a:ext uri="{FF2B5EF4-FFF2-40B4-BE49-F238E27FC236}">
              <a16:creationId xmlns:a16="http://schemas.microsoft.com/office/drawing/2014/main" xmlns="" id="{00000000-0008-0000-0B00-000008A9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1849" name="Rectangle 13054">
          <a:extLst>
            <a:ext uri="{FF2B5EF4-FFF2-40B4-BE49-F238E27FC236}">
              <a16:creationId xmlns:a16="http://schemas.microsoft.com/office/drawing/2014/main" xmlns="" id="{00000000-0008-0000-0B00-000009A9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1850" name="Rectangle 13055">
          <a:extLst>
            <a:ext uri="{FF2B5EF4-FFF2-40B4-BE49-F238E27FC236}">
              <a16:creationId xmlns:a16="http://schemas.microsoft.com/office/drawing/2014/main" xmlns="" id="{00000000-0008-0000-0B00-00000AA9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1851" name="Rectangle 13056">
          <a:extLst>
            <a:ext uri="{FF2B5EF4-FFF2-40B4-BE49-F238E27FC236}">
              <a16:creationId xmlns:a16="http://schemas.microsoft.com/office/drawing/2014/main" xmlns="" id="{00000000-0008-0000-0B00-00000BA9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1852" name="Rectangle 13057">
          <a:extLst>
            <a:ext uri="{FF2B5EF4-FFF2-40B4-BE49-F238E27FC236}">
              <a16:creationId xmlns:a16="http://schemas.microsoft.com/office/drawing/2014/main" xmlns="" id="{00000000-0008-0000-0B00-00000CA9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1853" name="Rectangle 13058">
          <a:extLst>
            <a:ext uri="{FF2B5EF4-FFF2-40B4-BE49-F238E27FC236}">
              <a16:creationId xmlns:a16="http://schemas.microsoft.com/office/drawing/2014/main" xmlns="" id="{00000000-0008-0000-0B00-00000DA9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1854" name="Rectangle 13059">
          <a:extLst>
            <a:ext uri="{FF2B5EF4-FFF2-40B4-BE49-F238E27FC236}">
              <a16:creationId xmlns:a16="http://schemas.microsoft.com/office/drawing/2014/main" xmlns="" id="{00000000-0008-0000-0B00-00000EA9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1855" name="Rectangle 13060">
          <a:extLst>
            <a:ext uri="{FF2B5EF4-FFF2-40B4-BE49-F238E27FC236}">
              <a16:creationId xmlns:a16="http://schemas.microsoft.com/office/drawing/2014/main" xmlns="" id="{00000000-0008-0000-0B00-00000FA9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1856" name="Rectangle 13061">
          <a:extLst>
            <a:ext uri="{FF2B5EF4-FFF2-40B4-BE49-F238E27FC236}">
              <a16:creationId xmlns:a16="http://schemas.microsoft.com/office/drawing/2014/main" xmlns="" id="{00000000-0008-0000-0B00-000010A9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1857" name="Rectangle 13062">
          <a:extLst>
            <a:ext uri="{FF2B5EF4-FFF2-40B4-BE49-F238E27FC236}">
              <a16:creationId xmlns:a16="http://schemas.microsoft.com/office/drawing/2014/main" xmlns="" id="{00000000-0008-0000-0B00-000011A9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1858" name="Rectangle 13063">
          <a:extLst>
            <a:ext uri="{FF2B5EF4-FFF2-40B4-BE49-F238E27FC236}">
              <a16:creationId xmlns:a16="http://schemas.microsoft.com/office/drawing/2014/main" xmlns="" id="{00000000-0008-0000-0B00-000012A9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1859" name="Rectangle 13064">
          <a:extLst>
            <a:ext uri="{FF2B5EF4-FFF2-40B4-BE49-F238E27FC236}">
              <a16:creationId xmlns:a16="http://schemas.microsoft.com/office/drawing/2014/main" xmlns="" id="{00000000-0008-0000-0B00-000013A9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1860" name="Rectangle 13065">
          <a:extLst>
            <a:ext uri="{FF2B5EF4-FFF2-40B4-BE49-F238E27FC236}">
              <a16:creationId xmlns:a16="http://schemas.microsoft.com/office/drawing/2014/main" xmlns="" id="{00000000-0008-0000-0B00-000014A9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1861" name="Rectangle 13066">
          <a:extLst>
            <a:ext uri="{FF2B5EF4-FFF2-40B4-BE49-F238E27FC236}">
              <a16:creationId xmlns:a16="http://schemas.microsoft.com/office/drawing/2014/main" xmlns="" id="{00000000-0008-0000-0B00-000015A9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1862" name="Rectangle 13067">
          <a:extLst>
            <a:ext uri="{FF2B5EF4-FFF2-40B4-BE49-F238E27FC236}">
              <a16:creationId xmlns:a16="http://schemas.microsoft.com/office/drawing/2014/main" xmlns="" id="{00000000-0008-0000-0B00-000016A9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1863" name="Rectangle 13068">
          <a:extLst>
            <a:ext uri="{FF2B5EF4-FFF2-40B4-BE49-F238E27FC236}">
              <a16:creationId xmlns:a16="http://schemas.microsoft.com/office/drawing/2014/main" xmlns="" id="{00000000-0008-0000-0B00-000017A9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1864" name="Rectangle 13069">
          <a:extLst>
            <a:ext uri="{FF2B5EF4-FFF2-40B4-BE49-F238E27FC236}">
              <a16:creationId xmlns:a16="http://schemas.microsoft.com/office/drawing/2014/main" xmlns="" id="{00000000-0008-0000-0B00-000018A9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1865" name="Rectangle 13070">
          <a:extLst>
            <a:ext uri="{FF2B5EF4-FFF2-40B4-BE49-F238E27FC236}">
              <a16:creationId xmlns:a16="http://schemas.microsoft.com/office/drawing/2014/main" xmlns="" id="{00000000-0008-0000-0B00-000019A9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1866" name="Rectangle 13071">
          <a:extLst>
            <a:ext uri="{FF2B5EF4-FFF2-40B4-BE49-F238E27FC236}">
              <a16:creationId xmlns:a16="http://schemas.microsoft.com/office/drawing/2014/main" xmlns="" id="{00000000-0008-0000-0B00-00001AA9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1867" name="Rectangle 13072">
          <a:extLst>
            <a:ext uri="{FF2B5EF4-FFF2-40B4-BE49-F238E27FC236}">
              <a16:creationId xmlns:a16="http://schemas.microsoft.com/office/drawing/2014/main" xmlns="" id="{00000000-0008-0000-0B00-00001BA9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1868" name="Rectangle 13073">
          <a:extLst>
            <a:ext uri="{FF2B5EF4-FFF2-40B4-BE49-F238E27FC236}">
              <a16:creationId xmlns:a16="http://schemas.microsoft.com/office/drawing/2014/main" xmlns="" id="{00000000-0008-0000-0B00-00001CA9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1869" name="Rectangle 13074">
          <a:extLst>
            <a:ext uri="{FF2B5EF4-FFF2-40B4-BE49-F238E27FC236}">
              <a16:creationId xmlns:a16="http://schemas.microsoft.com/office/drawing/2014/main" xmlns="" id="{00000000-0008-0000-0B00-00001DA9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1870" name="Rectangle 13075">
          <a:extLst>
            <a:ext uri="{FF2B5EF4-FFF2-40B4-BE49-F238E27FC236}">
              <a16:creationId xmlns:a16="http://schemas.microsoft.com/office/drawing/2014/main" xmlns="" id="{00000000-0008-0000-0B00-00001EA9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1871" name="Rectangle 13076">
          <a:extLst>
            <a:ext uri="{FF2B5EF4-FFF2-40B4-BE49-F238E27FC236}">
              <a16:creationId xmlns:a16="http://schemas.microsoft.com/office/drawing/2014/main" xmlns="" id="{00000000-0008-0000-0B00-00001FA9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1872" name="Rectangle 13077">
          <a:extLst>
            <a:ext uri="{FF2B5EF4-FFF2-40B4-BE49-F238E27FC236}">
              <a16:creationId xmlns:a16="http://schemas.microsoft.com/office/drawing/2014/main" xmlns="" id="{00000000-0008-0000-0B00-000020A9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1873" name="Rectangle 13078">
          <a:extLst>
            <a:ext uri="{FF2B5EF4-FFF2-40B4-BE49-F238E27FC236}">
              <a16:creationId xmlns:a16="http://schemas.microsoft.com/office/drawing/2014/main" xmlns="" id="{00000000-0008-0000-0B00-000021A9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1874" name="Rectangle 13079">
          <a:extLst>
            <a:ext uri="{FF2B5EF4-FFF2-40B4-BE49-F238E27FC236}">
              <a16:creationId xmlns:a16="http://schemas.microsoft.com/office/drawing/2014/main" xmlns="" id="{00000000-0008-0000-0B00-000022A9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1875" name="Rectangle 13080">
          <a:extLst>
            <a:ext uri="{FF2B5EF4-FFF2-40B4-BE49-F238E27FC236}">
              <a16:creationId xmlns:a16="http://schemas.microsoft.com/office/drawing/2014/main" xmlns="" id="{00000000-0008-0000-0B00-000023A9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1876" name="Rectangle 13081">
          <a:extLst>
            <a:ext uri="{FF2B5EF4-FFF2-40B4-BE49-F238E27FC236}">
              <a16:creationId xmlns:a16="http://schemas.microsoft.com/office/drawing/2014/main" xmlns="" id="{00000000-0008-0000-0B00-000024A9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1877" name="Rectangle 13082">
          <a:extLst>
            <a:ext uri="{FF2B5EF4-FFF2-40B4-BE49-F238E27FC236}">
              <a16:creationId xmlns:a16="http://schemas.microsoft.com/office/drawing/2014/main" xmlns="" id="{00000000-0008-0000-0B00-000025A9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1878" name="Rectangle 13083">
          <a:extLst>
            <a:ext uri="{FF2B5EF4-FFF2-40B4-BE49-F238E27FC236}">
              <a16:creationId xmlns:a16="http://schemas.microsoft.com/office/drawing/2014/main" xmlns="" id="{00000000-0008-0000-0B00-000026A9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1879" name="Rectangle 13084">
          <a:extLst>
            <a:ext uri="{FF2B5EF4-FFF2-40B4-BE49-F238E27FC236}">
              <a16:creationId xmlns:a16="http://schemas.microsoft.com/office/drawing/2014/main" xmlns="" id="{00000000-0008-0000-0B00-000027A9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1880" name="Rectangle 13085">
          <a:extLst>
            <a:ext uri="{FF2B5EF4-FFF2-40B4-BE49-F238E27FC236}">
              <a16:creationId xmlns:a16="http://schemas.microsoft.com/office/drawing/2014/main" xmlns="" id="{00000000-0008-0000-0B00-000028A9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1881" name="Rectangle 13086">
          <a:extLst>
            <a:ext uri="{FF2B5EF4-FFF2-40B4-BE49-F238E27FC236}">
              <a16:creationId xmlns:a16="http://schemas.microsoft.com/office/drawing/2014/main" xmlns="" id="{00000000-0008-0000-0B00-000029A9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1882" name="Rectangle 13087">
          <a:extLst>
            <a:ext uri="{FF2B5EF4-FFF2-40B4-BE49-F238E27FC236}">
              <a16:creationId xmlns:a16="http://schemas.microsoft.com/office/drawing/2014/main" xmlns="" id="{00000000-0008-0000-0B00-00002AA9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1883" name="Rectangle 13088">
          <a:extLst>
            <a:ext uri="{FF2B5EF4-FFF2-40B4-BE49-F238E27FC236}">
              <a16:creationId xmlns:a16="http://schemas.microsoft.com/office/drawing/2014/main" xmlns="" id="{00000000-0008-0000-0B00-00002BA9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1884" name="Rectangle 13089">
          <a:extLst>
            <a:ext uri="{FF2B5EF4-FFF2-40B4-BE49-F238E27FC236}">
              <a16:creationId xmlns:a16="http://schemas.microsoft.com/office/drawing/2014/main" xmlns="" id="{00000000-0008-0000-0B00-00002CA9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1885" name="Rectangle 13090">
          <a:extLst>
            <a:ext uri="{FF2B5EF4-FFF2-40B4-BE49-F238E27FC236}">
              <a16:creationId xmlns:a16="http://schemas.microsoft.com/office/drawing/2014/main" xmlns="" id="{00000000-0008-0000-0B00-00002DA9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1886" name="Rectangle 13091">
          <a:extLst>
            <a:ext uri="{FF2B5EF4-FFF2-40B4-BE49-F238E27FC236}">
              <a16:creationId xmlns:a16="http://schemas.microsoft.com/office/drawing/2014/main" xmlns="" id="{00000000-0008-0000-0B00-00002EA9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1887" name="Rectangle 13092">
          <a:extLst>
            <a:ext uri="{FF2B5EF4-FFF2-40B4-BE49-F238E27FC236}">
              <a16:creationId xmlns:a16="http://schemas.microsoft.com/office/drawing/2014/main" xmlns="" id="{00000000-0008-0000-0B00-00002FA9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1888" name="Rectangle 13093">
          <a:extLst>
            <a:ext uri="{FF2B5EF4-FFF2-40B4-BE49-F238E27FC236}">
              <a16:creationId xmlns:a16="http://schemas.microsoft.com/office/drawing/2014/main" xmlns="" id="{00000000-0008-0000-0B00-000030A9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1889" name="Rectangle 13094">
          <a:extLst>
            <a:ext uri="{FF2B5EF4-FFF2-40B4-BE49-F238E27FC236}">
              <a16:creationId xmlns:a16="http://schemas.microsoft.com/office/drawing/2014/main" xmlns="" id="{00000000-0008-0000-0B00-000031A9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1890" name="Rectangle 13095">
          <a:extLst>
            <a:ext uri="{FF2B5EF4-FFF2-40B4-BE49-F238E27FC236}">
              <a16:creationId xmlns:a16="http://schemas.microsoft.com/office/drawing/2014/main" xmlns="" id="{00000000-0008-0000-0B00-000032A9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1891" name="Rectangle 13096">
          <a:extLst>
            <a:ext uri="{FF2B5EF4-FFF2-40B4-BE49-F238E27FC236}">
              <a16:creationId xmlns:a16="http://schemas.microsoft.com/office/drawing/2014/main" xmlns="" id="{00000000-0008-0000-0B00-000033A9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1892" name="Rectangle 13097">
          <a:extLst>
            <a:ext uri="{FF2B5EF4-FFF2-40B4-BE49-F238E27FC236}">
              <a16:creationId xmlns:a16="http://schemas.microsoft.com/office/drawing/2014/main" xmlns="" id="{00000000-0008-0000-0B00-000034A9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1893" name="Rectangle 13098">
          <a:extLst>
            <a:ext uri="{FF2B5EF4-FFF2-40B4-BE49-F238E27FC236}">
              <a16:creationId xmlns:a16="http://schemas.microsoft.com/office/drawing/2014/main" xmlns="" id="{00000000-0008-0000-0B00-000035A9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1894" name="Rectangle 13099">
          <a:extLst>
            <a:ext uri="{FF2B5EF4-FFF2-40B4-BE49-F238E27FC236}">
              <a16:creationId xmlns:a16="http://schemas.microsoft.com/office/drawing/2014/main" xmlns="" id="{00000000-0008-0000-0B00-000036A9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1895" name="Rectangle 13100">
          <a:extLst>
            <a:ext uri="{FF2B5EF4-FFF2-40B4-BE49-F238E27FC236}">
              <a16:creationId xmlns:a16="http://schemas.microsoft.com/office/drawing/2014/main" xmlns="" id="{00000000-0008-0000-0B00-000037A9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1896" name="Rectangle 13101">
          <a:extLst>
            <a:ext uri="{FF2B5EF4-FFF2-40B4-BE49-F238E27FC236}">
              <a16:creationId xmlns:a16="http://schemas.microsoft.com/office/drawing/2014/main" xmlns="" id="{00000000-0008-0000-0B00-000038A9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1897" name="Rectangle 13102">
          <a:extLst>
            <a:ext uri="{FF2B5EF4-FFF2-40B4-BE49-F238E27FC236}">
              <a16:creationId xmlns:a16="http://schemas.microsoft.com/office/drawing/2014/main" xmlns="" id="{00000000-0008-0000-0B00-000039A9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1898" name="Rectangle 13103">
          <a:extLst>
            <a:ext uri="{FF2B5EF4-FFF2-40B4-BE49-F238E27FC236}">
              <a16:creationId xmlns:a16="http://schemas.microsoft.com/office/drawing/2014/main" xmlns="" id="{00000000-0008-0000-0B00-00003AA9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1899" name="Rectangle 13104">
          <a:extLst>
            <a:ext uri="{FF2B5EF4-FFF2-40B4-BE49-F238E27FC236}">
              <a16:creationId xmlns:a16="http://schemas.microsoft.com/office/drawing/2014/main" xmlns="" id="{00000000-0008-0000-0B00-00003BA9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1900" name="Rectangle 13105">
          <a:extLst>
            <a:ext uri="{FF2B5EF4-FFF2-40B4-BE49-F238E27FC236}">
              <a16:creationId xmlns:a16="http://schemas.microsoft.com/office/drawing/2014/main" xmlns="" id="{00000000-0008-0000-0B00-00003CA9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1901" name="Rectangle 13106">
          <a:extLst>
            <a:ext uri="{FF2B5EF4-FFF2-40B4-BE49-F238E27FC236}">
              <a16:creationId xmlns:a16="http://schemas.microsoft.com/office/drawing/2014/main" xmlns="" id="{00000000-0008-0000-0B00-00003DA9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1902" name="Rectangle 13107">
          <a:extLst>
            <a:ext uri="{FF2B5EF4-FFF2-40B4-BE49-F238E27FC236}">
              <a16:creationId xmlns:a16="http://schemas.microsoft.com/office/drawing/2014/main" xmlns="" id="{00000000-0008-0000-0B00-00003EA9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1903" name="Rectangle 13108">
          <a:extLst>
            <a:ext uri="{FF2B5EF4-FFF2-40B4-BE49-F238E27FC236}">
              <a16:creationId xmlns:a16="http://schemas.microsoft.com/office/drawing/2014/main" xmlns="" id="{00000000-0008-0000-0B00-00003FA9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1904" name="Rectangle 13109">
          <a:extLst>
            <a:ext uri="{FF2B5EF4-FFF2-40B4-BE49-F238E27FC236}">
              <a16:creationId xmlns:a16="http://schemas.microsoft.com/office/drawing/2014/main" xmlns="" id="{00000000-0008-0000-0B00-000040A9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1905" name="Rectangle 13110">
          <a:extLst>
            <a:ext uri="{FF2B5EF4-FFF2-40B4-BE49-F238E27FC236}">
              <a16:creationId xmlns:a16="http://schemas.microsoft.com/office/drawing/2014/main" xmlns="" id="{00000000-0008-0000-0B00-000041A9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1906" name="Rectangle 13111">
          <a:extLst>
            <a:ext uri="{FF2B5EF4-FFF2-40B4-BE49-F238E27FC236}">
              <a16:creationId xmlns:a16="http://schemas.microsoft.com/office/drawing/2014/main" xmlns="" id="{00000000-0008-0000-0B00-000042A9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1907" name="Rectangle 13112">
          <a:extLst>
            <a:ext uri="{FF2B5EF4-FFF2-40B4-BE49-F238E27FC236}">
              <a16:creationId xmlns:a16="http://schemas.microsoft.com/office/drawing/2014/main" xmlns="" id="{00000000-0008-0000-0B00-000043A9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1908" name="Rectangle 13113">
          <a:extLst>
            <a:ext uri="{FF2B5EF4-FFF2-40B4-BE49-F238E27FC236}">
              <a16:creationId xmlns:a16="http://schemas.microsoft.com/office/drawing/2014/main" xmlns="" id="{00000000-0008-0000-0B00-000044A9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1909" name="Rectangle 13114">
          <a:extLst>
            <a:ext uri="{FF2B5EF4-FFF2-40B4-BE49-F238E27FC236}">
              <a16:creationId xmlns:a16="http://schemas.microsoft.com/office/drawing/2014/main" xmlns="" id="{00000000-0008-0000-0B00-000045A9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0</xdr:colOff>
      <xdr:row>1192</xdr:row>
      <xdr:rowOff>0</xdr:rowOff>
    </xdr:to>
    <xdr:sp macro="" textlink="">
      <xdr:nvSpPr>
        <xdr:cNvPr id="1091910" name="Rectangle 13115">
          <a:extLst>
            <a:ext uri="{FF2B5EF4-FFF2-40B4-BE49-F238E27FC236}">
              <a16:creationId xmlns:a16="http://schemas.microsoft.com/office/drawing/2014/main" xmlns="" id="{00000000-0008-0000-0B00-000046A91000}"/>
            </a:ext>
          </a:extLst>
        </xdr:cNvPr>
        <xdr:cNvSpPr>
          <a:spLocks noChangeArrowheads="1"/>
        </xdr:cNvSpPr>
      </xdr:nvSpPr>
      <xdr:spPr bwMode="auto">
        <a:xfrm>
          <a:off x="0" y="397373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1358</xdr:row>
      <xdr:rowOff>0</xdr:rowOff>
    </xdr:from>
    <xdr:to>
      <xdr:col>0</xdr:col>
      <xdr:colOff>0</xdr:colOff>
      <xdr:row>1358</xdr:row>
      <xdr:rowOff>0</xdr:rowOff>
    </xdr:to>
    <xdr:sp macro="" textlink="">
      <xdr:nvSpPr>
        <xdr:cNvPr id="1091911" name="Rectangle 13116">
          <a:extLst>
            <a:ext uri="{FF2B5EF4-FFF2-40B4-BE49-F238E27FC236}">
              <a16:creationId xmlns:a16="http://schemas.microsoft.com/office/drawing/2014/main" xmlns="" id="{00000000-0008-0000-0B00-000047A91000}"/>
            </a:ext>
          </a:extLst>
        </xdr:cNvPr>
        <xdr:cNvSpPr>
          <a:spLocks noChangeArrowheads="1"/>
        </xdr:cNvSpPr>
      </xdr:nvSpPr>
      <xdr:spPr bwMode="auto">
        <a:xfrm>
          <a:off x="0" y="4579715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1358</xdr:row>
      <xdr:rowOff>0</xdr:rowOff>
    </xdr:from>
    <xdr:to>
      <xdr:col>0</xdr:col>
      <xdr:colOff>0</xdr:colOff>
      <xdr:row>1358</xdr:row>
      <xdr:rowOff>0</xdr:rowOff>
    </xdr:to>
    <xdr:sp macro="" textlink="">
      <xdr:nvSpPr>
        <xdr:cNvPr id="1091912" name="Rectangle 13117">
          <a:extLst>
            <a:ext uri="{FF2B5EF4-FFF2-40B4-BE49-F238E27FC236}">
              <a16:creationId xmlns:a16="http://schemas.microsoft.com/office/drawing/2014/main" xmlns="" id="{00000000-0008-0000-0B00-000048A91000}"/>
            </a:ext>
          </a:extLst>
        </xdr:cNvPr>
        <xdr:cNvSpPr>
          <a:spLocks noChangeArrowheads="1"/>
        </xdr:cNvSpPr>
      </xdr:nvSpPr>
      <xdr:spPr bwMode="auto">
        <a:xfrm>
          <a:off x="0" y="4579715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1358</xdr:row>
      <xdr:rowOff>0</xdr:rowOff>
    </xdr:from>
    <xdr:to>
      <xdr:col>0</xdr:col>
      <xdr:colOff>0</xdr:colOff>
      <xdr:row>1358</xdr:row>
      <xdr:rowOff>0</xdr:rowOff>
    </xdr:to>
    <xdr:sp macro="" textlink="">
      <xdr:nvSpPr>
        <xdr:cNvPr id="1091913" name="Rectangle 13118">
          <a:extLst>
            <a:ext uri="{FF2B5EF4-FFF2-40B4-BE49-F238E27FC236}">
              <a16:creationId xmlns:a16="http://schemas.microsoft.com/office/drawing/2014/main" xmlns="" id="{00000000-0008-0000-0B00-000049A91000}"/>
            </a:ext>
          </a:extLst>
        </xdr:cNvPr>
        <xdr:cNvSpPr>
          <a:spLocks noChangeArrowheads="1"/>
        </xdr:cNvSpPr>
      </xdr:nvSpPr>
      <xdr:spPr bwMode="auto">
        <a:xfrm>
          <a:off x="0" y="4579715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1358</xdr:row>
      <xdr:rowOff>0</xdr:rowOff>
    </xdr:from>
    <xdr:to>
      <xdr:col>0</xdr:col>
      <xdr:colOff>0</xdr:colOff>
      <xdr:row>1358</xdr:row>
      <xdr:rowOff>0</xdr:rowOff>
    </xdr:to>
    <xdr:sp macro="" textlink="">
      <xdr:nvSpPr>
        <xdr:cNvPr id="1091914" name="Rectangle 13119">
          <a:extLst>
            <a:ext uri="{FF2B5EF4-FFF2-40B4-BE49-F238E27FC236}">
              <a16:creationId xmlns:a16="http://schemas.microsoft.com/office/drawing/2014/main" xmlns="" id="{00000000-0008-0000-0B00-00004AA91000}"/>
            </a:ext>
          </a:extLst>
        </xdr:cNvPr>
        <xdr:cNvSpPr>
          <a:spLocks noChangeArrowheads="1"/>
        </xdr:cNvSpPr>
      </xdr:nvSpPr>
      <xdr:spPr bwMode="auto">
        <a:xfrm>
          <a:off x="0" y="4579715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1358</xdr:row>
      <xdr:rowOff>0</xdr:rowOff>
    </xdr:from>
    <xdr:to>
      <xdr:col>0</xdr:col>
      <xdr:colOff>0</xdr:colOff>
      <xdr:row>1358</xdr:row>
      <xdr:rowOff>0</xdr:rowOff>
    </xdr:to>
    <xdr:sp macro="" textlink="">
      <xdr:nvSpPr>
        <xdr:cNvPr id="1091915" name="Rectangle 13120">
          <a:extLst>
            <a:ext uri="{FF2B5EF4-FFF2-40B4-BE49-F238E27FC236}">
              <a16:creationId xmlns:a16="http://schemas.microsoft.com/office/drawing/2014/main" xmlns="" id="{00000000-0008-0000-0B00-00004BA91000}"/>
            </a:ext>
          </a:extLst>
        </xdr:cNvPr>
        <xdr:cNvSpPr>
          <a:spLocks noChangeArrowheads="1"/>
        </xdr:cNvSpPr>
      </xdr:nvSpPr>
      <xdr:spPr bwMode="auto">
        <a:xfrm>
          <a:off x="0" y="4579715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1358</xdr:row>
      <xdr:rowOff>0</xdr:rowOff>
    </xdr:from>
    <xdr:to>
      <xdr:col>0</xdr:col>
      <xdr:colOff>0</xdr:colOff>
      <xdr:row>1358</xdr:row>
      <xdr:rowOff>0</xdr:rowOff>
    </xdr:to>
    <xdr:sp macro="" textlink="">
      <xdr:nvSpPr>
        <xdr:cNvPr id="1091916" name="Rectangle 13121">
          <a:extLst>
            <a:ext uri="{FF2B5EF4-FFF2-40B4-BE49-F238E27FC236}">
              <a16:creationId xmlns:a16="http://schemas.microsoft.com/office/drawing/2014/main" xmlns="" id="{00000000-0008-0000-0B00-00004CA91000}"/>
            </a:ext>
          </a:extLst>
        </xdr:cNvPr>
        <xdr:cNvSpPr>
          <a:spLocks noChangeArrowheads="1"/>
        </xdr:cNvSpPr>
      </xdr:nvSpPr>
      <xdr:spPr bwMode="auto">
        <a:xfrm>
          <a:off x="0" y="4579715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1358</xdr:row>
      <xdr:rowOff>0</xdr:rowOff>
    </xdr:from>
    <xdr:to>
      <xdr:col>0</xdr:col>
      <xdr:colOff>0</xdr:colOff>
      <xdr:row>1358</xdr:row>
      <xdr:rowOff>0</xdr:rowOff>
    </xdr:to>
    <xdr:sp macro="" textlink="">
      <xdr:nvSpPr>
        <xdr:cNvPr id="1091917" name="Rectangle 13122">
          <a:extLst>
            <a:ext uri="{FF2B5EF4-FFF2-40B4-BE49-F238E27FC236}">
              <a16:creationId xmlns:a16="http://schemas.microsoft.com/office/drawing/2014/main" xmlns="" id="{00000000-0008-0000-0B00-00004DA91000}"/>
            </a:ext>
          </a:extLst>
        </xdr:cNvPr>
        <xdr:cNvSpPr>
          <a:spLocks noChangeArrowheads="1"/>
        </xdr:cNvSpPr>
      </xdr:nvSpPr>
      <xdr:spPr bwMode="auto">
        <a:xfrm>
          <a:off x="0" y="4579715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1358</xdr:row>
      <xdr:rowOff>0</xdr:rowOff>
    </xdr:from>
    <xdr:to>
      <xdr:col>0</xdr:col>
      <xdr:colOff>0</xdr:colOff>
      <xdr:row>1358</xdr:row>
      <xdr:rowOff>0</xdr:rowOff>
    </xdr:to>
    <xdr:sp macro="" textlink="">
      <xdr:nvSpPr>
        <xdr:cNvPr id="1091918" name="Rectangle 13123">
          <a:extLst>
            <a:ext uri="{FF2B5EF4-FFF2-40B4-BE49-F238E27FC236}">
              <a16:creationId xmlns:a16="http://schemas.microsoft.com/office/drawing/2014/main" xmlns="" id="{00000000-0008-0000-0B00-00004EA91000}"/>
            </a:ext>
          </a:extLst>
        </xdr:cNvPr>
        <xdr:cNvSpPr>
          <a:spLocks noChangeArrowheads="1"/>
        </xdr:cNvSpPr>
      </xdr:nvSpPr>
      <xdr:spPr bwMode="auto">
        <a:xfrm>
          <a:off x="0" y="4579715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1358</xdr:row>
      <xdr:rowOff>0</xdr:rowOff>
    </xdr:from>
    <xdr:to>
      <xdr:col>0</xdr:col>
      <xdr:colOff>0</xdr:colOff>
      <xdr:row>1358</xdr:row>
      <xdr:rowOff>0</xdr:rowOff>
    </xdr:to>
    <xdr:sp macro="" textlink="">
      <xdr:nvSpPr>
        <xdr:cNvPr id="1091919" name="Rectangle 13124">
          <a:extLst>
            <a:ext uri="{FF2B5EF4-FFF2-40B4-BE49-F238E27FC236}">
              <a16:creationId xmlns:a16="http://schemas.microsoft.com/office/drawing/2014/main" xmlns="" id="{00000000-0008-0000-0B00-00004FA91000}"/>
            </a:ext>
          </a:extLst>
        </xdr:cNvPr>
        <xdr:cNvSpPr>
          <a:spLocks noChangeArrowheads="1"/>
        </xdr:cNvSpPr>
      </xdr:nvSpPr>
      <xdr:spPr bwMode="auto">
        <a:xfrm>
          <a:off x="0" y="4579715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1358</xdr:row>
      <xdr:rowOff>0</xdr:rowOff>
    </xdr:from>
    <xdr:to>
      <xdr:col>0</xdr:col>
      <xdr:colOff>0</xdr:colOff>
      <xdr:row>1358</xdr:row>
      <xdr:rowOff>0</xdr:rowOff>
    </xdr:to>
    <xdr:sp macro="" textlink="">
      <xdr:nvSpPr>
        <xdr:cNvPr id="1091920" name="Rectangle 13125">
          <a:extLst>
            <a:ext uri="{FF2B5EF4-FFF2-40B4-BE49-F238E27FC236}">
              <a16:creationId xmlns:a16="http://schemas.microsoft.com/office/drawing/2014/main" xmlns="" id="{00000000-0008-0000-0B00-000050A91000}"/>
            </a:ext>
          </a:extLst>
        </xdr:cNvPr>
        <xdr:cNvSpPr>
          <a:spLocks noChangeArrowheads="1"/>
        </xdr:cNvSpPr>
      </xdr:nvSpPr>
      <xdr:spPr bwMode="auto">
        <a:xfrm>
          <a:off x="0" y="4579715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1358</xdr:row>
      <xdr:rowOff>0</xdr:rowOff>
    </xdr:from>
    <xdr:to>
      <xdr:col>0</xdr:col>
      <xdr:colOff>0</xdr:colOff>
      <xdr:row>1358</xdr:row>
      <xdr:rowOff>0</xdr:rowOff>
    </xdr:to>
    <xdr:sp macro="" textlink="">
      <xdr:nvSpPr>
        <xdr:cNvPr id="1091921" name="Rectangle 13126">
          <a:extLst>
            <a:ext uri="{FF2B5EF4-FFF2-40B4-BE49-F238E27FC236}">
              <a16:creationId xmlns:a16="http://schemas.microsoft.com/office/drawing/2014/main" xmlns="" id="{00000000-0008-0000-0B00-000051A91000}"/>
            </a:ext>
          </a:extLst>
        </xdr:cNvPr>
        <xdr:cNvSpPr>
          <a:spLocks noChangeArrowheads="1"/>
        </xdr:cNvSpPr>
      </xdr:nvSpPr>
      <xdr:spPr bwMode="auto">
        <a:xfrm>
          <a:off x="0" y="4579715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1358</xdr:row>
      <xdr:rowOff>0</xdr:rowOff>
    </xdr:from>
    <xdr:to>
      <xdr:col>0</xdr:col>
      <xdr:colOff>0</xdr:colOff>
      <xdr:row>1358</xdr:row>
      <xdr:rowOff>0</xdr:rowOff>
    </xdr:to>
    <xdr:sp macro="" textlink="">
      <xdr:nvSpPr>
        <xdr:cNvPr id="1091922" name="Rectangle 13127">
          <a:extLst>
            <a:ext uri="{FF2B5EF4-FFF2-40B4-BE49-F238E27FC236}">
              <a16:creationId xmlns:a16="http://schemas.microsoft.com/office/drawing/2014/main" xmlns="" id="{00000000-0008-0000-0B00-000052A91000}"/>
            </a:ext>
          </a:extLst>
        </xdr:cNvPr>
        <xdr:cNvSpPr>
          <a:spLocks noChangeArrowheads="1"/>
        </xdr:cNvSpPr>
      </xdr:nvSpPr>
      <xdr:spPr bwMode="auto">
        <a:xfrm>
          <a:off x="0" y="4579715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1358</xdr:row>
      <xdr:rowOff>0</xdr:rowOff>
    </xdr:from>
    <xdr:to>
      <xdr:col>0</xdr:col>
      <xdr:colOff>0</xdr:colOff>
      <xdr:row>1358</xdr:row>
      <xdr:rowOff>0</xdr:rowOff>
    </xdr:to>
    <xdr:sp macro="" textlink="">
      <xdr:nvSpPr>
        <xdr:cNvPr id="1091923" name="Rectangle 13128">
          <a:extLst>
            <a:ext uri="{FF2B5EF4-FFF2-40B4-BE49-F238E27FC236}">
              <a16:creationId xmlns:a16="http://schemas.microsoft.com/office/drawing/2014/main" xmlns="" id="{00000000-0008-0000-0B00-000053A91000}"/>
            </a:ext>
          </a:extLst>
        </xdr:cNvPr>
        <xdr:cNvSpPr>
          <a:spLocks noChangeArrowheads="1"/>
        </xdr:cNvSpPr>
      </xdr:nvSpPr>
      <xdr:spPr bwMode="auto">
        <a:xfrm>
          <a:off x="0" y="4579715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1358</xdr:row>
      <xdr:rowOff>0</xdr:rowOff>
    </xdr:from>
    <xdr:to>
      <xdr:col>0</xdr:col>
      <xdr:colOff>0</xdr:colOff>
      <xdr:row>1358</xdr:row>
      <xdr:rowOff>0</xdr:rowOff>
    </xdr:to>
    <xdr:sp macro="" textlink="">
      <xdr:nvSpPr>
        <xdr:cNvPr id="1091924" name="Rectangle 13129">
          <a:extLst>
            <a:ext uri="{FF2B5EF4-FFF2-40B4-BE49-F238E27FC236}">
              <a16:creationId xmlns:a16="http://schemas.microsoft.com/office/drawing/2014/main" xmlns="" id="{00000000-0008-0000-0B00-000054A91000}"/>
            </a:ext>
          </a:extLst>
        </xdr:cNvPr>
        <xdr:cNvSpPr>
          <a:spLocks noChangeArrowheads="1"/>
        </xdr:cNvSpPr>
      </xdr:nvSpPr>
      <xdr:spPr bwMode="auto">
        <a:xfrm>
          <a:off x="0" y="4579715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1358</xdr:row>
      <xdr:rowOff>0</xdr:rowOff>
    </xdr:from>
    <xdr:to>
      <xdr:col>0</xdr:col>
      <xdr:colOff>0</xdr:colOff>
      <xdr:row>1358</xdr:row>
      <xdr:rowOff>0</xdr:rowOff>
    </xdr:to>
    <xdr:sp macro="" textlink="">
      <xdr:nvSpPr>
        <xdr:cNvPr id="1091925" name="Rectangle 13130">
          <a:extLst>
            <a:ext uri="{FF2B5EF4-FFF2-40B4-BE49-F238E27FC236}">
              <a16:creationId xmlns:a16="http://schemas.microsoft.com/office/drawing/2014/main" xmlns="" id="{00000000-0008-0000-0B00-000055A91000}"/>
            </a:ext>
          </a:extLst>
        </xdr:cNvPr>
        <xdr:cNvSpPr>
          <a:spLocks noChangeArrowheads="1"/>
        </xdr:cNvSpPr>
      </xdr:nvSpPr>
      <xdr:spPr bwMode="auto">
        <a:xfrm>
          <a:off x="0" y="4579715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1358</xdr:row>
      <xdr:rowOff>0</xdr:rowOff>
    </xdr:from>
    <xdr:to>
      <xdr:col>0</xdr:col>
      <xdr:colOff>0</xdr:colOff>
      <xdr:row>1358</xdr:row>
      <xdr:rowOff>0</xdr:rowOff>
    </xdr:to>
    <xdr:sp macro="" textlink="">
      <xdr:nvSpPr>
        <xdr:cNvPr id="1091926" name="Rectangle 13131">
          <a:extLst>
            <a:ext uri="{FF2B5EF4-FFF2-40B4-BE49-F238E27FC236}">
              <a16:creationId xmlns:a16="http://schemas.microsoft.com/office/drawing/2014/main" xmlns="" id="{00000000-0008-0000-0B00-000056A91000}"/>
            </a:ext>
          </a:extLst>
        </xdr:cNvPr>
        <xdr:cNvSpPr>
          <a:spLocks noChangeArrowheads="1"/>
        </xdr:cNvSpPr>
      </xdr:nvSpPr>
      <xdr:spPr bwMode="auto">
        <a:xfrm>
          <a:off x="0" y="4579715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1358</xdr:row>
      <xdr:rowOff>0</xdr:rowOff>
    </xdr:from>
    <xdr:to>
      <xdr:col>0</xdr:col>
      <xdr:colOff>0</xdr:colOff>
      <xdr:row>1358</xdr:row>
      <xdr:rowOff>0</xdr:rowOff>
    </xdr:to>
    <xdr:sp macro="" textlink="">
      <xdr:nvSpPr>
        <xdr:cNvPr id="1091927" name="Rectangle 13132">
          <a:extLst>
            <a:ext uri="{FF2B5EF4-FFF2-40B4-BE49-F238E27FC236}">
              <a16:creationId xmlns:a16="http://schemas.microsoft.com/office/drawing/2014/main" xmlns="" id="{00000000-0008-0000-0B00-000057A91000}"/>
            </a:ext>
          </a:extLst>
        </xdr:cNvPr>
        <xdr:cNvSpPr>
          <a:spLocks noChangeArrowheads="1"/>
        </xdr:cNvSpPr>
      </xdr:nvSpPr>
      <xdr:spPr bwMode="auto">
        <a:xfrm>
          <a:off x="0" y="4579715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1358</xdr:row>
      <xdr:rowOff>0</xdr:rowOff>
    </xdr:from>
    <xdr:to>
      <xdr:col>0</xdr:col>
      <xdr:colOff>0</xdr:colOff>
      <xdr:row>1358</xdr:row>
      <xdr:rowOff>0</xdr:rowOff>
    </xdr:to>
    <xdr:sp macro="" textlink="">
      <xdr:nvSpPr>
        <xdr:cNvPr id="1091928" name="Rectangle 13133">
          <a:extLst>
            <a:ext uri="{FF2B5EF4-FFF2-40B4-BE49-F238E27FC236}">
              <a16:creationId xmlns:a16="http://schemas.microsoft.com/office/drawing/2014/main" xmlns="" id="{00000000-0008-0000-0B00-000058A91000}"/>
            </a:ext>
          </a:extLst>
        </xdr:cNvPr>
        <xdr:cNvSpPr>
          <a:spLocks noChangeArrowheads="1"/>
        </xdr:cNvSpPr>
      </xdr:nvSpPr>
      <xdr:spPr bwMode="auto">
        <a:xfrm>
          <a:off x="0" y="4579715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1358</xdr:row>
      <xdr:rowOff>0</xdr:rowOff>
    </xdr:from>
    <xdr:to>
      <xdr:col>0</xdr:col>
      <xdr:colOff>0</xdr:colOff>
      <xdr:row>1358</xdr:row>
      <xdr:rowOff>0</xdr:rowOff>
    </xdr:to>
    <xdr:sp macro="" textlink="">
      <xdr:nvSpPr>
        <xdr:cNvPr id="1091929" name="Rectangle 13134">
          <a:extLst>
            <a:ext uri="{FF2B5EF4-FFF2-40B4-BE49-F238E27FC236}">
              <a16:creationId xmlns:a16="http://schemas.microsoft.com/office/drawing/2014/main" xmlns="" id="{00000000-0008-0000-0B00-000059A91000}"/>
            </a:ext>
          </a:extLst>
        </xdr:cNvPr>
        <xdr:cNvSpPr>
          <a:spLocks noChangeArrowheads="1"/>
        </xdr:cNvSpPr>
      </xdr:nvSpPr>
      <xdr:spPr bwMode="auto">
        <a:xfrm>
          <a:off x="0" y="4579715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1358</xdr:row>
      <xdr:rowOff>0</xdr:rowOff>
    </xdr:from>
    <xdr:to>
      <xdr:col>0</xdr:col>
      <xdr:colOff>0</xdr:colOff>
      <xdr:row>1358</xdr:row>
      <xdr:rowOff>0</xdr:rowOff>
    </xdr:to>
    <xdr:sp macro="" textlink="">
      <xdr:nvSpPr>
        <xdr:cNvPr id="1091930" name="Rectangle 13135">
          <a:extLst>
            <a:ext uri="{FF2B5EF4-FFF2-40B4-BE49-F238E27FC236}">
              <a16:creationId xmlns:a16="http://schemas.microsoft.com/office/drawing/2014/main" xmlns="" id="{00000000-0008-0000-0B00-00005AA91000}"/>
            </a:ext>
          </a:extLst>
        </xdr:cNvPr>
        <xdr:cNvSpPr>
          <a:spLocks noChangeArrowheads="1"/>
        </xdr:cNvSpPr>
      </xdr:nvSpPr>
      <xdr:spPr bwMode="auto">
        <a:xfrm>
          <a:off x="0" y="4579715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1358</xdr:row>
      <xdr:rowOff>0</xdr:rowOff>
    </xdr:from>
    <xdr:to>
      <xdr:col>0</xdr:col>
      <xdr:colOff>0</xdr:colOff>
      <xdr:row>1358</xdr:row>
      <xdr:rowOff>0</xdr:rowOff>
    </xdr:to>
    <xdr:sp macro="" textlink="">
      <xdr:nvSpPr>
        <xdr:cNvPr id="1091931" name="Rectangle 13136">
          <a:extLst>
            <a:ext uri="{FF2B5EF4-FFF2-40B4-BE49-F238E27FC236}">
              <a16:creationId xmlns:a16="http://schemas.microsoft.com/office/drawing/2014/main" xmlns="" id="{00000000-0008-0000-0B00-00005BA91000}"/>
            </a:ext>
          </a:extLst>
        </xdr:cNvPr>
        <xdr:cNvSpPr>
          <a:spLocks noChangeArrowheads="1"/>
        </xdr:cNvSpPr>
      </xdr:nvSpPr>
      <xdr:spPr bwMode="auto">
        <a:xfrm>
          <a:off x="0" y="4579715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1358</xdr:row>
      <xdr:rowOff>0</xdr:rowOff>
    </xdr:from>
    <xdr:to>
      <xdr:col>0</xdr:col>
      <xdr:colOff>0</xdr:colOff>
      <xdr:row>1358</xdr:row>
      <xdr:rowOff>0</xdr:rowOff>
    </xdr:to>
    <xdr:sp macro="" textlink="">
      <xdr:nvSpPr>
        <xdr:cNvPr id="1091932" name="Rectangle 13137">
          <a:extLst>
            <a:ext uri="{FF2B5EF4-FFF2-40B4-BE49-F238E27FC236}">
              <a16:creationId xmlns:a16="http://schemas.microsoft.com/office/drawing/2014/main" xmlns="" id="{00000000-0008-0000-0B00-00005CA91000}"/>
            </a:ext>
          </a:extLst>
        </xdr:cNvPr>
        <xdr:cNvSpPr>
          <a:spLocks noChangeArrowheads="1"/>
        </xdr:cNvSpPr>
      </xdr:nvSpPr>
      <xdr:spPr bwMode="auto">
        <a:xfrm>
          <a:off x="0" y="4579715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1423</xdr:row>
      <xdr:rowOff>0</xdr:rowOff>
    </xdr:from>
    <xdr:to>
      <xdr:col>0</xdr:col>
      <xdr:colOff>0</xdr:colOff>
      <xdr:row>1423</xdr:row>
      <xdr:rowOff>0</xdr:rowOff>
    </xdr:to>
    <xdr:sp macro="" textlink="">
      <xdr:nvSpPr>
        <xdr:cNvPr id="1091935" name="Rectangle 13140">
          <a:extLst>
            <a:ext uri="{FF2B5EF4-FFF2-40B4-BE49-F238E27FC236}">
              <a16:creationId xmlns:a16="http://schemas.microsoft.com/office/drawing/2014/main" xmlns="" id="{00000000-0008-0000-0B00-00005FA91000}"/>
            </a:ext>
          </a:extLst>
        </xdr:cNvPr>
        <xdr:cNvSpPr>
          <a:spLocks noChangeArrowheads="1"/>
        </xdr:cNvSpPr>
      </xdr:nvSpPr>
      <xdr:spPr bwMode="auto">
        <a:xfrm>
          <a:off x="0" y="4839081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1423</xdr:row>
      <xdr:rowOff>0</xdr:rowOff>
    </xdr:from>
    <xdr:to>
      <xdr:col>0</xdr:col>
      <xdr:colOff>0</xdr:colOff>
      <xdr:row>1423</xdr:row>
      <xdr:rowOff>0</xdr:rowOff>
    </xdr:to>
    <xdr:sp macro="" textlink="">
      <xdr:nvSpPr>
        <xdr:cNvPr id="1091936" name="Rectangle 13141">
          <a:extLst>
            <a:ext uri="{FF2B5EF4-FFF2-40B4-BE49-F238E27FC236}">
              <a16:creationId xmlns:a16="http://schemas.microsoft.com/office/drawing/2014/main" xmlns="" id="{00000000-0008-0000-0B00-000060A91000}"/>
            </a:ext>
          </a:extLst>
        </xdr:cNvPr>
        <xdr:cNvSpPr>
          <a:spLocks noChangeArrowheads="1"/>
        </xdr:cNvSpPr>
      </xdr:nvSpPr>
      <xdr:spPr bwMode="auto">
        <a:xfrm>
          <a:off x="0" y="4839081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1423</xdr:row>
      <xdr:rowOff>0</xdr:rowOff>
    </xdr:from>
    <xdr:to>
      <xdr:col>0</xdr:col>
      <xdr:colOff>0</xdr:colOff>
      <xdr:row>1423</xdr:row>
      <xdr:rowOff>0</xdr:rowOff>
    </xdr:to>
    <xdr:sp macro="" textlink="">
      <xdr:nvSpPr>
        <xdr:cNvPr id="1091937" name="Rectangle 13142">
          <a:extLst>
            <a:ext uri="{FF2B5EF4-FFF2-40B4-BE49-F238E27FC236}">
              <a16:creationId xmlns:a16="http://schemas.microsoft.com/office/drawing/2014/main" xmlns="" id="{00000000-0008-0000-0B00-000061A91000}"/>
            </a:ext>
          </a:extLst>
        </xdr:cNvPr>
        <xdr:cNvSpPr>
          <a:spLocks noChangeArrowheads="1"/>
        </xdr:cNvSpPr>
      </xdr:nvSpPr>
      <xdr:spPr bwMode="auto">
        <a:xfrm>
          <a:off x="0" y="4839081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1423</xdr:row>
      <xdr:rowOff>0</xdr:rowOff>
    </xdr:from>
    <xdr:to>
      <xdr:col>0</xdr:col>
      <xdr:colOff>0</xdr:colOff>
      <xdr:row>1423</xdr:row>
      <xdr:rowOff>0</xdr:rowOff>
    </xdr:to>
    <xdr:sp macro="" textlink="">
      <xdr:nvSpPr>
        <xdr:cNvPr id="1091938" name="Rectangle 13143">
          <a:extLst>
            <a:ext uri="{FF2B5EF4-FFF2-40B4-BE49-F238E27FC236}">
              <a16:creationId xmlns:a16="http://schemas.microsoft.com/office/drawing/2014/main" xmlns="" id="{00000000-0008-0000-0B00-000062A91000}"/>
            </a:ext>
          </a:extLst>
        </xdr:cNvPr>
        <xdr:cNvSpPr>
          <a:spLocks noChangeArrowheads="1"/>
        </xdr:cNvSpPr>
      </xdr:nvSpPr>
      <xdr:spPr bwMode="auto">
        <a:xfrm>
          <a:off x="0" y="4839081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1423</xdr:row>
      <xdr:rowOff>0</xdr:rowOff>
    </xdr:from>
    <xdr:to>
      <xdr:col>0</xdr:col>
      <xdr:colOff>0</xdr:colOff>
      <xdr:row>1423</xdr:row>
      <xdr:rowOff>0</xdr:rowOff>
    </xdr:to>
    <xdr:sp macro="" textlink="">
      <xdr:nvSpPr>
        <xdr:cNvPr id="1091939" name="Rectangle 13144">
          <a:extLst>
            <a:ext uri="{FF2B5EF4-FFF2-40B4-BE49-F238E27FC236}">
              <a16:creationId xmlns:a16="http://schemas.microsoft.com/office/drawing/2014/main" xmlns="" id="{00000000-0008-0000-0B00-000063A91000}"/>
            </a:ext>
          </a:extLst>
        </xdr:cNvPr>
        <xdr:cNvSpPr>
          <a:spLocks noChangeArrowheads="1"/>
        </xdr:cNvSpPr>
      </xdr:nvSpPr>
      <xdr:spPr bwMode="auto">
        <a:xfrm>
          <a:off x="0" y="4839081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1423</xdr:row>
      <xdr:rowOff>0</xdr:rowOff>
    </xdr:from>
    <xdr:to>
      <xdr:col>0</xdr:col>
      <xdr:colOff>0</xdr:colOff>
      <xdr:row>1423</xdr:row>
      <xdr:rowOff>0</xdr:rowOff>
    </xdr:to>
    <xdr:sp macro="" textlink="">
      <xdr:nvSpPr>
        <xdr:cNvPr id="1091940" name="Rectangle 13145">
          <a:extLst>
            <a:ext uri="{FF2B5EF4-FFF2-40B4-BE49-F238E27FC236}">
              <a16:creationId xmlns:a16="http://schemas.microsoft.com/office/drawing/2014/main" xmlns="" id="{00000000-0008-0000-0B00-000064A91000}"/>
            </a:ext>
          </a:extLst>
        </xdr:cNvPr>
        <xdr:cNvSpPr>
          <a:spLocks noChangeArrowheads="1"/>
        </xdr:cNvSpPr>
      </xdr:nvSpPr>
      <xdr:spPr bwMode="auto">
        <a:xfrm>
          <a:off x="0" y="4839081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1423</xdr:row>
      <xdr:rowOff>0</xdr:rowOff>
    </xdr:from>
    <xdr:to>
      <xdr:col>0</xdr:col>
      <xdr:colOff>0</xdr:colOff>
      <xdr:row>1423</xdr:row>
      <xdr:rowOff>0</xdr:rowOff>
    </xdr:to>
    <xdr:sp macro="" textlink="">
      <xdr:nvSpPr>
        <xdr:cNvPr id="1091941" name="Rectangle 13146">
          <a:extLst>
            <a:ext uri="{FF2B5EF4-FFF2-40B4-BE49-F238E27FC236}">
              <a16:creationId xmlns:a16="http://schemas.microsoft.com/office/drawing/2014/main" xmlns="" id="{00000000-0008-0000-0B00-000065A91000}"/>
            </a:ext>
          </a:extLst>
        </xdr:cNvPr>
        <xdr:cNvSpPr>
          <a:spLocks noChangeArrowheads="1"/>
        </xdr:cNvSpPr>
      </xdr:nvSpPr>
      <xdr:spPr bwMode="auto">
        <a:xfrm>
          <a:off x="0" y="4839081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1423</xdr:row>
      <xdr:rowOff>0</xdr:rowOff>
    </xdr:from>
    <xdr:to>
      <xdr:col>0</xdr:col>
      <xdr:colOff>0</xdr:colOff>
      <xdr:row>1423</xdr:row>
      <xdr:rowOff>0</xdr:rowOff>
    </xdr:to>
    <xdr:sp macro="" textlink="">
      <xdr:nvSpPr>
        <xdr:cNvPr id="1091942" name="Rectangle 13147">
          <a:extLst>
            <a:ext uri="{FF2B5EF4-FFF2-40B4-BE49-F238E27FC236}">
              <a16:creationId xmlns:a16="http://schemas.microsoft.com/office/drawing/2014/main" xmlns="" id="{00000000-0008-0000-0B00-000066A91000}"/>
            </a:ext>
          </a:extLst>
        </xdr:cNvPr>
        <xdr:cNvSpPr>
          <a:spLocks noChangeArrowheads="1"/>
        </xdr:cNvSpPr>
      </xdr:nvSpPr>
      <xdr:spPr bwMode="auto">
        <a:xfrm>
          <a:off x="0" y="4839081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1896</xdr:row>
      <xdr:rowOff>0</xdr:rowOff>
    </xdr:from>
    <xdr:to>
      <xdr:col>0</xdr:col>
      <xdr:colOff>0</xdr:colOff>
      <xdr:row>1896</xdr:row>
      <xdr:rowOff>0</xdr:rowOff>
    </xdr:to>
    <xdr:sp macro="" textlink="">
      <xdr:nvSpPr>
        <xdr:cNvPr id="1091943" name="Rectangle 13148">
          <a:extLst>
            <a:ext uri="{FF2B5EF4-FFF2-40B4-BE49-F238E27FC236}">
              <a16:creationId xmlns:a16="http://schemas.microsoft.com/office/drawing/2014/main" xmlns="" id="{00000000-0008-0000-0B00-000067A91000}"/>
            </a:ext>
          </a:extLst>
        </xdr:cNvPr>
        <xdr:cNvSpPr>
          <a:spLocks noChangeArrowheads="1"/>
        </xdr:cNvSpPr>
      </xdr:nvSpPr>
      <xdr:spPr bwMode="auto">
        <a:xfrm>
          <a:off x="0" y="7864221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1896</xdr:row>
      <xdr:rowOff>0</xdr:rowOff>
    </xdr:from>
    <xdr:to>
      <xdr:col>0</xdr:col>
      <xdr:colOff>0</xdr:colOff>
      <xdr:row>1896</xdr:row>
      <xdr:rowOff>0</xdr:rowOff>
    </xdr:to>
    <xdr:sp macro="" textlink="">
      <xdr:nvSpPr>
        <xdr:cNvPr id="1091944" name="Rectangle 13149">
          <a:extLst>
            <a:ext uri="{FF2B5EF4-FFF2-40B4-BE49-F238E27FC236}">
              <a16:creationId xmlns:a16="http://schemas.microsoft.com/office/drawing/2014/main" xmlns="" id="{00000000-0008-0000-0B00-000068A91000}"/>
            </a:ext>
          </a:extLst>
        </xdr:cNvPr>
        <xdr:cNvSpPr>
          <a:spLocks noChangeArrowheads="1"/>
        </xdr:cNvSpPr>
      </xdr:nvSpPr>
      <xdr:spPr bwMode="auto">
        <a:xfrm>
          <a:off x="0" y="7864221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0</xdr:col>
      <xdr:colOff>0</xdr:colOff>
      <xdr:row>2016</xdr:row>
      <xdr:rowOff>0</xdr:rowOff>
    </xdr:to>
    <xdr:sp macro="" textlink="">
      <xdr:nvSpPr>
        <xdr:cNvPr id="1091945" name="Rectangle 13150">
          <a:extLst>
            <a:ext uri="{FF2B5EF4-FFF2-40B4-BE49-F238E27FC236}">
              <a16:creationId xmlns:a16="http://schemas.microsoft.com/office/drawing/2014/main" xmlns="" id="{00000000-0008-0000-0B00-000069A9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0</xdr:col>
      <xdr:colOff>0</xdr:colOff>
      <xdr:row>2016</xdr:row>
      <xdr:rowOff>0</xdr:rowOff>
    </xdr:to>
    <xdr:sp macro="" textlink="">
      <xdr:nvSpPr>
        <xdr:cNvPr id="1091946" name="Rectangle 13151">
          <a:extLst>
            <a:ext uri="{FF2B5EF4-FFF2-40B4-BE49-F238E27FC236}">
              <a16:creationId xmlns:a16="http://schemas.microsoft.com/office/drawing/2014/main" xmlns="" id="{00000000-0008-0000-0B00-00006AA9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0</xdr:col>
      <xdr:colOff>0</xdr:colOff>
      <xdr:row>2016</xdr:row>
      <xdr:rowOff>0</xdr:rowOff>
    </xdr:to>
    <xdr:sp macro="" textlink="">
      <xdr:nvSpPr>
        <xdr:cNvPr id="1091947" name="Rectangle 13152">
          <a:extLst>
            <a:ext uri="{FF2B5EF4-FFF2-40B4-BE49-F238E27FC236}">
              <a16:creationId xmlns:a16="http://schemas.microsoft.com/office/drawing/2014/main" xmlns="" id="{00000000-0008-0000-0B00-00006BA9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0</xdr:col>
      <xdr:colOff>0</xdr:colOff>
      <xdr:row>2016</xdr:row>
      <xdr:rowOff>0</xdr:rowOff>
    </xdr:to>
    <xdr:sp macro="" textlink="">
      <xdr:nvSpPr>
        <xdr:cNvPr id="1091948" name="Rectangle 13153">
          <a:extLst>
            <a:ext uri="{FF2B5EF4-FFF2-40B4-BE49-F238E27FC236}">
              <a16:creationId xmlns:a16="http://schemas.microsoft.com/office/drawing/2014/main" xmlns="" id="{00000000-0008-0000-0B00-00006CA9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0</xdr:col>
      <xdr:colOff>0</xdr:colOff>
      <xdr:row>2016</xdr:row>
      <xdr:rowOff>0</xdr:rowOff>
    </xdr:to>
    <xdr:sp macro="" textlink="">
      <xdr:nvSpPr>
        <xdr:cNvPr id="1091949" name="Rectangle 13154">
          <a:extLst>
            <a:ext uri="{FF2B5EF4-FFF2-40B4-BE49-F238E27FC236}">
              <a16:creationId xmlns:a16="http://schemas.microsoft.com/office/drawing/2014/main" xmlns="" id="{00000000-0008-0000-0B00-00006DA9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0</xdr:col>
      <xdr:colOff>0</xdr:colOff>
      <xdr:row>2016</xdr:row>
      <xdr:rowOff>0</xdr:rowOff>
    </xdr:to>
    <xdr:sp macro="" textlink="">
      <xdr:nvSpPr>
        <xdr:cNvPr id="1091950" name="Rectangle 13155">
          <a:extLst>
            <a:ext uri="{FF2B5EF4-FFF2-40B4-BE49-F238E27FC236}">
              <a16:creationId xmlns:a16="http://schemas.microsoft.com/office/drawing/2014/main" xmlns="" id="{00000000-0008-0000-0B00-00006EA9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0</xdr:col>
      <xdr:colOff>0</xdr:colOff>
      <xdr:row>2016</xdr:row>
      <xdr:rowOff>0</xdr:rowOff>
    </xdr:to>
    <xdr:sp macro="" textlink="">
      <xdr:nvSpPr>
        <xdr:cNvPr id="1091951" name="Rectangle 13156">
          <a:extLst>
            <a:ext uri="{FF2B5EF4-FFF2-40B4-BE49-F238E27FC236}">
              <a16:creationId xmlns:a16="http://schemas.microsoft.com/office/drawing/2014/main" xmlns="" id="{00000000-0008-0000-0B00-00006FA9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0</xdr:col>
      <xdr:colOff>0</xdr:colOff>
      <xdr:row>2016</xdr:row>
      <xdr:rowOff>0</xdr:rowOff>
    </xdr:to>
    <xdr:sp macro="" textlink="">
      <xdr:nvSpPr>
        <xdr:cNvPr id="1091952" name="Rectangle 13157">
          <a:extLst>
            <a:ext uri="{FF2B5EF4-FFF2-40B4-BE49-F238E27FC236}">
              <a16:creationId xmlns:a16="http://schemas.microsoft.com/office/drawing/2014/main" xmlns="" id="{00000000-0008-0000-0B00-000070A9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0</xdr:col>
      <xdr:colOff>0</xdr:colOff>
      <xdr:row>2016</xdr:row>
      <xdr:rowOff>0</xdr:rowOff>
    </xdr:to>
    <xdr:sp macro="" textlink="">
      <xdr:nvSpPr>
        <xdr:cNvPr id="1091953" name="Rectangle 13158">
          <a:extLst>
            <a:ext uri="{FF2B5EF4-FFF2-40B4-BE49-F238E27FC236}">
              <a16:creationId xmlns:a16="http://schemas.microsoft.com/office/drawing/2014/main" xmlns="" id="{00000000-0008-0000-0B00-000071A9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0</xdr:col>
      <xdr:colOff>0</xdr:colOff>
      <xdr:row>2016</xdr:row>
      <xdr:rowOff>0</xdr:rowOff>
    </xdr:to>
    <xdr:sp macro="" textlink="">
      <xdr:nvSpPr>
        <xdr:cNvPr id="1091954" name="Rectangle 13159">
          <a:extLst>
            <a:ext uri="{FF2B5EF4-FFF2-40B4-BE49-F238E27FC236}">
              <a16:creationId xmlns:a16="http://schemas.microsoft.com/office/drawing/2014/main" xmlns="" id="{00000000-0008-0000-0B00-000072A9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0</xdr:col>
      <xdr:colOff>0</xdr:colOff>
      <xdr:row>2016</xdr:row>
      <xdr:rowOff>0</xdr:rowOff>
    </xdr:to>
    <xdr:sp macro="" textlink="">
      <xdr:nvSpPr>
        <xdr:cNvPr id="1091955" name="Rectangle 13160">
          <a:extLst>
            <a:ext uri="{FF2B5EF4-FFF2-40B4-BE49-F238E27FC236}">
              <a16:creationId xmlns:a16="http://schemas.microsoft.com/office/drawing/2014/main" xmlns="" id="{00000000-0008-0000-0B00-000073A9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0</xdr:col>
      <xdr:colOff>0</xdr:colOff>
      <xdr:row>2016</xdr:row>
      <xdr:rowOff>0</xdr:rowOff>
    </xdr:to>
    <xdr:sp macro="" textlink="">
      <xdr:nvSpPr>
        <xdr:cNvPr id="1091956" name="Rectangle 13161">
          <a:extLst>
            <a:ext uri="{FF2B5EF4-FFF2-40B4-BE49-F238E27FC236}">
              <a16:creationId xmlns:a16="http://schemas.microsoft.com/office/drawing/2014/main" xmlns="" id="{00000000-0008-0000-0B00-000074A9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0</xdr:col>
      <xdr:colOff>0</xdr:colOff>
      <xdr:row>2016</xdr:row>
      <xdr:rowOff>0</xdr:rowOff>
    </xdr:to>
    <xdr:sp macro="" textlink="">
      <xdr:nvSpPr>
        <xdr:cNvPr id="1091957" name="Rectangle 13162">
          <a:extLst>
            <a:ext uri="{FF2B5EF4-FFF2-40B4-BE49-F238E27FC236}">
              <a16:creationId xmlns:a16="http://schemas.microsoft.com/office/drawing/2014/main" xmlns="" id="{00000000-0008-0000-0B00-000075A9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0</xdr:col>
      <xdr:colOff>0</xdr:colOff>
      <xdr:row>2016</xdr:row>
      <xdr:rowOff>0</xdr:rowOff>
    </xdr:to>
    <xdr:sp macro="" textlink="">
      <xdr:nvSpPr>
        <xdr:cNvPr id="1091958" name="Rectangle 13163">
          <a:extLst>
            <a:ext uri="{FF2B5EF4-FFF2-40B4-BE49-F238E27FC236}">
              <a16:creationId xmlns:a16="http://schemas.microsoft.com/office/drawing/2014/main" xmlns="" id="{00000000-0008-0000-0B00-000076A9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0</xdr:col>
      <xdr:colOff>0</xdr:colOff>
      <xdr:row>2016</xdr:row>
      <xdr:rowOff>0</xdr:rowOff>
    </xdr:to>
    <xdr:sp macro="" textlink="">
      <xdr:nvSpPr>
        <xdr:cNvPr id="1091959" name="Rectangle 13164">
          <a:extLst>
            <a:ext uri="{FF2B5EF4-FFF2-40B4-BE49-F238E27FC236}">
              <a16:creationId xmlns:a16="http://schemas.microsoft.com/office/drawing/2014/main" xmlns="" id="{00000000-0008-0000-0B00-000077A9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0</xdr:col>
      <xdr:colOff>0</xdr:colOff>
      <xdr:row>2016</xdr:row>
      <xdr:rowOff>0</xdr:rowOff>
    </xdr:to>
    <xdr:sp macro="" textlink="">
      <xdr:nvSpPr>
        <xdr:cNvPr id="1091960" name="Rectangle 13165">
          <a:extLst>
            <a:ext uri="{FF2B5EF4-FFF2-40B4-BE49-F238E27FC236}">
              <a16:creationId xmlns:a16="http://schemas.microsoft.com/office/drawing/2014/main" xmlns="" id="{00000000-0008-0000-0B00-000078A9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0</xdr:col>
      <xdr:colOff>0</xdr:colOff>
      <xdr:row>2016</xdr:row>
      <xdr:rowOff>0</xdr:rowOff>
    </xdr:to>
    <xdr:sp macro="" textlink="">
      <xdr:nvSpPr>
        <xdr:cNvPr id="1091961" name="Rectangle 13166">
          <a:extLst>
            <a:ext uri="{FF2B5EF4-FFF2-40B4-BE49-F238E27FC236}">
              <a16:creationId xmlns:a16="http://schemas.microsoft.com/office/drawing/2014/main" xmlns="" id="{00000000-0008-0000-0B00-000079A9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0</xdr:col>
      <xdr:colOff>0</xdr:colOff>
      <xdr:row>2016</xdr:row>
      <xdr:rowOff>0</xdr:rowOff>
    </xdr:to>
    <xdr:sp macro="" textlink="">
      <xdr:nvSpPr>
        <xdr:cNvPr id="1091962" name="Rectangle 13167">
          <a:extLst>
            <a:ext uri="{FF2B5EF4-FFF2-40B4-BE49-F238E27FC236}">
              <a16:creationId xmlns:a16="http://schemas.microsoft.com/office/drawing/2014/main" xmlns="" id="{00000000-0008-0000-0B00-00007AA9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2194</xdr:row>
      <xdr:rowOff>0</xdr:rowOff>
    </xdr:from>
    <xdr:to>
      <xdr:col>0</xdr:col>
      <xdr:colOff>0</xdr:colOff>
      <xdr:row>2194</xdr:row>
      <xdr:rowOff>0</xdr:rowOff>
    </xdr:to>
    <xdr:sp macro="" textlink="">
      <xdr:nvSpPr>
        <xdr:cNvPr id="1091963" name="Rectangle 13168">
          <a:extLst>
            <a:ext uri="{FF2B5EF4-FFF2-40B4-BE49-F238E27FC236}">
              <a16:creationId xmlns:a16="http://schemas.microsoft.com/office/drawing/2014/main" xmlns="" id="{00000000-0008-0000-0B00-00007BA91000}"/>
            </a:ext>
          </a:extLst>
        </xdr:cNvPr>
        <xdr:cNvSpPr>
          <a:spLocks noChangeArrowheads="1"/>
        </xdr:cNvSpPr>
      </xdr:nvSpPr>
      <xdr:spPr bwMode="auto">
        <a:xfrm>
          <a:off x="0" y="8921686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2194</xdr:row>
      <xdr:rowOff>0</xdr:rowOff>
    </xdr:from>
    <xdr:to>
      <xdr:col>0</xdr:col>
      <xdr:colOff>0</xdr:colOff>
      <xdr:row>2194</xdr:row>
      <xdr:rowOff>0</xdr:rowOff>
    </xdr:to>
    <xdr:sp macro="" textlink="">
      <xdr:nvSpPr>
        <xdr:cNvPr id="1091964" name="Rectangle 13169">
          <a:extLst>
            <a:ext uri="{FF2B5EF4-FFF2-40B4-BE49-F238E27FC236}">
              <a16:creationId xmlns:a16="http://schemas.microsoft.com/office/drawing/2014/main" xmlns="" id="{00000000-0008-0000-0B00-00007CA91000}"/>
            </a:ext>
          </a:extLst>
        </xdr:cNvPr>
        <xdr:cNvSpPr>
          <a:spLocks noChangeArrowheads="1"/>
        </xdr:cNvSpPr>
      </xdr:nvSpPr>
      <xdr:spPr bwMode="auto">
        <a:xfrm>
          <a:off x="0" y="8921686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2194</xdr:row>
      <xdr:rowOff>0</xdr:rowOff>
    </xdr:from>
    <xdr:to>
      <xdr:col>0</xdr:col>
      <xdr:colOff>0</xdr:colOff>
      <xdr:row>2194</xdr:row>
      <xdr:rowOff>0</xdr:rowOff>
    </xdr:to>
    <xdr:sp macro="" textlink="">
      <xdr:nvSpPr>
        <xdr:cNvPr id="1091965" name="Rectangle 13170">
          <a:extLst>
            <a:ext uri="{FF2B5EF4-FFF2-40B4-BE49-F238E27FC236}">
              <a16:creationId xmlns:a16="http://schemas.microsoft.com/office/drawing/2014/main" xmlns="" id="{00000000-0008-0000-0B00-00007DA91000}"/>
            </a:ext>
          </a:extLst>
        </xdr:cNvPr>
        <xdr:cNvSpPr>
          <a:spLocks noChangeArrowheads="1"/>
        </xdr:cNvSpPr>
      </xdr:nvSpPr>
      <xdr:spPr bwMode="auto">
        <a:xfrm>
          <a:off x="0" y="8923686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2194</xdr:row>
      <xdr:rowOff>0</xdr:rowOff>
    </xdr:from>
    <xdr:to>
      <xdr:col>0</xdr:col>
      <xdr:colOff>0</xdr:colOff>
      <xdr:row>2194</xdr:row>
      <xdr:rowOff>0</xdr:rowOff>
    </xdr:to>
    <xdr:sp macro="" textlink="">
      <xdr:nvSpPr>
        <xdr:cNvPr id="1091966" name="Rectangle 13171">
          <a:extLst>
            <a:ext uri="{FF2B5EF4-FFF2-40B4-BE49-F238E27FC236}">
              <a16:creationId xmlns:a16="http://schemas.microsoft.com/office/drawing/2014/main" xmlns="" id="{00000000-0008-0000-0B00-00007EA91000}"/>
            </a:ext>
          </a:extLst>
        </xdr:cNvPr>
        <xdr:cNvSpPr>
          <a:spLocks noChangeArrowheads="1"/>
        </xdr:cNvSpPr>
      </xdr:nvSpPr>
      <xdr:spPr bwMode="auto">
        <a:xfrm>
          <a:off x="0" y="8923686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2194</xdr:row>
      <xdr:rowOff>0</xdr:rowOff>
    </xdr:from>
    <xdr:to>
      <xdr:col>0</xdr:col>
      <xdr:colOff>0</xdr:colOff>
      <xdr:row>2194</xdr:row>
      <xdr:rowOff>0</xdr:rowOff>
    </xdr:to>
    <xdr:sp macro="" textlink="">
      <xdr:nvSpPr>
        <xdr:cNvPr id="1091967" name="Rectangle 13172">
          <a:extLst>
            <a:ext uri="{FF2B5EF4-FFF2-40B4-BE49-F238E27FC236}">
              <a16:creationId xmlns:a16="http://schemas.microsoft.com/office/drawing/2014/main" xmlns="" id="{00000000-0008-0000-0B00-00007FA91000}"/>
            </a:ext>
          </a:extLst>
        </xdr:cNvPr>
        <xdr:cNvSpPr>
          <a:spLocks noChangeArrowheads="1"/>
        </xdr:cNvSpPr>
      </xdr:nvSpPr>
      <xdr:spPr bwMode="auto">
        <a:xfrm>
          <a:off x="0" y="8977693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2194</xdr:row>
      <xdr:rowOff>0</xdr:rowOff>
    </xdr:from>
    <xdr:to>
      <xdr:col>0</xdr:col>
      <xdr:colOff>0</xdr:colOff>
      <xdr:row>2194</xdr:row>
      <xdr:rowOff>0</xdr:rowOff>
    </xdr:to>
    <xdr:sp macro="" textlink="">
      <xdr:nvSpPr>
        <xdr:cNvPr id="1091968" name="Rectangle 13173">
          <a:extLst>
            <a:ext uri="{FF2B5EF4-FFF2-40B4-BE49-F238E27FC236}">
              <a16:creationId xmlns:a16="http://schemas.microsoft.com/office/drawing/2014/main" xmlns="" id="{00000000-0008-0000-0B00-000080A91000}"/>
            </a:ext>
          </a:extLst>
        </xdr:cNvPr>
        <xdr:cNvSpPr>
          <a:spLocks noChangeArrowheads="1"/>
        </xdr:cNvSpPr>
      </xdr:nvSpPr>
      <xdr:spPr bwMode="auto">
        <a:xfrm>
          <a:off x="0" y="8977693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1423</xdr:row>
      <xdr:rowOff>0</xdr:rowOff>
    </xdr:from>
    <xdr:to>
      <xdr:col>0</xdr:col>
      <xdr:colOff>0</xdr:colOff>
      <xdr:row>1423</xdr:row>
      <xdr:rowOff>0</xdr:rowOff>
    </xdr:to>
    <xdr:sp macro="" textlink="">
      <xdr:nvSpPr>
        <xdr:cNvPr id="1091977" name="Rectangle 13182">
          <a:extLst>
            <a:ext uri="{FF2B5EF4-FFF2-40B4-BE49-F238E27FC236}">
              <a16:creationId xmlns:a16="http://schemas.microsoft.com/office/drawing/2014/main" xmlns="" id="{00000000-0008-0000-0B00-000089A91000}"/>
            </a:ext>
          </a:extLst>
        </xdr:cNvPr>
        <xdr:cNvSpPr>
          <a:spLocks noChangeArrowheads="1"/>
        </xdr:cNvSpPr>
      </xdr:nvSpPr>
      <xdr:spPr bwMode="auto">
        <a:xfrm>
          <a:off x="0" y="4839081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1423</xdr:row>
      <xdr:rowOff>0</xdr:rowOff>
    </xdr:from>
    <xdr:to>
      <xdr:col>0</xdr:col>
      <xdr:colOff>0</xdr:colOff>
      <xdr:row>1423</xdr:row>
      <xdr:rowOff>0</xdr:rowOff>
    </xdr:to>
    <xdr:sp macro="" textlink="">
      <xdr:nvSpPr>
        <xdr:cNvPr id="1091978" name="Rectangle 13183">
          <a:extLst>
            <a:ext uri="{FF2B5EF4-FFF2-40B4-BE49-F238E27FC236}">
              <a16:creationId xmlns:a16="http://schemas.microsoft.com/office/drawing/2014/main" xmlns="" id="{00000000-0008-0000-0B00-00008AA91000}"/>
            </a:ext>
          </a:extLst>
        </xdr:cNvPr>
        <xdr:cNvSpPr>
          <a:spLocks noChangeArrowheads="1"/>
        </xdr:cNvSpPr>
      </xdr:nvSpPr>
      <xdr:spPr bwMode="auto">
        <a:xfrm>
          <a:off x="0" y="4839081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1423</xdr:row>
      <xdr:rowOff>0</xdr:rowOff>
    </xdr:from>
    <xdr:to>
      <xdr:col>0</xdr:col>
      <xdr:colOff>0</xdr:colOff>
      <xdr:row>1423</xdr:row>
      <xdr:rowOff>0</xdr:rowOff>
    </xdr:to>
    <xdr:sp macro="" textlink="">
      <xdr:nvSpPr>
        <xdr:cNvPr id="1091979" name="Rectangle 13184">
          <a:extLst>
            <a:ext uri="{FF2B5EF4-FFF2-40B4-BE49-F238E27FC236}">
              <a16:creationId xmlns:a16="http://schemas.microsoft.com/office/drawing/2014/main" xmlns="" id="{00000000-0008-0000-0B00-00008BA91000}"/>
            </a:ext>
          </a:extLst>
        </xdr:cNvPr>
        <xdr:cNvSpPr>
          <a:spLocks noChangeArrowheads="1"/>
        </xdr:cNvSpPr>
      </xdr:nvSpPr>
      <xdr:spPr bwMode="auto">
        <a:xfrm>
          <a:off x="0" y="4839081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1423</xdr:row>
      <xdr:rowOff>0</xdr:rowOff>
    </xdr:from>
    <xdr:to>
      <xdr:col>0</xdr:col>
      <xdr:colOff>0</xdr:colOff>
      <xdr:row>1423</xdr:row>
      <xdr:rowOff>0</xdr:rowOff>
    </xdr:to>
    <xdr:sp macro="" textlink="">
      <xdr:nvSpPr>
        <xdr:cNvPr id="1091980" name="Rectangle 13185">
          <a:extLst>
            <a:ext uri="{FF2B5EF4-FFF2-40B4-BE49-F238E27FC236}">
              <a16:creationId xmlns:a16="http://schemas.microsoft.com/office/drawing/2014/main" xmlns="" id="{00000000-0008-0000-0B00-00008CA91000}"/>
            </a:ext>
          </a:extLst>
        </xdr:cNvPr>
        <xdr:cNvSpPr>
          <a:spLocks noChangeArrowheads="1"/>
        </xdr:cNvSpPr>
      </xdr:nvSpPr>
      <xdr:spPr bwMode="auto">
        <a:xfrm>
          <a:off x="0" y="4839081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1423</xdr:row>
      <xdr:rowOff>0</xdr:rowOff>
    </xdr:from>
    <xdr:to>
      <xdr:col>0</xdr:col>
      <xdr:colOff>0</xdr:colOff>
      <xdr:row>1423</xdr:row>
      <xdr:rowOff>0</xdr:rowOff>
    </xdr:to>
    <xdr:sp macro="" textlink="">
      <xdr:nvSpPr>
        <xdr:cNvPr id="1091981" name="Rectangle 13186">
          <a:extLst>
            <a:ext uri="{FF2B5EF4-FFF2-40B4-BE49-F238E27FC236}">
              <a16:creationId xmlns:a16="http://schemas.microsoft.com/office/drawing/2014/main" xmlns="" id="{00000000-0008-0000-0B00-00008DA91000}"/>
            </a:ext>
          </a:extLst>
        </xdr:cNvPr>
        <xdr:cNvSpPr>
          <a:spLocks noChangeArrowheads="1"/>
        </xdr:cNvSpPr>
      </xdr:nvSpPr>
      <xdr:spPr bwMode="auto">
        <a:xfrm>
          <a:off x="0" y="4839081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1423</xdr:row>
      <xdr:rowOff>0</xdr:rowOff>
    </xdr:from>
    <xdr:to>
      <xdr:col>0</xdr:col>
      <xdr:colOff>0</xdr:colOff>
      <xdr:row>1423</xdr:row>
      <xdr:rowOff>0</xdr:rowOff>
    </xdr:to>
    <xdr:sp macro="" textlink="">
      <xdr:nvSpPr>
        <xdr:cNvPr id="1091982" name="Rectangle 13187">
          <a:extLst>
            <a:ext uri="{FF2B5EF4-FFF2-40B4-BE49-F238E27FC236}">
              <a16:creationId xmlns:a16="http://schemas.microsoft.com/office/drawing/2014/main" xmlns="" id="{00000000-0008-0000-0B00-00008EA91000}"/>
            </a:ext>
          </a:extLst>
        </xdr:cNvPr>
        <xdr:cNvSpPr>
          <a:spLocks noChangeArrowheads="1"/>
        </xdr:cNvSpPr>
      </xdr:nvSpPr>
      <xdr:spPr bwMode="auto">
        <a:xfrm>
          <a:off x="0" y="4839081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1423</xdr:row>
      <xdr:rowOff>0</xdr:rowOff>
    </xdr:from>
    <xdr:to>
      <xdr:col>0</xdr:col>
      <xdr:colOff>0</xdr:colOff>
      <xdr:row>1423</xdr:row>
      <xdr:rowOff>0</xdr:rowOff>
    </xdr:to>
    <xdr:sp macro="" textlink="">
      <xdr:nvSpPr>
        <xdr:cNvPr id="1091983" name="Rectangle 13188">
          <a:extLst>
            <a:ext uri="{FF2B5EF4-FFF2-40B4-BE49-F238E27FC236}">
              <a16:creationId xmlns:a16="http://schemas.microsoft.com/office/drawing/2014/main" xmlns="" id="{00000000-0008-0000-0B00-00008FA91000}"/>
            </a:ext>
          </a:extLst>
        </xdr:cNvPr>
        <xdr:cNvSpPr>
          <a:spLocks noChangeArrowheads="1"/>
        </xdr:cNvSpPr>
      </xdr:nvSpPr>
      <xdr:spPr bwMode="auto">
        <a:xfrm>
          <a:off x="0" y="4839081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1423</xdr:row>
      <xdr:rowOff>0</xdr:rowOff>
    </xdr:from>
    <xdr:to>
      <xdr:col>0</xdr:col>
      <xdr:colOff>0</xdr:colOff>
      <xdr:row>1423</xdr:row>
      <xdr:rowOff>0</xdr:rowOff>
    </xdr:to>
    <xdr:sp macro="" textlink="">
      <xdr:nvSpPr>
        <xdr:cNvPr id="1091984" name="Rectangle 13189">
          <a:extLst>
            <a:ext uri="{FF2B5EF4-FFF2-40B4-BE49-F238E27FC236}">
              <a16:creationId xmlns:a16="http://schemas.microsoft.com/office/drawing/2014/main" xmlns="" id="{00000000-0008-0000-0B00-000090A91000}"/>
            </a:ext>
          </a:extLst>
        </xdr:cNvPr>
        <xdr:cNvSpPr>
          <a:spLocks noChangeArrowheads="1"/>
        </xdr:cNvSpPr>
      </xdr:nvSpPr>
      <xdr:spPr bwMode="auto">
        <a:xfrm>
          <a:off x="0" y="4839081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1423</xdr:row>
      <xdr:rowOff>0</xdr:rowOff>
    </xdr:from>
    <xdr:to>
      <xdr:col>0</xdr:col>
      <xdr:colOff>0</xdr:colOff>
      <xdr:row>1423</xdr:row>
      <xdr:rowOff>0</xdr:rowOff>
    </xdr:to>
    <xdr:sp macro="" textlink="">
      <xdr:nvSpPr>
        <xdr:cNvPr id="1091985" name="Rectangle 13190">
          <a:extLst>
            <a:ext uri="{FF2B5EF4-FFF2-40B4-BE49-F238E27FC236}">
              <a16:creationId xmlns:a16="http://schemas.microsoft.com/office/drawing/2014/main" xmlns="" id="{00000000-0008-0000-0B00-000091A91000}"/>
            </a:ext>
          </a:extLst>
        </xdr:cNvPr>
        <xdr:cNvSpPr>
          <a:spLocks noChangeArrowheads="1"/>
        </xdr:cNvSpPr>
      </xdr:nvSpPr>
      <xdr:spPr bwMode="auto">
        <a:xfrm>
          <a:off x="0" y="4839081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1423</xdr:row>
      <xdr:rowOff>0</xdr:rowOff>
    </xdr:from>
    <xdr:to>
      <xdr:col>0</xdr:col>
      <xdr:colOff>0</xdr:colOff>
      <xdr:row>1423</xdr:row>
      <xdr:rowOff>0</xdr:rowOff>
    </xdr:to>
    <xdr:sp macro="" textlink="">
      <xdr:nvSpPr>
        <xdr:cNvPr id="1091986" name="Rectangle 13191">
          <a:extLst>
            <a:ext uri="{FF2B5EF4-FFF2-40B4-BE49-F238E27FC236}">
              <a16:creationId xmlns:a16="http://schemas.microsoft.com/office/drawing/2014/main" xmlns="" id="{00000000-0008-0000-0B00-000092A91000}"/>
            </a:ext>
          </a:extLst>
        </xdr:cNvPr>
        <xdr:cNvSpPr>
          <a:spLocks noChangeArrowheads="1"/>
        </xdr:cNvSpPr>
      </xdr:nvSpPr>
      <xdr:spPr bwMode="auto">
        <a:xfrm>
          <a:off x="0" y="4839081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1423</xdr:row>
      <xdr:rowOff>0</xdr:rowOff>
    </xdr:from>
    <xdr:to>
      <xdr:col>0</xdr:col>
      <xdr:colOff>0</xdr:colOff>
      <xdr:row>1423</xdr:row>
      <xdr:rowOff>0</xdr:rowOff>
    </xdr:to>
    <xdr:sp macro="" textlink="">
      <xdr:nvSpPr>
        <xdr:cNvPr id="1091987" name="Rectangle 13192">
          <a:extLst>
            <a:ext uri="{FF2B5EF4-FFF2-40B4-BE49-F238E27FC236}">
              <a16:creationId xmlns:a16="http://schemas.microsoft.com/office/drawing/2014/main" xmlns="" id="{00000000-0008-0000-0B00-000093A91000}"/>
            </a:ext>
          </a:extLst>
        </xdr:cNvPr>
        <xdr:cNvSpPr>
          <a:spLocks noChangeArrowheads="1"/>
        </xdr:cNvSpPr>
      </xdr:nvSpPr>
      <xdr:spPr bwMode="auto">
        <a:xfrm>
          <a:off x="0" y="4839081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1423</xdr:row>
      <xdr:rowOff>0</xdr:rowOff>
    </xdr:from>
    <xdr:to>
      <xdr:col>0</xdr:col>
      <xdr:colOff>0</xdr:colOff>
      <xdr:row>1423</xdr:row>
      <xdr:rowOff>0</xdr:rowOff>
    </xdr:to>
    <xdr:sp macro="" textlink="">
      <xdr:nvSpPr>
        <xdr:cNvPr id="1091988" name="Rectangle 13193">
          <a:extLst>
            <a:ext uri="{FF2B5EF4-FFF2-40B4-BE49-F238E27FC236}">
              <a16:creationId xmlns:a16="http://schemas.microsoft.com/office/drawing/2014/main" xmlns="" id="{00000000-0008-0000-0B00-000094A91000}"/>
            </a:ext>
          </a:extLst>
        </xdr:cNvPr>
        <xdr:cNvSpPr>
          <a:spLocks noChangeArrowheads="1"/>
        </xdr:cNvSpPr>
      </xdr:nvSpPr>
      <xdr:spPr bwMode="auto">
        <a:xfrm>
          <a:off x="0" y="4839081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1423</xdr:row>
      <xdr:rowOff>0</xdr:rowOff>
    </xdr:from>
    <xdr:to>
      <xdr:col>0</xdr:col>
      <xdr:colOff>0</xdr:colOff>
      <xdr:row>1423</xdr:row>
      <xdr:rowOff>0</xdr:rowOff>
    </xdr:to>
    <xdr:sp macro="" textlink="">
      <xdr:nvSpPr>
        <xdr:cNvPr id="1091989" name="Rectangle 13194">
          <a:extLst>
            <a:ext uri="{FF2B5EF4-FFF2-40B4-BE49-F238E27FC236}">
              <a16:creationId xmlns:a16="http://schemas.microsoft.com/office/drawing/2014/main" xmlns="" id="{00000000-0008-0000-0B00-000095A91000}"/>
            </a:ext>
          </a:extLst>
        </xdr:cNvPr>
        <xdr:cNvSpPr>
          <a:spLocks noChangeArrowheads="1"/>
        </xdr:cNvSpPr>
      </xdr:nvSpPr>
      <xdr:spPr bwMode="auto">
        <a:xfrm>
          <a:off x="0" y="4839081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1423</xdr:row>
      <xdr:rowOff>0</xdr:rowOff>
    </xdr:from>
    <xdr:to>
      <xdr:col>0</xdr:col>
      <xdr:colOff>0</xdr:colOff>
      <xdr:row>1423</xdr:row>
      <xdr:rowOff>0</xdr:rowOff>
    </xdr:to>
    <xdr:sp macro="" textlink="">
      <xdr:nvSpPr>
        <xdr:cNvPr id="1091990" name="Rectangle 13195">
          <a:extLst>
            <a:ext uri="{FF2B5EF4-FFF2-40B4-BE49-F238E27FC236}">
              <a16:creationId xmlns:a16="http://schemas.microsoft.com/office/drawing/2014/main" xmlns="" id="{00000000-0008-0000-0B00-000096A91000}"/>
            </a:ext>
          </a:extLst>
        </xdr:cNvPr>
        <xdr:cNvSpPr>
          <a:spLocks noChangeArrowheads="1"/>
        </xdr:cNvSpPr>
      </xdr:nvSpPr>
      <xdr:spPr bwMode="auto">
        <a:xfrm>
          <a:off x="0" y="4839081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2160</xdr:row>
      <xdr:rowOff>0</xdr:rowOff>
    </xdr:from>
    <xdr:to>
      <xdr:col>0</xdr:col>
      <xdr:colOff>0</xdr:colOff>
      <xdr:row>2160</xdr:row>
      <xdr:rowOff>0</xdr:rowOff>
    </xdr:to>
    <xdr:sp macro="" textlink="">
      <xdr:nvSpPr>
        <xdr:cNvPr id="1092015" name="Rectangle 13220">
          <a:extLst>
            <a:ext uri="{FF2B5EF4-FFF2-40B4-BE49-F238E27FC236}">
              <a16:creationId xmlns:a16="http://schemas.microsoft.com/office/drawing/2014/main" xmlns="" id="{00000000-0008-0000-0B00-0000AFA9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2160</xdr:row>
      <xdr:rowOff>0</xdr:rowOff>
    </xdr:from>
    <xdr:to>
      <xdr:col>0</xdr:col>
      <xdr:colOff>0</xdr:colOff>
      <xdr:row>2160</xdr:row>
      <xdr:rowOff>0</xdr:rowOff>
    </xdr:to>
    <xdr:sp macro="" textlink="">
      <xdr:nvSpPr>
        <xdr:cNvPr id="1092016" name="Rectangle 13221">
          <a:extLst>
            <a:ext uri="{FF2B5EF4-FFF2-40B4-BE49-F238E27FC236}">
              <a16:creationId xmlns:a16="http://schemas.microsoft.com/office/drawing/2014/main" xmlns="" id="{00000000-0008-0000-0B00-0000B0A9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2160</xdr:row>
      <xdr:rowOff>0</xdr:rowOff>
    </xdr:from>
    <xdr:to>
      <xdr:col>0</xdr:col>
      <xdr:colOff>0</xdr:colOff>
      <xdr:row>2160</xdr:row>
      <xdr:rowOff>0</xdr:rowOff>
    </xdr:to>
    <xdr:sp macro="" textlink="">
      <xdr:nvSpPr>
        <xdr:cNvPr id="1092061" name="Rectangle 13266">
          <a:extLst>
            <a:ext uri="{FF2B5EF4-FFF2-40B4-BE49-F238E27FC236}">
              <a16:creationId xmlns:a16="http://schemas.microsoft.com/office/drawing/2014/main" xmlns="" id="{00000000-0008-0000-0B00-0000DDA9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2160</xdr:row>
      <xdr:rowOff>0</xdr:rowOff>
    </xdr:from>
    <xdr:to>
      <xdr:col>0</xdr:col>
      <xdr:colOff>0</xdr:colOff>
      <xdr:row>2160</xdr:row>
      <xdr:rowOff>0</xdr:rowOff>
    </xdr:to>
    <xdr:sp macro="" textlink="">
      <xdr:nvSpPr>
        <xdr:cNvPr id="1092062" name="Rectangle 13267">
          <a:extLst>
            <a:ext uri="{FF2B5EF4-FFF2-40B4-BE49-F238E27FC236}">
              <a16:creationId xmlns:a16="http://schemas.microsoft.com/office/drawing/2014/main" xmlns="" id="{00000000-0008-0000-0B00-0000DEA91000}"/>
            </a:ext>
          </a:extLst>
        </xdr:cNvPr>
        <xdr:cNvSpPr>
          <a:spLocks noChangeArrowheads="1"/>
        </xdr:cNvSpPr>
      </xdr:nvSpPr>
      <xdr:spPr bwMode="auto">
        <a:xfrm>
          <a:off x="0" y="8755665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123825</xdr:colOff>
      <xdr:row>328</xdr:row>
      <xdr:rowOff>0</xdr:rowOff>
    </xdr:from>
    <xdr:to>
      <xdr:col>0</xdr:col>
      <xdr:colOff>533400</xdr:colOff>
      <xdr:row>328</xdr:row>
      <xdr:rowOff>0</xdr:rowOff>
    </xdr:to>
    <xdr:pic>
      <xdr:nvPicPr>
        <xdr:cNvPr id="1092097" name="Picture 13305">
          <a:extLst>
            <a:ext uri="{FF2B5EF4-FFF2-40B4-BE49-F238E27FC236}">
              <a16:creationId xmlns:a16="http://schemas.microsoft.com/office/drawing/2014/main" xmlns="" id="{00000000-0008-0000-0B00-000001AA1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123825" y="55921275"/>
          <a:ext cx="409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1095375</xdr:colOff>
      <xdr:row>328</xdr:row>
      <xdr:rowOff>0</xdr:rowOff>
    </xdr:from>
    <xdr:to>
      <xdr:col>7</xdr:col>
      <xdr:colOff>428625</xdr:colOff>
      <xdr:row>328</xdr:row>
      <xdr:rowOff>0</xdr:rowOff>
    </xdr:to>
    <xdr:pic>
      <xdr:nvPicPr>
        <xdr:cNvPr id="1092098" name="Picture 13306" descr="Logo 700">
          <a:extLst>
            <a:ext uri="{FF2B5EF4-FFF2-40B4-BE49-F238E27FC236}">
              <a16:creationId xmlns:a16="http://schemas.microsoft.com/office/drawing/2014/main" xmlns="" id="{00000000-0008-0000-0B00-000002AA1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86700" y="55921275"/>
          <a:ext cx="1409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123825</xdr:colOff>
      <xdr:row>588</xdr:row>
      <xdr:rowOff>0</xdr:rowOff>
    </xdr:from>
    <xdr:to>
      <xdr:col>0</xdr:col>
      <xdr:colOff>533400</xdr:colOff>
      <xdr:row>588</xdr:row>
      <xdr:rowOff>0</xdr:rowOff>
    </xdr:to>
    <xdr:pic>
      <xdr:nvPicPr>
        <xdr:cNvPr id="1092109" name="Picture 13317">
          <a:extLst>
            <a:ext uri="{FF2B5EF4-FFF2-40B4-BE49-F238E27FC236}">
              <a16:creationId xmlns:a16="http://schemas.microsoft.com/office/drawing/2014/main" xmlns="" id="{00000000-0008-0000-0B00-00000DAA1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123825" y="112518825"/>
          <a:ext cx="409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990600</xdr:colOff>
      <xdr:row>588</xdr:row>
      <xdr:rowOff>0</xdr:rowOff>
    </xdr:from>
    <xdr:to>
      <xdr:col>7</xdr:col>
      <xdr:colOff>323850</xdr:colOff>
      <xdr:row>588</xdr:row>
      <xdr:rowOff>0</xdr:rowOff>
    </xdr:to>
    <xdr:pic>
      <xdr:nvPicPr>
        <xdr:cNvPr id="1092110" name="Picture 13318" descr="Logo 700">
          <a:extLst>
            <a:ext uri="{FF2B5EF4-FFF2-40B4-BE49-F238E27FC236}">
              <a16:creationId xmlns:a16="http://schemas.microsoft.com/office/drawing/2014/main" xmlns="" id="{00000000-0008-0000-0B00-00000EAA1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81925" y="112518825"/>
          <a:ext cx="1409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123825</xdr:colOff>
      <xdr:row>589</xdr:row>
      <xdr:rowOff>0</xdr:rowOff>
    </xdr:from>
    <xdr:to>
      <xdr:col>0</xdr:col>
      <xdr:colOff>533400</xdr:colOff>
      <xdr:row>589</xdr:row>
      <xdr:rowOff>0</xdr:rowOff>
    </xdr:to>
    <xdr:pic>
      <xdr:nvPicPr>
        <xdr:cNvPr id="1092111" name="Picture 13319">
          <a:extLst>
            <a:ext uri="{FF2B5EF4-FFF2-40B4-BE49-F238E27FC236}">
              <a16:creationId xmlns:a16="http://schemas.microsoft.com/office/drawing/2014/main" xmlns="" id="{00000000-0008-0000-0B00-00000FAA1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123825" y="112718850"/>
          <a:ext cx="409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1076325</xdr:colOff>
      <xdr:row>589</xdr:row>
      <xdr:rowOff>0</xdr:rowOff>
    </xdr:from>
    <xdr:to>
      <xdr:col>7</xdr:col>
      <xdr:colOff>409575</xdr:colOff>
      <xdr:row>589</xdr:row>
      <xdr:rowOff>0</xdr:rowOff>
    </xdr:to>
    <xdr:pic>
      <xdr:nvPicPr>
        <xdr:cNvPr id="1092112" name="Picture 13320" descr="Logo 700">
          <a:extLst>
            <a:ext uri="{FF2B5EF4-FFF2-40B4-BE49-F238E27FC236}">
              <a16:creationId xmlns:a16="http://schemas.microsoft.com/office/drawing/2014/main" xmlns="" id="{00000000-0008-0000-0B00-000010AA1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67650" y="112718850"/>
          <a:ext cx="1409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123825</xdr:colOff>
      <xdr:row>1223</xdr:row>
      <xdr:rowOff>0</xdr:rowOff>
    </xdr:from>
    <xdr:to>
      <xdr:col>0</xdr:col>
      <xdr:colOff>533400</xdr:colOff>
      <xdr:row>1223</xdr:row>
      <xdr:rowOff>0</xdr:rowOff>
    </xdr:to>
    <xdr:pic>
      <xdr:nvPicPr>
        <xdr:cNvPr id="1092147" name="Picture 13355">
          <a:extLst>
            <a:ext uri="{FF2B5EF4-FFF2-40B4-BE49-F238E27FC236}">
              <a16:creationId xmlns:a16="http://schemas.microsoft.com/office/drawing/2014/main" xmlns="" id="{00000000-0008-0000-0B00-000033AA1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123825" y="433187475"/>
          <a:ext cx="409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981075</xdr:colOff>
      <xdr:row>1223</xdr:row>
      <xdr:rowOff>0</xdr:rowOff>
    </xdr:from>
    <xdr:to>
      <xdr:col>7</xdr:col>
      <xdr:colOff>314325</xdr:colOff>
      <xdr:row>1223</xdr:row>
      <xdr:rowOff>0</xdr:rowOff>
    </xdr:to>
    <xdr:pic>
      <xdr:nvPicPr>
        <xdr:cNvPr id="1092148" name="Picture 13356" descr="Logo 700">
          <a:extLst>
            <a:ext uri="{FF2B5EF4-FFF2-40B4-BE49-F238E27FC236}">
              <a16:creationId xmlns:a16="http://schemas.microsoft.com/office/drawing/2014/main" xmlns="" id="{00000000-0008-0000-0B00-000034AA1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72400" y="433187475"/>
          <a:ext cx="1409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123825</xdr:colOff>
      <xdr:row>1358</xdr:row>
      <xdr:rowOff>0</xdr:rowOff>
    </xdr:from>
    <xdr:to>
      <xdr:col>0</xdr:col>
      <xdr:colOff>533400</xdr:colOff>
      <xdr:row>1358</xdr:row>
      <xdr:rowOff>0</xdr:rowOff>
    </xdr:to>
    <xdr:pic>
      <xdr:nvPicPr>
        <xdr:cNvPr id="1092149" name="Picture 13357">
          <a:extLst>
            <a:ext uri="{FF2B5EF4-FFF2-40B4-BE49-F238E27FC236}">
              <a16:creationId xmlns:a16="http://schemas.microsoft.com/office/drawing/2014/main" xmlns="" id="{00000000-0008-0000-0B00-000035AA1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123825" y="457971525"/>
          <a:ext cx="409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1057275</xdr:colOff>
      <xdr:row>1358</xdr:row>
      <xdr:rowOff>0</xdr:rowOff>
    </xdr:from>
    <xdr:to>
      <xdr:col>7</xdr:col>
      <xdr:colOff>390525</xdr:colOff>
      <xdr:row>1358</xdr:row>
      <xdr:rowOff>0</xdr:rowOff>
    </xdr:to>
    <xdr:pic>
      <xdr:nvPicPr>
        <xdr:cNvPr id="1092150" name="Picture 13358" descr="Logo 700">
          <a:extLst>
            <a:ext uri="{FF2B5EF4-FFF2-40B4-BE49-F238E27FC236}">
              <a16:creationId xmlns:a16="http://schemas.microsoft.com/office/drawing/2014/main" xmlns="" id="{00000000-0008-0000-0B00-000036AA1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48600" y="457971525"/>
          <a:ext cx="1409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123825</xdr:colOff>
      <xdr:row>1358</xdr:row>
      <xdr:rowOff>0</xdr:rowOff>
    </xdr:from>
    <xdr:to>
      <xdr:col>0</xdr:col>
      <xdr:colOff>533400</xdr:colOff>
      <xdr:row>1358</xdr:row>
      <xdr:rowOff>0</xdr:rowOff>
    </xdr:to>
    <xdr:pic>
      <xdr:nvPicPr>
        <xdr:cNvPr id="1092151" name="Picture 13359">
          <a:extLst>
            <a:ext uri="{FF2B5EF4-FFF2-40B4-BE49-F238E27FC236}">
              <a16:creationId xmlns:a16="http://schemas.microsoft.com/office/drawing/2014/main" xmlns="" id="{00000000-0008-0000-0B00-000037AA1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123825" y="457971525"/>
          <a:ext cx="409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1028700</xdr:colOff>
      <xdr:row>1358</xdr:row>
      <xdr:rowOff>0</xdr:rowOff>
    </xdr:from>
    <xdr:to>
      <xdr:col>7</xdr:col>
      <xdr:colOff>361950</xdr:colOff>
      <xdr:row>1358</xdr:row>
      <xdr:rowOff>0</xdr:rowOff>
    </xdr:to>
    <xdr:pic>
      <xdr:nvPicPr>
        <xdr:cNvPr id="1092152" name="Picture 13360" descr="Logo 700">
          <a:extLst>
            <a:ext uri="{FF2B5EF4-FFF2-40B4-BE49-F238E27FC236}">
              <a16:creationId xmlns:a16="http://schemas.microsoft.com/office/drawing/2014/main" xmlns="" id="{00000000-0008-0000-0B00-000038AA1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20025" y="457971525"/>
          <a:ext cx="1409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123825</xdr:colOff>
      <xdr:row>1358</xdr:row>
      <xdr:rowOff>0</xdr:rowOff>
    </xdr:from>
    <xdr:to>
      <xdr:col>0</xdr:col>
      <xdr:colOff>533400</xdr:colOff>
      <xdr:row>1358</xdr:row>
      <xdr:rowOff>0</xdr:rowOff>
    </xdr:to>
    <xdr:pic>
      <xdr:nvPicPr>
        <xdr:cNvPr id="1092153" name="Picture 13361">
          <a:extLst>
            <a:ext uri="{FF2B5EF4-FFF2-40B4-BE49-F238E27FC236}">
              <a16:creationId xmlns:a16="http://schemas.microsoft.com/office/drawing/2014/main" xmlns="" id="{00000000-0008-0000-0B00-000039AA1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123825" y="457971525"/>
          <a:ext cx="409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1019175</xdr:colOff>
      <xdr:row>1358</xdr:row>
      <xdr:rowOff>0</xdr:rowOff>
    </xdr:from>
    <xdr:to>
      <xdr:col>7</xdr:col>
      <xdr:colOff>352425</xdr:colOff>
      <xdr:row>1358</xdr:row>
      <xdr:rowOff>0</xdr:rowOff>
    </xdr:to>
    <xdr:pic>
      <xdr:nvPicPr>
        <xdr:cNvPr id="1092154" name="Picture 13362" descr="Logo 700">
          <a:extLst>
            <a:ext uri="{FF2B5EF4-FFF2-40B4-BE49-F238E27FC236}">
              <a16:creationId xmlns:a16="http://schemas.microsoft.com/office/drawing/2014/main" xmlns="" id="{00000000-0008-0000-0B00-00003AAA1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10500" y="457971525"/>
          <a:ext cx="1409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123825</xdr:colOff>
      <xdr:row>2016</xdr:row>
      <xdr:rowOff>0</xdr:rowOff>
    </xdr:from>
    <xdr:to>
      <xdr:col>0</xdr:col>
      <xdr:colOff>533400</xdr:colOff>
      <xdr:row>2016</xdr:row>
      <xdr:rowOff>0</xdr:rowOff>
    </xdr:to>
    <xdr:pic>
      <xdr:nvPicPr>
        <xdr:cNvPr id="1092181" name="Picture 13389">
          <a:extLst>
            <a:ext uri="{FF2B5EF4-FFF2-40B4-BE49-F238E27FC236}">
              <a16:creationId xmlns:a16="http://schemas.microsoft.com/office/drawing/2014/main" xmlns="" id="{00000000-0008-0000-0B00-000055AA1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123825" y="832237350"/>
          <a:ext cx="409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1038225</xdr:colOff>
      <xdr:row>2016</xdr:row>
      <xdr:rowOff>0</xdr:rowOff>
    </xdr:from>
    <xdr:to>
      <xdr:col>7</xdr:col>
      <xdr:colOff>371475</xdr:colOff>
      <xdr:row>2016</xdr:row>
      <xdr:rowOff>0</xdr:rowOff>
    </xdr:to>
    <xdr:pic>
      <xdr:nvPicPr>
        <xdr:cNvPr id="1092182" name="Picture 13390" descr="Logo 700">
          <a:extLst>
            <a:ext uri="{FF2B5EF4-FFF2-40B4-BE49-F238E27FC236}">
              <a16:creationId xmlns:a16="http://schemas.microsoft.com/office/drawing/2014/main" xmlns="" id="{00000000-0008-0000-0B00-000056AA1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29550" y="832237350"/>
          <a:ext cx="1409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123825</xdr:colOff>
      <xdr:row>2016</xdr:row>
      <xdr:rowOff>0</xdr:rowOff>
    </xdr:from>
    <xdr:to>
      <xdr:col>0</xdr:col>
      <xdr:colOff>533400</xdr:colOff>
      <xdr:row>2016</xdr:row>
      <xdr:rowOff>0</xdr:rowOff>
    </xdr:to>
    <xdr:pic>
      <xdr:nvPicPr>
        <xdr:cNvPr id="1092183" name="Picture 13391">
          <a:extLst>
            <a:ext uri="{FF2B5EF4-FFF2-40B4-BE49-F238E27FC236}">
              <a16:creationId xmlns:a16="http://schemas.microsoft.com/office/drawing/2014/main" xmlns="" id="{00000000-0008-0000-0B00-000057AA1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123825" y="832237350"/>
          <a:ext cx="409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990600</xdr:colOff>
      <xdr:row>2016</xdr:row>
      <xdr:rowOff>0</xdr:rowOff>
    </xdr:from>
    <xdr:to>
      <xdr:col>7</xdr:col>
      <xdr:colOff>323850</xdr:colOff>
      <xdr:row>2016</xdr:row>
      <xdr:rowOff>0</xdr:rowOff>
    </xdr:to>
    <xdr:pic>
      <xdr:nvPicPr>
        <xdr:cNvPr id="1092184" name="Picture 13392" descr="Logo 700">
          <a:extLst>
            <a:ext uri="{FF2B5EF4-FFF2-40B4-BE49-F238E27FC236}">
              <a16:creationId xmlns:a16="http://schemas.microsoft.com/office/drawing/2014/main" xmlns="" id="{00000000-0008-0000-0B00-000058AA1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81925" y="832237350"/>
          <a:ext cx="1409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123825</xdr:colOff>
      <xdr:row>2016</xdr:row>
      <xdr:rowOff>0</xdr:rowOff>
    </xdr:from>
    <xdr:to>
      <xdr:col>0</xdr:col>
      <xdr:colOff>533400</xdr:colOff>
      <xdr:row>2016</xdr:row>
      <xdr:rowOff>0</xdr:rowOff>
    </xdr:to>
    <xdr:pic>
      <xdr:nvPicPr>
        <xdr:cNvPr id="1092185" name="Picture 13393">
          <a:extLst>
            <a:ext uri="{FF2B5EF4-FFF2-40B4-BE49-F238E27FC236}">
              <a16:creationId xmlns:a16="http://schemas.microsoft.com/office/drawing/2014/main" xmlns="" id="{00000000-0008-0000-0B00-000059AA1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123825" y="832237350"/>
          <a:ext cx="409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952500</xdr:colOff>
      <xdr:row>2016</xdr:row>
      <xdr:rowOff>0</xdr:rowOff>
    </xdr:from>
    <xdr:to>
      <xdr:col>7</xdr:col>
      <xdr:colOff>285750</xdr:colOff>
      <xdr:row>2016</xdr:row>
      <xdr:rowOff>0</xdr:rowOff>
    </xdr:to>
    <xdr:pic>
      <xdr:nvPicPr>
        <xdr:cNvPr id="1092186" name="Picture 13394" descr="Logo 700">
          <a:extLst>
            <a:ext uri="{FF2B5EF4-FFF2-40B4-BE49-F238E27FC236}">
              <a16:creationId xmlns:a16="http://schemas.microsoft.com/office/drawing/2014/main" xmlns="" id="{00000000-0008-0000-0B00-00005AAA1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43825" y="832237350"/>
          <a:ext cx="1409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123825</xdr:colOff>
      <xdr:row>2016</xdr:row>
      <xdr:rowOff>0</xdr:rowOff>
    </xdr:from>
    <xdr:to>
      <xdr:col>0</xdr:col>
      <xdr:colOff>533400</xdr:colOff>
      <xdr:row>2016</xdr:row>
      <xdr:rowOff>0</xdr:rowOff>
    </xdr:to>
    <xdr:pic>
      <xdr:nvPicPr>
        <xdr:cNvPr id="1092187" name="Picture 13395">
          <a:extLst>
            <a:ext uri="{FF2B5EF4-FFF2-40B4-BE49-F238E27FC236}">
              <a16:creationId xmlns:a16="http://schemas.microsoft.com/office/drawing/2014/main" xmlns="" id="{00000000-0008-0000-0B00-00005BAA1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123825" y="832237350"/>
          <a:ext cx="409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1000125</xdr:colOff>
      <xdr:row>2016</xdr:row>
      <xdr:rowOff>0</xdr:rowOff>
    </xdr:from>
    <xdr:to>
      <xdr:col>7</xdr:col>
      <xdr:colOff>333375</xdr:colOff>
      <xdr:row>2016</xdr:row>
      <xdr:rowOff>0</xdr:rowOff>
    </xdr:to>
    <xdr:pic>
      <xdr:nvPicPr>
        <xdr:cNvPr id="1092188" name="Picture 13396" descr="Logo 700">
          <a:extLst>
            <a:ext uri="{FF2B5EF4-FFF2-40B4-BE49-F238E27FC236}">
              <a16:creationId xmlns:a16="http://schemas.microsoft.com/office/drawing/2014/main" xmlns="" id="{00000000-0008-0000-0B00-00005CAA1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91450" y="832237350"/>
          <a:ext cx="1409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123825</xdr:colOff>
      <xdr:row>2194</xdr:row>
      <xdr:rowOff>0</xdr:rowOff>
    </xdr:from>
    <xdr:to>
      <xdr:col>0</xdr:col>
      <xdr:colOff>533400</xdr:colOff>
      <xdr:row>2194</xdr:row>
      <xdr:rowOff>0</xdr:rowOff>
    </xdr:to>
    <xdr:pic>
      <xdr:nvPicPr>
        <xdr:cNvPr id="1092207" name="Picture 13415">
          <a:extLst>
            <a:ext uri="{FF2B5EF4-FFF2-40B4-BE49-F238E27FC236}">
              <a16:creationId xmlns:a16="http://schemas.microsoft.com/office/drawing/2014/main" xmlns="" id="{00000000-0008-0000-0B00-00006FAA1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123825" y="891768600"/>
          <a:ext cx="409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1000125</xdr:colOff>
      <xdr:row>2194</xdr:row>
      <xdr:rowOff>0</xdr:rowOff>
    </xdr:from>
    <xdr:to>
      <xdr:col>7</xdr:col>
      <xdr:colOff>333375</xdr:colOff>
      <xdr:row>2194</xdr:row>
      <xdr:rowOff>0</xdr:rowOff>
    </xdr:to>
    <xdr:pic>
      <xdr:nvPicPr>
        <xdr:cNvPr id="1092208" name="Picture 13416" descr="Logo 700">
          <a:extLst>
            <a:ext uri="{FF2B5EF4-FFF2-40B4-BE49-F238E27FC236}">
              <a16:creationId xmlns:a16="http://schemas.microsoft.com/office/drawing/2014/main" xmlns="" id="{00000000-0008-0000-0B00-000070AA1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91450" y="891768600"/>
          <a:ext cx="1409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123825</xdr:colOff>
      <xdr:row>2479</xdr:row>
      <xdr:rowOff>0</xdr:rowOff>
    </xdr:from>
    <xdr:to>
      <xdr:col>0</xdr:col>
      <xdr:colOff>533400</xdr:colOff>
      <xdr:row>2479</xdr:row>
      <xdr:rowOff>0</xdr:rowOff>
    </xdr:to>
    <xdr:pic>
      <xdr:nvPicPr>
        <xdr:cNvPr id="1092215" name="Picture 13423">
          <a:extLst>
            <a:ext uri="{FF2B5EF4-FFF2-40B4-BE49-F238E27FC236}">
              <a16:creationId xmlns:a16="http://schemas.microsoft.com/office/drawing/2014/main" xmlns="" id="{00000000-0008-0000-0B00-000077AA1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123825" y="976512525"/>
          <a:ext cx="409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1028700</xdr:colOff>
      <xdr:row>2479</xdr:row>
      <xdr:rowOff>0</xdr:rowOff>
    </xdr:from>
    <xdr:to>
      <xdr:col>7</xdr:col>
      <xdr:colOff>361950</xdr:colOff>
      <xdr:row>2479</xdr:row>
      <xdr:rowOff>0</xdr:rowOff>
    </xdr:to>
    <xdr:pic>
      <xdr:nvPicPr>
        <xdr:cNvPr id="1092216" name="Picture 13424" descr="Logo 700">
          <a:extLst>
            <a:ext uri="{FF2B5EF4-FFF2-40B4-BE49-F238E27FC236}">
              <a16:creationId xmlns:a16="http://schemas.microsoft.com/office/drawing/2014/main" xmlns="" id="{00000000-0008-0000-0B00-000078AA1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20025" y="976512525"/>
          <a:ext cx="1409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330</xdr:row>
      <xdr:rowOff>0</xdr:rowOff>
    </xdr:from>
    <xdr:to>
      <xdr:col>9</xdr:col>
      <xdr:colOff>752475</xdr:colOff>
      <xdr:row>330</xdr:row>
      <xdr:rowOff>0</xdr:rowOff>
    </xdr:to>
    <xdr:sp macro="" textlink="">
      <xdr:nvSpPr>
        <xdr:cNvPr id="1092217" name="Rectangle 13471">
          <a:extLst>
            <a:ext uri="{FF2B5EF4-FFF2-40B4-BE49-F238E27FC236}">
              <a16:creationId xmlns:a16="http://schemas.microsoft.com/office/drawing/2014/main" xmlns="" id="{00000000-0008-0000-0B00-000079AA1000}"/>
            </a:ext>
          </a:extLst>
        </xdr:cNvPr>
        <xdr:cNvSpPr>
          <a:spLocks noChangeArrowheads="1"/>
        </xdr:cNvSpPr>
      </xdr:nvSpPr>
      <xdr:spPr bwMode="auto">
        <a:xfrm>
          <a:off x="0" y="5632132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330</xdr:row>
      <xdr:rowOff>0</xdr:rowOff>
    </xdr:from>
    <xdr:to>
      <xdr:col>9</xdr:col>
      <xdr:colOff>752475</xdr:colOff>
      <xdr:row>330</xdr:row>
      <xdr:rowOff>0</xdr:rowOff>
    </xdr:to>
    <xdr:sp macro="" textlink="">
      <xdr:nvSpPr>
        <xdr:cNvPr id="1092218" name="Rectangle 13472">
          <a:extLst>
            <a:ext uri="{FF2B5EF4-FFF2-40B4-BE49-F238E27FC236}">
              <a16:creationId xmlns:a16="http://schemas.microsoft.com/office/drawing/2014/main" xmlns="" id="{00000000-0008-0000-0B00-00007AAA1000}"/>
            </a:ext>
          </a:extLst>
        </xdr:cNvPr>
        <xdr:cNvSpPr>
          <a:spLocks noChangeArrowheads="1"/>
        </xdr:cNvSpPr>
      </xdr:nvSpPr>
      <xdr:spPr bwMode="auto">
        <a:xfrm>
          <a:off x="0" y="5632132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367</xdr:row>
      <xdr:rowOff>0</xdr:rowOff>
    </xdr:from>
    <xdr:to>
      <xdr:col>9</xdr:col>
      <xdr:colOff>752475</xdr:colOff>
      <xdr:row>367</xdr:row>
      <xdr:rowOff>0</xdr:rowOff>
    </xdr:to>
    <xdr:sp macro="" textlink="">
      <xdr:nvSpPr>
        <xdr:cNvPr id="1092219" name="Rectangle 13473">
          <a:extLst>
            <a:ext uri="{FF2B5EF4-FFF2-40B4-BE49-F238E27FC236}">
              <a16:creationId xmlns:a16="http://schemas.microsoft.com/office/drawing/2014/main" xmlns="" id="{00000000-0008-0000-0B00-00007BAA1000}"/>
            </a:ext>
          </a:extLst>
        </xdr:cNvPr>
        <xdr:cNvSpPr>
          <a:spLocks noChangeArrowheads="1"/>
        </xdr:cNvSpPr>
      </xdr:nvSpPr>
      <xdr:spPr bwMode="auto">
        <a:xfrm>
          <a:off x="0" y="6451282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367</xdr:row>
      <xdr:rowOff>0</xdr:rowOff>
    </xdr:from>
    <xdr:to>
      <xdr:col>9</xdr:col>
      <xdr:colOff>752475</xdr:colOff>
      <xdr:row>367</xdr:row>
      <xdr:rowOff>0</xdr:rowOff>
    </xdr:to>
    <xdr:sp macro="" textlink="">
      <xdr:nvSpPr>
        <xdr:cNvPr id="1092220" name="Rectangle 13474">
          <a:extLst>
            <a:ext uri="{FF2B5EF4-FFF2-40B4-BE49-F238E27FC236}">
              <a16:creationId xmlns:a16="http://schemas.microsoft.com/office/drawing/2014/main" xmlns="" id="{00000000-0008-0000-0B00-00007CAA1000}"/>
            </a:ext>
          </a:extLst>
        </xdr:cNvPr>
        <xdr:cNvSpPr>
          <a:spLocks noChangeArrowheads="1"/>
        </xdr:cNvSpPr>
      </xdr:nvSpPr>
      <xdr:spPr bwMode="auto">
        <a:xfrm>
          <a:off x="0" y="6451282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367</xdr:row>
      <xdr:rowOff>0</xdr:rowOff>
    </xdr:from>
    <xdr:to>
      <xdr:col>9</xdr:col>
      <xdr:colOff>752475</xdr:colOff>
      <xdr:row>367</xdr:row>
      <xdr:rowOff>0</xdr:rowOff>
    </xdr:to>
    <xdr:sp macro="" textlink="">
      <xdr:nvSpPr>
        <xdr:cNvPr id="1092221" name="Rectangle 13475">
          <a:extLst>
            <a:ext uri="{FF2B5EF4-FFF2-40B4-BE49-F238E27FC236}">
              <a16:creationId xmlns:a16="http://schemas.microsoft.com/office/drawing/2014/main" xmlns="" id="{00000000-0008-0000-0B00-00007DAA1000}"/>
            </a:ext>
          </a:extLst>
        </xdr:cNvPr>
        <xdr:cNvSpPr>
          <a:spLocks noChangeArrowheads="1"/>
        </xdr:cNvSpPr>
      </xdr:nvSpPr>
      <xdr:spPr bwMode="auto">
        <a:xfrm>
          <a:off x="0" y="6451282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367</xdr:row>
      <xdr:rowOff>0</xdr:rowOff>
    </xdr:from>
    <xdr:to>
      <xdr:col>9</xdr:col>
      <xdr:colOff>752475</xdr:colOff>
      <xdr:row>367</xdr:row>
      <xdr:rowOff>0</xdr:rowOff>
    </xdr:to>
    <xdr:sp macro="" textlink="">
      <xdr:nvSpPr>
        <xdr:cNvPr id="1092222" name="Rectangle 13476">
          <a:extLst>
            <a:ext uri="{FF2B5EF4-FFF2-40B4-BE49-F238E27FC236}">
              <a16:creationId xmlns:a16="http://schemas.microsoft.com/office/drawing/2014/main" xmlns="" id="{00000000-0008-0000-0B00-00007EAA1000}"/>
            </a:ext>
          </a:extLst>
        </xdr:cNvPr>
        <xdr:cNvSpPr>
          <a:spLocks noChangeArrowheads="1"/>
        </xdr:cNvSpPr>
      </xdr:nvSpPr>
      <xdr:spPr bwMode="auto">
        <a:xfrm>
          <a:off x="0" y="6451282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367</xdr:row>
      <xdr:rowOff>0</xdr:rowOff>
    </xdr:from>
    <xdr:to>
      <xdr:col>9</xdr:col>
      <xdr:colOff>752475</xdr:colOff>
      <xdr:row>367</xdr:row>
      <xdr:rowOff>0</xdr:rowOff>
    </xdr:to>
    <xdr:sp macro="" textlink="">
      <xdr:nvSpPr>
        <xdr:cNvPr id="1092223" name="Rectangle 13477">
          <a:extLst>
            <a:ext uri="{FF2B5EF4-FFF2-40B4-BE49-F238E27FC236}">
              <a16:creationId xmlns:a16="http://schemas.microsoft.com/office/drawing/2014/main" xmlns="" id="{00000000-0008-0000-0B00-00007FAA1000}"/>
            </a:ext>
          </a:extLst>
        </xdr:cNvPr>
        <xdr:cNvSpPr>
          <a:spLocks noChangeArrowheads="1"/>
        </xdr:cNvSpPr>
      </xdr:nvSpPr>
      <xdr:spPr bwMode="auto">
        <a:xfrm>
          <a:off x="0" y="6451282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367</xdr:row>
      <xdr:rowOff>0</xdr:rowOff>
    </xdr:from>
    <xdr:to>
      <xdr:col>9</xdr:col>
      <xdr:colOff>752475</xdr:colOff>
      <xdr:row>367</xdr:row>
      <xdr:rowOff>0</xdr:rowOff>
    </xdr:to>
    <xdr:sp macro="" textlink="">
      <xdr:nvSpPr>
        <xdr:cNvPr id="1092224" name="Rectangle 13478">
          <a:extLst>
            <a:ext uri="{FF2B5EF4-FFF2-40B4-BE49-F238E27FC236}">
              <a16:creationId xmlns:a16="http://schemas.microsoft.com/office/drawing/2014/main" xmlns="" id="{00000000-0008-0000-0B00-000080AA1000}"/>
            </a:ext>
          </a:extLst>
        </xdr:cNvPr>
        <xdr:cNvSpPr>
          <a:spLocks noChangeArrowheads="1"/>
        </xdr:cNvSpPr>
      </xdr:nvSpPr>
      <xdr:spPr bwMode="auto">
        <a:xfrm>
          <a:off x="0" y="6451282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330</xdr:row>
      <xdr:rowOff>0</xdr:rowOff>
    </xdr:from>
    <xdr:to>
      <xdr:col>9</xdr:col>
      <xdr:colOff>752475</xdr:colOff>
      <xdr:row>330</xdr:row>
      <xdr:rowOff>0</xdr:rowOff>
    </xdr:to>
    <xdr:sp macro="" textlink="">
      <xdr:nvSpPr>
        <xdr:cNvPr id="1092225" name="Rectangle 13479">
          <a:extLst>
            <a:ext uri="{FF2B5EF4-FFF2-40B4-BE49-F238E27FC236}">
              <a16:creationId xmlns:a16="http://schemas.microsoft.com/office/drawing/2014/main" xmlns="" id="{00000000-0008-0000-0B00-000081AA1000}"/>
            </a:ext>
          </a:extLst>
        </xdr:cNvPr>
        <xdr:cNvSpPr>
          <a:spLocks noChangeArrowheads="1"/>
        </xdr:cNvSpPr>
      </xdr:nvSpPr>
      <xdr:spPr bwMode="auto">
        <a:xfrm>
          <a:off x="0" y="5632132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330</xdr:row>
      <xdr:rowOff>0</xdr:rowOff>
    </xdr:from>
    <xdr:to>
      <xdr:col>9</xdr:col>
      <xdr:colOff>752475</xdr:colOff>
      <xdr:row>330</xdr:row>
      <xdr:rowOff>0</xdr:rowOff>
    </xdr:to>
    <xdr:sp macro="" textlink="">
      <xdr:nvSpPr>
        <xdr:cNvPr id="1092226" name="Rectangle 13480">
          <a:extLst>
            <a:ext uri="{FF2B5EF4-FFF2-40B4-BE49-F238E27FC236}">
              <a16:creationId xmlns:a16="http://schemas.microsoft.com/office/drawing/2014/main" xmlns="" id="{00000000-0008-0000-0B00-000082AA1000}"/>
            </a:ext>
          </a:extLst>
        </xdr:cNvPr>
        <xdr:cNvSpPr>
          <a:spLocks noChangeArrowheads="1"/>
        </xdr:cNvSpPr>
      </xdr:nvSpPr>
      <xdr:spPr bwMode="auto">
        <a:xfrm>
          <a:off x="0" y="5632132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367</xdr:row>
      <xdr:rowOff>0</xdr:rowOff>
    </xdr:from>
    <xdr:to>
      <xdr:col>9</xdr:col>
      <xdr:colOff>752475</xdr:colOff>
      <xdr:row>367</xdr:row>
      <xdr:rowOff>0</xdr:rowOff>
    </xdr:to>
    <xdr:sp macro="" textlink="">
      <xdr:nvSpPr>
        <xdr:cNvPr id="1092227" name="Rectangle 13481">
          <a:extLst>
            <a:ext uri="{FF2B5EF4-FFF2-40B4-BE49-F238E27FC236}">
              <a16:creationId xmlns:a16="http://schemas.microsoft.com/office/drawing/2014/main" xmlns="" id="{00000000-0008-0000-0B00-000083AA1000}"/>
            </a:ext>
          </a:extLst>
        </xdr:cNvPr>
        <xdr:cNvSpPr>
          <a:spLocks noChangeArrowheads="1"/>
        </xdr:cNvSpPr>
      </xdr:nvSpPr>
      <xdr:spPr bwMode="auto">
        <a:xfrm>
          <a:off x="0" y="6451282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367</xdr:row>
      <xdr:rowOff>0</xdr:rowOff>
    </xdr:from>
    <xdr:to>
      <xdr:col>9</xdr:col>
      <xdr:colOff>752475</xdr:colOff>
      <xdr:row>367</xdr:row>
      <xdr:rowOff>0</xdr:rowOff>
    </xdr:to>
    <xdr:sp macro="" textlink="">
      <xdr:nvSpPr>
        <xdr:cNvPr id="1092228" name="Rectangle 13482">
          <a:extLst>
            <a:ext uri="{FF2B5EF4-FFF2-40B4-BE49-F238E27FC236}">
              <a16:creationId xmlns:a16="http://schemas.microsoft.com/office/drawing/2014/main" xmlns="" id="{00000000-0008-0000-0B00-000084AA1000}"/>
            </a:ext>
          </a:extLst>
        </xdr:cNvPr>
        <xdr:cNvSpPr>
          <a:spLocks noChangeArrowheads="1"/>
        </xdr:cNvSpPr>
      </xdr:nvSpPr>
      <xdr:spPr bwMode="auto">
        <a:xfrm>
          <a:off x="0" y="6451282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367</xdr:row>
      <xdr:rowOff>0</xdr:rowOff>
    </xdr:from>
    <xdr:to>
      <xdr:col>9</xdr:col>
      <xdr:colOff>752475</xdr:colOff>
      <xdr:row>367</xdr:row>
      <xdr:rowOff>0</xdr:rowOff>
    </xdr:to>
    <xdr:sp macro="" textlink="">
      <xdr:nvSpPr>
        <xdr:cNvPr id="1092229" name="Rectangle 13483">
          <a:extLst>
            <a:ext uri="{FF2B5EF4-FFF2-40B4-BE49-F238E27FC236}">
              <a16:creationId xmlns:a16="http://schemas.microsoft.com/office/drawing/2014/main" xmlns="" id="{00000000-0008-0000-0B00-000085AA1000}"/>
            </a:ext>
          </a:extLst>
        </xdr:cNvPr>
        <xdr:cNvSpPr>
          <a:spLocks noChangeArrowheads="1"/>
        </xdr:cNvSpPr>
      </xdr:nvSpPr>
      <xdr:spPr bwMode="auto">
        <a:xfrm>
          <a:off x="0" y="6451282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367</xdr:row>
      <xdr:rowOff>0</xdr:rowOff>
    </xdr:from>
    <xdr:to>
      <xdr:col>9</xdr:col>
      <xdr:colOff>752475</xdr:colOff>
      <xdr:row>367</xdr:row>
      <xdr:rowOff>0</xdr:rowOff>
    </xdr:to>
    <xdr:sp macro="" textlink="">
      <xdr:nvSpPr>
        <xdr:cNvPr id="1092230" name="Rectangle 13484">
          <a:extLst>
            <a:ext uri="{FF2B5EF4-FFF2-40B4-BE49-F238E27FC236}">
              <a16:creationId xmlns:a16="http://schemas.microsoft.com/office/drawing/2014/main" xmlns="" id="{00000000-0008-0000-0B00-000086AA1000}"/>
            </a:ext>
          </a:extLst>
        </xdr:cNvPr>
        <xdr:cNvSpPr>
          <a:spLocks noChangeArrowheads="1"/>
        </xdr:cNvSpPr>
      </xdr:nvSpPr>
      <xdr:spPr bwMode="auto">
        <a:xfrm>
          <a:off x="0" y="6451282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367</xdr:row>
      <xdr:rowOff>0</xdr:rowOff>
    </xdr:from>
    <xdr:to>
      <xdr:col>9</xdr:col>
      <xdr:colOff>752475</xdr:colOff>
      <xdr:row>367</xdr:row>
      <xdr:rowOff>0</xdr:rowOff>
    </xdr:to>
    <xdr:sp macro="" textlink="">
      <xdr:nvSpPr>
        <xdr:cNvPr id="1092231" name="Rectangle 13485">
          <a:extLst>
            <a:ext uri="{FF2B5EF4-FFF2-40B4-BE49-F238E27FC236}">
              <a16:creationId xmlns:a16="http://schemas.microsoft.com/office/drawing/2014/main" xmlns="" id="{00000000-0008-0000-0B00-000087AA1000}"/>
            </a:ext>
          </a:extLst>
        </xdr:cNvPr>
        <xdr:cNvSpPr>
          <a:spLocks noChangeArrowheads="1"/>
        </xdr:cNvSpPr>
      </xdr:nvSpPr>
      <xdr:spPr bwMode="auto">
        <a:xfrm>
          <a:off x="0" y="6451282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367</xdr:row>
      <xdr:rowOff>0</xdr:rowOff>
    </xdr:from>
    <xdr:to>
      <xdr:col>9</xdr:col>
      <xdr:colOff>752475</xdr:colOff>
      <xdr:row>367</xdr:row>
      <xdr:rowOff>0</xdr:rowOff>
    </xdr:to>
    <xdr:sp macro="" textlink="">
      <xdr:nvSpPr>
        <xdr:cNvPr id="1092232" name="Rectangle 13486">
          <a:extLst>
            <a:ext uri="{FF2B5EF4-FFF2-40B4-BE49-F238E27FC236}">
              <a16:creationId xmlns:a16="http://schemas.microsoft.com/office/drawing/2014/main" xmlns="" id="{00000000-0008-0000-0B00-000088AA1000}"/>
            </a:ext>
          </a:extLst>
        </xdr:cNvPr>
        <xdr:cNvSpPr>
          <a:spLocks noChangeArrowheads="1"/>
        </xdr:cNvSpPr>
      </xdr:nvSpPr>
      <xdr:spPr bwMode="auto">
        <a:xfrm>
          <a:off x="0" y="6451282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368</xdr:row>
      <xdr:rowOff>0</xdr:rowOff>
    </xdr:from>
    <xdr:to>
      <xdr:col>9</xdr:col>
      <xdr:colOff>752475</xdr:colOff>
      <xdr:row>368</xdr:row>
      <xdr:rowOff>0</xdr:rowOff>
    </xdr:to>
    <xdr:sp macro="" textlink="">
      <xdr:nvSpPr>
        <xdr:cNvPr id="1092233" name="Rectangle 13487">
          <a:extLst>
            <a:ext uri="{FF2B5EF4-FFF2-40B4-BE49-F238E27FC236}">
              <a16:creationId xmlns:a16="http://schemas.microsoft.com/office/drawing/2014/main" xmlns="" id="{00000000-0008-0000-0B00-000089AA1000}"/>
            </a:ext>
          </a:extLst>
        </xdr:cNvPr>
        <xdr:cNvSpPr>
          <a:spLocks noChangeArrowheads="1"/>
        </xdr:cNvSpPr>
      </xdr:nvSpPr>
      <xdr:spPr bwMode="auto">
        <a:xfrm>
          <a:off x="0" y="647128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368</xdr:row>
      <xdr:rowOff>0</xdr:rowOff>
    </xdr:from>
    <xdr:to>
      <xdr:col>9</xdr:col>
      <xdr:colOff>752475</xdr:colOff>
      <xdr:row>368</xdr:row>
      <xdr:rowOff>0</xdr:rowOff>
    </xdr:to>
    <xdr:sp macro="" textlink="">
      <xdr:nvSpPr>
        <xdr:cNvPr id="1092234" name="Rectangle 13488">
          <a:extLst>
            <a:ext uri="{FF2B5EF4-FFF2-40B4-BE49-F238E27FC236}">
              <a16:creationId xmlns:a16="http://schemas.microsoft.com/office/drawing/2014/main" xmlns="" id="{00000000-0008-0000-0B00-00008AAA1000}"/>
            </a:ext>
          </a:extLst>
        </xdr:cNvPr>
        <xdr:cNvSpPr>
          <a:spLocks noChangeArrowheads="1"/>
        </xdr:cNvSpPr>
      </xdr:nvSpPr>
      <xdr:spPr bwMode="auto">
        <a:xfrm>
          <a:off x="0" y="647128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368</xdr:row>
      <xdr:rowOff>0</xdr:rowOff>
    </xdr:from>
    <xdr:to>
      <xdr:col>9</xdr:col>
      <xdr:colOff>752475</xdr:colOff>
      <xdr:row>368</xdr:row>
      <xdr:rowOff>0</xdr:rowOff>
    </xdr:to>
    <xdr:sp macro="" textlink="">
      <xdr:nvSpPr>
        <xdr:cNvPr id="1092235" name="Rectangle 13489">
          <a:extLst>
            <a:ext uri="{FF2B5EF4-FFF2-40B4-BE49-F238E27FC236}">
              <a16:creationId xmlns:a16="http://schemas.microsoft.com/office/drawing/2014/main" xmlns="" id="{00000000-0008-0000-0B00-00008BAA1000}"/>
            </a:ext>
          </a:extLst>
        </xdr:cNvPr>
        <xdr:cNvSpPr>
          <a:spLocks noChangeArrowheads="1"/>
        </xdr:cNvSpPr>
      </xdr:nvSpPr>
      <xdr:spPr bwMode="auto">
        <a:xfrm>
          <a:off x="0" y="647128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368</xdr:row>
      <xdr:rowOff>0</xdr:rowOff>
    </xdr:from>
    <xdr:to>
      <xdr:col>9</xdr:col>
      <xdr:colOff>752475</xdr:colOff>
      <xdr:row>368</xdr:row>
      <xdr:rowOff>0</xdr:rowOff>
    </xdr:to>
    <xdr:sp macro="" textlink="">
      <xdr:nvSpPr>
        <xdr:cNvPr id="1092236" name="Rectangle 13490">
          <a:extLst>
            <a:ext uri="{FF2B5EF4-FFF2-40B4-BE49-F238E27FC236}">
              <a16:creationId xmlns:a16="http://schemas.microsoft.com/office/drawing/2014/main" xmlns="" id="{00000000-0008-0000-0B00-00008CAA1000}"/>
            </a:ext>
          </a:extLst>
        </xdr:cNvPr>
        <xdr:cNvSpPr>
          <a:spLocks noChangeArrowheads="1"/>
        </xdr:cNvSpPr>
      </xdr:nvSpPr>
      <xdr:spPr bwMode="auto">
        <a:xfrm>
          <a:off x="0" y="647128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368</xdr:row>
      <xdr:rowOff>0</xdr:rowOff>
    </xdr:from>
    <xdr:to>
      <xdr:col>9</xdr:col>
      <xdr:colOff>752475</xdr:colOff>
      <xdr:row>368</xdr:row>
      <xdr:rowOff>0</xdr:rowOff>
    </xdr:to>
    <xdr:sp macro="" textlink="">
      <xdr:nvSpPr>
        <xdr:cNvPr id="1092237" name="Rectangle 13491">
          <a:extLst>
            <a:ext uri="{FF2B5EF4-FFF2-40B4-BE49-F238E27FC236}">
              <a16:creationId xmlns:a16="http://schemas.microsoft.com/office/drawing/2014/main" xmlns="" id="{00000000-0008-0000-0B00-00008DAA1000}"/>
            </a:ext>
          </a:extLst>
        </xdr:cNvPr>
        <xdr:cNvSpPr>
          <a:spLocks noChangeArrowheads="1"/>
        </xdr:cNvSpPr>
      </xdr:nvSpPr>
      <xdr:spPr bwMode="auto">
        <a:xfrm>
          <a:off x="0" y="647128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368</xdr:row>
      <xdr:rowOff>0</xdr:rowOff>
    </xdr:from>
    <xdr:to>
      <xdr:col>9</xdr:col>
      <xdr:colOff>752475</xdr:colOff>
      <xdr:row>368</xdr:row>
      <xdr:rowOff>0</xdr:rowOff>
    </xdr:to>
    <xdr:sp macro="" textlink="">
      <xdr:nvSpPr>
        <xdr:cNvPr id="1092238" name="Rectangle 13492">
          <a:extLst>
            <a:ext uri="{FF2B5EF4-FFF2-40B4-BE49-F238E27FC236}">
              <a16:creationId xmlns:a16="http://schemas.microsoft.com/office/drawing/2014/main" xmlns="" id="{00000000-0008-0000-0B00-00008EAA1000}"/>
            </a:ext>
          </a:extLst>
        </xdr:cNvPr>
        <xdr:cNvSpPr>
          <a:spLocks noChangeArrowheads="1"/>
        </xdr:cNvSpPr>
      </xdr:nvSpPr>
      <xdr:spPr bwMode="auto">
        <a:xfrm>
          <a:off x="0" y="647128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368</xdr:row>
      <xdr:rowOff>0</xdr:rowOff>
    </xdr:from>
    <xdr:to>
      <xdr:col>9</xdr:col>
      <xdr:colOff>752475</xdr:colOff>
      <xdr:row>368</xdr:row>
      <xdr:rowOff>0</xdr:rowOff>
    </xdr:to>
    <xdr:sp macro="" textlink="">
      <xdr:nvSpPr>
        <xdr:cNvPr id="1092239" name="Rectangle 13493">
          <a:extLst>
            <a:ext uri="{FF2B5EF4-FFF2-40B4-BE49-F238E27FC236}">
              <a16:creationId xmlns:a16="http://schemas.microsoft.com/office/drawing/2014/main" xmlns="" id="{00000000-0008-0000-0B00-00008FAA1000}"/>
            </a:ext>
          </a:extLst>
        </xdr:cNvPr>
        <xdr:cNvSpPr>
          <a:spLocks noChangeArrowheads="1"/>
        </xdr:cNvSpPr>
      </xdr:nvSpPr>
      <xdr:spPr bwMode="auto">
        <a:xfrm>
          <a:off x="0" y="647128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368</xdr:row>
      <xdr:rowOff>0</xdr:rowOff>
    </xdr:from>
    <xdr:to>
      <xdr:col>9</xdr:col>
      <xdr:colOff>752475</xdr:colOff>
      <xdr:row>368</xdr:row>
      <xdr:rowOff>0</xdr:rowOff>
    </xdr:to>
    <xdr:sp macro="" textlink="">
      <xdr:nvSpPr>
        <xdr:cNvPr id="1092240" name="Rectangle 13494">
          <a:extLst>
            <a:ext uri="{FF2B5EF4-FFF2-40B4-BE49-F238E27FC236}">
              <a16:creationId xmlns:a16="http://schemas.microsoft.com/office/drawing/2014/main" xmlns="" id="{00000000-0008-0000-0B00-000090AA1000}"/>
            </a:ext>
          </a:extLst>
        </xdr:cNvPr>
        <xdr:cNvSpPr>
          <a:spLocks noChangeArrowheads="1"/>
        </xdr:cNvSpPr>
      </xdr:nvSpPr>
      <xdr:spPr bwMode="auto">
        <a:xfrm>
          <a:off x="0" y="647128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368</xdr:row>
      <xdr:rowOff>0</xdr:rowOff>
    </xdr:from>
    <xdr:to>
      <xdr:col>9</xdr:col>
      <xdr:colOff>752475</xdr:colOff>
      <xdr:row>368</xdr:row>
      <xdr:rowOff>0</xdr:rowOff>
    </xdr:to>
    <xdr:sp macro="" textlink="">
      <xdr:nvSpPr>
        <xdr:cNvPr id="1092241" name="Rectangle 13495">
          <a:extLst>
            <a:ext uri="{FF2B5EF4-FFF2-40B4-BE49-F238E27FC236}">
              <a16:creationId xmlns:a16="http://schemas.microsoft.com/office/drawing/2014/main" xmlns="" id="{00000000-0008-0000-0B00-000091AA1000}"/>
            </a:ext>
          </a:extLst>
        </xdr:cNvPr>
        <xdr:cNvSpPr>
          <a:spLocks noChangeArrowheads="1"/>
        </xdr:cNvSpPr>
      </xdr:nvSpPr>
      <xdr:spPr bwMode="auto">
        <a:xfrm>
          <a:off x="0" y="647128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368</xdr:row>
      <xdr:rowOff>0</xdr:rowOff>
    </xdr:from>
    <xdr:to>
      <xdr:col>9</xdr:col>
      <xdr:colOff>752475</xdr:colOff>
      <xdr:row>368</xdr:row>
      <xdr:rowOff>0</xdr:rowOff>
    </xdr:to>
    <xdr:sp macro="" textlink="">
      <xdr:nvSpPr>
        <xdr:cNvPr id="1092242" name="Rectangle 13496">
          <a:extLst>
            <a:ext uri="{FF2B5EF4-FFF2-40B4-BE49-F238E27FC236}">
              <a16:creationId xmlns:a16="http://schemas.microsoft.com/office/drawing/2014/main" xmlns="" id="{00000000-0008-0000-0B00-000092AA1000}"/>
            </a:ext>
          </a:extLst>
        </xdr:cNvPr>
        <xdr:cNvSpPr>
          <a:spLocks noChangeArrowheads="1"/>
        </xdr:cNvSpPr>
      </xdr:nvSpPr>
      <xdr:spPr bwMode="auto">
        <a:xfrm>
          <a:off x="0" y="647128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368</xdr:row>
      <xdr:rowOff>0</xdr:rowOff>
    </xdr:from>
    <xdr:to>
      <xdr:col>9</xdr:col>
      <xdr:colOff>752475</xdr:colOff>
      <xdr:row>368</xdr:row>
      <xdr:rowOff>0</xdr:rowOff>
    </xdr:to>
    <xdr:sp macro="" textlink="">
      <xdr:nvSpPr>
        <xdr:cNvPr id="1092243" name="Rectangle 13497">
          <a:extLst>
            <a:ext uri="{FF2B5EF4-FFF2-40B4-BE49-F238E27FC236}">
              <a16:creationId xmlns:a16="http://schemas.microsoft.com/office/drawing/2014/main" xmlns="" id="{00000000-0008-0000-0B00-000093AA1000}"/>
            </a:ext>
          </a:extLst>
        </xdr:cNvPr>
        <xdr:cNvSpPr>
          <a:spLocks noChangeArrowheads="1"/>
        </xdr:cNvSpPr>
      </xdr:nvSpPr>
      <xdr:spPr bwMode="auto">
        <a:xfrm>
          <a:off x="0" y="647128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368</xdr:row>
      <xdr:rowOff>0</xdr:rowOff>
    </xdr:from>
    <xdr:to>
      <xdr:col>9</xdr:col>
      <xdr:colOff>752475</xdr:colOff>
      <xdr:row>368</xdr:row>
      <xdr:rowOff>0</xdr:rowOff>
    </xdr:to>
    <xdr:sp macro="" textlink="">
      <xdr:nvSpPr>
        <xdr:cNvPr id="1092244" name="Rectangle 13498">
          <a:extLst>
            <a:ext uri="{FF2B5EF4-FFF2-40B4-BE49-F238E27FC236}">
              <a16:creationId xmlns:a16="http://schemas.microsoft.com/office/drawing/2014/main" xmlns="" id="{00000000-0008-0000-0B00-000094AA1000}"/>
            </a:ext>
          </a:extLst>
        </xdr:cNvPr>
        <xdr:cNvSpPr>
          <a:spLocks noChangeArrowheads="1"/>
        </xdr:cNvSpPr>
      </xdr:nvSpPr>
      <xdr:spPr bwMode="auto">
        <a:xfrm>
          <a:off x="0" y="647128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123825</xdr:colOff>
      <xdr:row>367</xdr:row>
      <xdr:rowOff>0</xdr:rowOff>
    </xdr:from>
    <xdr:to>
      <xdr:col>0</xdr:col>
      <xdr:colOff>533400</xdr:colOff>
      <xdr:row>367</xdr:row>
      <xdr:rowOff>0</xdr:rowOff>
    </xdr:to>
    <xdr:pic>
      <xdr:nvPicPr>
        <xdr:cNvPr id="1092247" name="Picture 13501">
          <a:extLst>
            <a:ext uri="{FF2B5EF4-FFF2-40B4-BE49-F238E27FC236}">
              <a16:creationId xmlns:a16="http://schemas.microsoft.com/office/drawing/2014/main" xmlns="" id="{00000000-0008-0000-0B00-000097AA1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123825" y="64512825"/>
          <a:ext cx="409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666750</xdr:colOff>
      <xdr:row>367</xdr:row>
      <xdr:rowOff>0</xdr:rowOff>
    </xdr:from>
    <xdr:to>
      <xdr:col>6</xdr:col>
      <xdr:colOff>600075</xdr:colOff>
      <xdr:row>367</xdr:row>
      <xdr:rowOff>0</xdr:rowOff>
    </xdr:to>
    <xdr:pic>
      <xdr:nvPicPr>
        <xdr:cNvPr id="1092248" name="Picture 13502" descr="Logo 700">
          <a:extLst>
            <a:ext uri="{FF2B5EF4-FFF2-40B4-BE49-F238E27FC236}">
              <a16:creationId xmlns:a16="http://schemas.microsoft.com/office/drawing/2014/main" xmlns="" id="{00000000-0008-0000-0B00-000098AA1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64512825"/>
          <a:ext cx="1409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123825</xdr:colOff>
      <xdr:row>404</xdr:row>
      <xdr:rowOff>0</xdr:rowOff>
    </xdr:from>
    <xdr:to>
      <xdr:col>0</xdr:col>
      <xdr:colOff>533400</xdr:colOff>
      <xdr:row>404</xdr:row>
      <xdr:rowOff>0</xdr:rowOff>
    </xdr:to>
    <xdr:pic>
      <xdr:nvPicPr>
        <xdr:cNvPr id="1092251" name="Picture 13505">
          <a:extLst>
            <a:ext uri="{FF2B5EF4-FFF2-40B4-BE49-F238E27FC236}">
              <a16:creationId xmlns:a16="http://schemas.microsoft.com/office/drawing/2014/main" xmlns="" id="{00000000-0008-0000-0B00-00009BAA1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123825" y="72704325"/>
          <a:ext cx="409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666750</xdr:colOff>
      <xdr:row>404</xdr:row>
      <xdr:rowOff>0</xdr:rowOff>
    </xdr:from>
    <xdr:to>
      <xdr:col>6</xdr:col>
      <xdr:colOff>600075</xdr:colOff>
      <xdr:row>404</xdr:row>
      <xdr:rowOff>0</xdr:rowOff>
    </xdr:to>
    <xdr:pic>
      <xdr:nvPicPr>
        <xdr:cNvPr id="1092252" name="Picture 13506" descr="Logo 700">
          <a:extLst>
            <a:ext uri="{FF2B5EF4-FFF2-40B4-BE49-F238E27FC236}">
              <a16:creationId xmlns:a16="http://schemas.microsoft.com/office/drawing/2014/main" xmlns="" id="{00000000-0008-0000-0B00-00009CAA1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72704325"/>
          <a:ext cx="1409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588</xdr:row>
      <xdr:rowOff>0</xdr:rowOff>
    </xdr:from>
    <xdr:to>
      <xdr:col>9</xdr:col>
      <xdr:colOff>752475</xdr:colOff>
      <xdr:row>588</xdr:row>
      <xdr:rowOff>0</xdr:rowOff>
    </xdr:to>
    <xdr:sp macro="" textlink="">
      <xdr:nvSpPr>
        <xdr:cNvPr id="1092253" name="Rectangle 13508">
          <a:extLst>
            <a:ext uri="{FF2B5EF4-FFF2-40B4-BE49-F238E27FC236}">
              <a16:creationId xmlns:a16="http://schemas.microsoft.com/office/drawing/2014/main" xmlns="" id="{00000000-0008-0000-0B00-00009DAA1000}"/>
            </a:ext>
          </a:extLst>
        </xdr:cNvPr>
        <xdr:cNvSpPr>
          <a:spLocks noChangeArrowheads="1"/>
        </xdr:cNvSpPr>
      </xdr:nvSpPr>
      <xdr:spPr bwMode="auto">
        <a:xfrm>
          <a:off x="0" y="11251882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588</xdr:row>
      <xdr:rowOff>0</xdr:rowOff>
    </xdr:from>
    <xdr:to>
      <xdr:col>9</xdr:col>
      <xdr:colOff>752475</xdr:colOff>
      <xdr:row>588</xdr:row>
      <xdr:rowOff>0</xdr:rowOff>
    </xdr:to>
    <xdr:sp macro="" textlink="">
      <xdr:nvSpPr>
        <xdr:cNvPr id="1092254" name="Rectangle 13509">
          <a:extLst>
            <a:ext uri="{FF2B5EF4-FFF2-40B4-BE49-F238E27FC236}">
              <a16:creationId xmlns:a16="http://schemas.microsoft.com/office/drawing/2014/main" xmlns="" id="{00000000-0008-0000-0B00-00009EAA1000}"/>
            </a:ext>
          </a:extLst>
        </xdr:cNvPr>
        <xdr:cNvSpPr>
          <a:spLocks noChangeArrowheads="1"/>
        </xdr:cNvSpPr>
      </xdr:nvSpPr>
      <xdr:spPr bwMode="auto">
        <a:xfrm>
          <a:off x="0" y="11251882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588</xdr:row>
      <xdr:rowOff>0</xdr:rowOff>
    </xdr:from>
    <xdr:to>
      <xdr:col>9</xdr:col>
      <xdr:colOff>752475</xdr:colOff>
      <xdr:row>588</xdr:row>
      <xdr:rowOff>0</xdr:rowOff>
    </xdr:to>
    <xdr:sp macro="" textlink="">
      <xdr:nvSpPr>
        <xdr:cNvPr id="1092255" name="Rectangle 13510">
          <a:extLst>
            <a:ext uri="{FF2B5EF4-FFF2-40B4-BE49-F238E27FC236}">
              <a16:creationId xmlns:a16="http://schemas.microsoft.com/office/drawing/2014/main" xmlns="" id="{00000000-0008-0000-0B00-00009FAA1000}"/>
            </a:ext>
          </a:extLst>
        </xdr:cNvPr>
        <xdr:cNvSpPr>
          <a:spLocks noChangeArrowheads="1"/>
        </xdr:cNvSpPr>
      </xdr:nvSpPr>
      <xdr:spPr bwMode="auto">
        <a:xfrm>
          <a:off x="0" y="11251882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588</xdr:row>
      <xdr:rowOff>0</xdr:rowOff>
    </xdr:from>
    <xdr:to>
      <xdr:col>9</xdr:col>
      <xdr:colOff>752475</xdr:colOff>
      <xdr:row>588</xdr:row>
      <xdr:rowOff>0</xdr:rowOff>
    </xdr:to>
    <xdr:sp macro="" textlink="">
      <xdr:nvSpPr>
        <xdr:cNvPr id="1092256" name="Rectangle 13511">
          <a:extLst>
            <a:ext uri="{FF2B5EF4-FFF2-40B4-BE49-F238E27FC236}">
              <a16:creationId xmlns:a16="http://schemas.microsoft.com/office/drawing/2014/main" xmlns="" id="{00000000-0008-0000-0B00-0000A0AA1000}"/>
            </a:ext>
          </a:extLst>
        </xdr:cNvPr>
        <xdr:cNvSpPr>
          <a:spLocks noChangeArrowheads="1"/>
        </xdr:cNvSpPr>
      </xdr:nvSpPr>
      <xdr:spPr bwMode="auto">
        <a:xfrm>
          <a:off x="0" y="11251882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588</xdr:row>
      <xdr:rowOff>0</xdr:rowOff>
    </xdr:from>
    <xdr:to>
      <xdr:col>9</xdr:col>
      <xdr:colOff>752475</xdr:colOff>
      <xdr:row>588</xdr:row>
      <xdr:rowOff>0</xdr:rowOff>
    </xdr:to>
    <xdr:sp macro="" textlink="">
      <xdr:nvSpPr>
        <xdr:cNvPr id="1092257" name="Rectangle 13512">
          <a:extLst>
            <a:ext uri="{FF2B5EF4-FFF2-40B4-BE49-F238E27FC236}">
              <a16:creationId xmlns:a16="http://schemas.microsoft.com/office/drawing/2014/main" xmlns="" id="{00000000-0008-0000-0B00-0000A1AA1000}"/>
            </a:ext>
          </a:extLst>
        </xdr:cNvPr>
        <xdr:cNvSpPr>
          <a:spLocks noChangeArrowheads="1"/>
        </xdr:cNvSpPr>
      </xdr:nvSpPr>
      <xdr:spPr bwMode="auto">
        <a:xfrm>
          <a:off x="0" y="11251882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588</xdr:row>
      <xdr:rowOff>0</xdr:rowOff>
    </xdr:from>
    <xdr:to>
      <xdr:col>9</xdr:col>
      <xdr:colOff>752475</xdr:colOff>
      <xdr:row>588</xdr:row>
      <xdr:rowOff>0</xdr:rowOff>
    </xdr:to>
    <xdr:sp macro="" textlink="">
      <xdr:nvSpPr>
        <xdr:cNvPr id="1092258" name="Rectangle 13513">
          <a:extLst>
            <a:ext uri="{FF2B5EF4-FFF2-40B4-BE49-F238E27FC236}">
              <a16:creationId xmlns:a16="http://schemas.microsoft.com/office/drawing/2014/main" xmlns="" id="{00000000-0008-0000-0B00-0000A2AA1000}"/>
            </a:ext>
          </a:extLst>
        </xdr:cNvPr>
        <xdr:cNvSpPr>
          <a:spLocks noChangeArrowheads="1"/>
        </xdr:cNvSpPr>
      </xdr:nvSpPr>
      <xdr:spPr bwMode="auto">
        <a:xfrm>
          <a:off x="0" y="11251882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588</xdr:row>
      <xdr:rowOff>0</xdr:rowOff>
    </xdr:from>
    <xdr:to>
      <xdr:col>9</xdr:col>
      <xdr:colOff>752475</xdr:colOff>
      <xdr:row>588</xdr:row>
      <xdr:rowOff>0</xdr:rowOff>
    </xdr:to>
    <xdr:sp macro="" textlink="">
      <xdr:nvSpPr>
        <xdr:cNvPr id="1092259" name="Rectangle 13514">
          <a:extLst>
            <a:ext uri="{FF2B5EF4-FFF2-40B4-BE49-F238E27FC236}">
              <a16:creationId xmlns:a16="http://schemas.microsoft.com/office/drawing/2014/main" xmlns="" id="{00000000-0008-0000-0B00-0000A3AA1000}"/>
            </a:ext>
          </a:extLst>
        </xdr:cNvPr>
        <xdr:cNvSpPr>
          <a:spLocks noChangeArrowheads="1"/>
        </xdr:cNvSpPr>
      </xdr:nvSpPr>
      <xdr:spPr bwMode="auto">
        <a:xfrm>
          <a:off x="0" y="11251882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588</xdr:row>
      <xdr:rowOff>0</xdr:rowOff>
    </xdr:from>
    <xdr:to>
      <xdr:col>9</xdr:col>
      <xdr:colOff>752475</xdr:colOff>
      <xdr:row>588</xdr:row>
      <xdr:rowOff>0</xdr:rowOff>
    </xdr:to>
    <xdr:sp macro="" textlink="">
      <xdr:nvSpPr>
        <xdr:cNvPr id="1092260" name="Rectangle 13515">
          <a:extLst>
            <a:ext uri="{FF2B5EF4-FFF2-40B4-BE49-F238E27FC236}">
              <a16:creationId xmlns:a16="http://schemas.microsoft.com/office/drawing/2014/main" xmlns="" id="{00000000-0008-0000-0B00-0000A4AA1000}"/>
            </a:ext>
          </a:extLst>
        </xdr:cNvPr>
        <xdr:cNvSpPr>
          <a:spLocks noChangeArrowheads="1"/>
        </xdr:cNvSpPr>
      </xdr:nvSpPr>
      <xdr:spPr bwMode="auto">
        <a:xfrm>
          <a:off x="0" y="11251882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588</xdr:row>
      <xdr:rowOff>0</xdr:rowOff>
    </xdr:from>
    <xdr:to>
      <xdr:col>9</xdr:col>
      <xdr:colOff>752475</xdr:colOff>
      <xdr:row>588</xdr:row>
      <xdr:rowOff>0</xdr:rowOff>
    </xdr:to>
    <xdr:sp macro="" textlink="">
      <xdr:nvSpPr>
        <xdr:cNvPr id="1092261" name="Rectangle 13516">
          <a:extLst>
            <a:ext uri="{FF2B5EF4-FFF2-40B4-BE49-F238E27FC236}">
              <a16:creationId xmlns:a16="http://schemas.microsoft.com/office/drawing/2014/main" xmlns="" id="{00000000-0008-0000-0B00-0000A5AA1000}"/>
            </a:ext>
          </a:extLst>
        </xdr:cNvPr>
        <xdr:cNvSpPr>
          <a:spLocks noChangeArrowheads="1"/>
        </xdr:cNvSpPr>
      </xdr:nvSpPr>
      <xdr:spPr bwMode="auto">
        <a:xfrm>
          <a:off x="0" y="11251882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588</xdr:row>
      <xdr:rowOff>0</xdr:rowOff>
    </xdr:from>
    <xdr:to>
      <xdr:col>9</xdr:col>
      <xdr:colOff>752475</xdr:colOff>
      <xdr:row>588</xdr:row>
      <xdr:rowOff>0</xdr:rowOff>
    </xdr:to>
    <xdr:sp macro="" textlink="">
      <xdr:nvSpPr>
        <xdr:cNvPr id="1092262" name="Rectangle 13517">
          <a:extLst>
            <a:ext uri="{FF2B5EF4-FFF2-40B4-BE49-F238E27FC236}">
              <a16:creationId xmlns:a16="http://schemas.microsoft.com/office/drawing/2014/main" xmlns="" id="{00000000-0008-0000-0B00-0000A6AA1000}"/>
            </a:ext>
          </a:extLst>
        </xdr:cNvPr>
        <xdr:cNvSpPr>
          <a:spLocks noChangeArrowheads="1"/>
        </xdr:cNvSpPr>
      </xdr:nvSpPr>
      <xdr:spPr bwMode="auto">
        <a:xfrm>
          <a:off x="0" y="112518825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123825</xdr:colOff>
      <xdr:row>588</xdr:row>
      <xdr:rowOff>0</xdr:rowOff>
    </xdr:from>
    <xdr:to>
      <xdr:col>1</xdr:col>
      <xdr:colOff>0</xdr:colOff>
      <xdr:row>588</xdr:row>
      <xdr:rowOff>0</xdr:rowOff>
    </xdr:to>
    <xdr:pic>
      <xdr:nvPicPr>
        <xdr:cNvPr id="1092263" name="Picture 13518">
          <a:extLst>
            <a:ext uri="{FF2B5EF4-FFF2-40B4-BE49-F238E27FC236}">
              <a16:creationId xmlns:a16="http://schemas.microsoft.com/office/drawing/2014/main" xmlns="" id="{00000000-0008-0000-0B00-0000A7AA1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123825" y="112518825"/>
          <a:ext cx="409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1104900</xdr:colOff>
      <xdr:row>588</xdr:row>
      <xdr:rowOff>0</xdr:rowOff>
    </xdr:from>
    <xdr:to>
      <xdr:col>7</xdr:col>
      <xdr:colOff>438150</xdr:colOff>
      <xdr:row>588</xdr:row>
      <xdr:rowOff>0</xdr:rowOff>
    </xdr:to>
    <xdr:pic>
      <xdr:nvPicPr>
        <xdr:cNvPr id="1092264" name="Picture 13519" descr="Logo 700">
          <a:extLst>
            <a:ext uri="{FF2B5EF4-FFF2-40B4-BE49-F238E27FC236}">
              <a16:creationId xmlns:a16="http://schemas.microsoft.com/office/drawing/2014/main" xmlns="" id="{00000000-0008-0000-0B00-0000A8AA1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96225" y="112518825"/>
          <a:ext cx="1409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1420</xdr:row>
      <xdr:rowOff>0</xdr:rowOff>
    </xdr:from>
    <xdr:to>
      <xdr:col>9</xdr:col>
      <xdr:colOff>752475</xdr:colOff>
      <xdr:row>1420</xdr:row>
      <xdr:rowOff>0</xdr:rowOff>
    </xdr:to>
    <xdr:sp macro="" textlink="">
      <xdr:nvSpPr>
        <xdr:cNvPr id="1092267" name="Rectangle 13523">
          <a:extLst>
            <a:ext uri="{FF2B5EF4-FFF2-40B4-BE49-F238E27FC236}">
              <a16:creationId xmlns:a16="http://schemas.microsoft.com/office/drawing/2014/main" xmlns="" id="{00000000-0008-0000-0B00-0000ABAA1000}"/>
            </a:ext>
          </a:extLst>
        </xdr:cNvPr>
        <xdr:cNvSpPr>
          <a:spLocks noChangeArrowheads="1"/>
        </xdr:cNvSpPr>
      </xdr:nvSpPr>
      <xdr:spPr bwMode="auto">
        <a:xfrm>
          <a:off x="0" y="47392590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1420</xdr:row>
      <xdr:rowOff>0</xdr:rowOff>
    </xdr:from>
    <xdr:to>
      <xdr:col>9</xdr:col>
      <xdr:colOff>752475</xdr:colOff>
      <xdr:row>1420</xdr:row>
      <xdr:rowOff>0</xdr:rowOff>
    </xdr:to>
    <xdr:sp macro="" textlink="">
      <xdr:nvSpPr>
        <xdr:cNvPr id="1092268" name="Rectangle 13524">
          <a:extLst>
            <a:ext uri="{FF2B5EF4-FFF2-40B4-BE49-F238E27FC236}">
              <a16:creationId xmlns:a16="http://schemas.microsoft.com/office/drawing/2014/main" xmlns="" id="{00000000-0008-0000-0B00-0000ACAA1000}"/>
            </a:ext>
          </a:extLst>
        </xdr:cNvPr>
        <xdr:cNvSpPr>
          <a:spLocks noChangeArrowheads="1"/>
        </xdr:cNvSpPr>
      </xdr:nvSpPr>
      <xdr:spPr bwMode="auto">
        <a:xfrm>
          <a:off x="0" y="47392590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1420</xdr:row>
      <xdr:rowOff>0</xdr:rowOff>
    </xdr:from>
    <xdr:to>
      <xdr:col>9</xdr:col>
      <xdr:colOff>752475</xdr:colOff>
      <xdr:row>1420</xdr:row>
      <xdr:rowOff>0</xdr:rowOff>
    </xdr:to>
    <xdr:sp macro="" textlink="">
      <xdr:nvSpPr>
        <xdr:cNvPr id="1092269" name="Rectangle 13525">
          <a:extLst>
            <a:ext uri="{FF2B5EF4-FFF2-40B4-BE49-F238E27FC236}">
              <a16:creationId xmlns:a16="http://schemas.microsoft.com/office/drawing/2014/main" xmlns="" id="{00000000-0008-0000-0B00-0000ADAA1000}"/>
            </a:ext>
          </a:extLst>
        </xdr:cNvPr>
        <xdr:cNvSpPr>
          <a:spLocks noChangeArrowheads="1"/>
        </xdr:cNvSpPr>
      </xdr:nvSpPr>
      <xdr:spPr bwMode="auto">
        <a:xfrm>
          <a:off x="0" y="47392590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1420</xdr:row>
      <xdr:rowOff>0</xdr:rowOff>
    </xdr:from>
    <xdr:to>
      <xdr:col>9</xdr:col>
      <xdr:colOff>752475</xdr:colOff>
      <xdr:row>1420</xdr:row>
      <xdr:rowOff>0</xdr:rowOff>
    </xdr:to>
    <xdr:sp macro="" textlink="">
      <xdr:nvSpPr>
        <xdr:cNvPr id="1092270" name="Rectangle 13526">
          <a:extLst>
            <a:ext uri="{FF2B5EF4-FFF2-40B4-BE49-F238E27FC236}">
              <a16:creationId xmlns:a16="http://schemas.microsoft.com/office/drawing/2014/main" xmlns="" id="{00000000-0008-0000-0B00-0000AEAA1000}"/>
            </a:ext>
          </a:extLst>
        </xdr:cNvPr>
        <xdr:cNvSpPr>
          <a:spLocks noChangeArrowheads="1"/>
        </xdr:cNvSpPr>
      </xdr:nvSpPr>
      <xdr:spPr bwMode="auto">
        <a:xfrm>
          <a:off x="0" y="47392590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1420</xdr:row>
      <xdr:rowOff>0</xdr:rowOff>
    </xdr:from>
    <xdr:to>
      <xdr:col>9</xdr:col>
      <xdr:colOff>752475</xdr:colOff>
      <xdr:row>1420</xdr:row>
      <xdr:rowOff>0</xdr:rowOff>
    </xdr:to>
    <xdr:sp macro="" textlink="">
      <xdr:nvSpPr>
        <xdr:cNvPr id="1092271" name="Rectangle 13527">
          <a:extLst>
            <a:ext uri="{FF2B5EF4-FFF2-40B4-BE49-F238E27FC236}">
              <a16:creationId xmlns:a16="http://schemas.microsoft.com/office/drawing/2014/main" xmlns="" id="{00000000-0008-0000-0B00-0000AFAA1000}"/>
            </a:ext>
          </a:extLst>
        </xdr:cNvPr>
        <xdr:cNvSpPr>
          <a:spLocks noChangeArrowheads="1"/>
        </xdr:cNvSpPr>
      </xdr:nvSpPr>
      <xdr:spPr bwMode="auto">
        <a:xfrm>
          <a:off x="0" y="47392590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1420</xdr:row>
      <xdr:rowOff>0</xdr:rowOff>
    </xdr:from>
    <xdr:to>
      <xdr:col>9</xdr:col>
      <xdr:colOff>752475</xdr:colOff>
      <xdr:row>1420</xdr:row>
      <xdr:rowOff>0</xdr:rowOff>
    </xdr:to>
    <xdr:sp macro="" textlink="">
      <xdr:nvSpPr>
        <xdr:cNvPr id="1092272" name="Rectangle 13528">
          <a:extLst>
            <a:ext uri="{FF2B5EF4-FFF2-40B4-BE49-F238E27FC236}">
              <a16:creationId xmlns:a16="http://schemas.microsoft.com/office/drawing/2014/main" xmlns="" id="{00000000-0008-0000-0B00-0000B0AA1000}"/>
            </a:ext>
          </a:extLst>
        </xdr:cNvPr>
        <xdr:cNvSpPr>
          <a:spLocks noChangeArrowheads="1"/>
        </xdr:cNvSpPr>
      </xdr:nvSpPr>
      <xdr:spPr bwMode="auto">
        <a:xfrm>
          <a:off x="0" y="47392590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1420</xdr:row>
      <xdr:rowOff>0</xdr:rowOff>
    </xdr:from>
    <xdr:to>
      <xdr:col>9</xdr:col>
      <xdr:colOff>752475</xdr:colOff>
      <xdr:row>1420</xdr:row>
      <xdr:rowOff>0</xdr:rowOff>
    </xdr:to>
    <xdr:sp macro="" textlink="">
      <xdr:nvSpPr>
        <xdr:cNvPr id="1092273" name="Rectangle 13529">
          <a:extLst>
            <a:ext uri="{FF2B5EF4-FFF2-40B4-BE49-F238E27FC236}">
              <a16:creationId xmlns:a16="http://schemas.microsoft.com/office/drawing/2014/main" xmlns="" id="{00000000-0008-0000-0B00-0000B1AA1000}"/>
            </a:ext>
          </a:extLst>
        </xdr:cNvPr>
        <xdr:cNvSpPr>
          <a:spLocks noChangeArrowheads="1"/>
        </xdr:cNvSpPr>
      </xdr:nvSpPr>
      <xdr:spPr bwMode="auto">
        <a:xfrm>
          <a:off x="0" y="47392590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1420</xdr:row>
      <xdr:rowOff>0</xdr:rowOff>
    </xdr:from>
    <xdr:to>
      <xdr:col>9</xdr:col>
      <xdr:colOff>752475</xdr:colOff>
      <xdr:row>1420</xdr:row>
      <xdr:rowOff>0</xdr:rowOff>
    </xdr:to>
    <xdr:sp macro="" textlink="">
      <xdr:nvSpPr>
        <xdr:cNvPr id="1092274" name="Rectangle 13530">
          <a:extLst>
            <a:ext uri="{FF2B5EF4-FFF2-40B4-BE49-F238E27FC236}">
              <a16:creationId xmlns:a16="http://schemas.microsoft.com/office/drawing/2014/main" xmlns="" id="{00000000-0008-0000-0B00-0000B2AA1000}"/>
            </a:ext>
          </a:extLst>
        </xdr:cNvPr>
        <xdr:cNvSpPr>
          <a:spLocks noChangeArrowheads="1"/>
        </xdr:cNvSpPr>
      </xdr:nvSpPr>
      <xdr:spPr bwMode="auto">
        <a:xfrm>
          <a:off x="0" y="47392590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1420</xdr:row>
      <xdr:rowOff>0</xdr:rowOff>
    </xdr:from>
    <xdr:to>
      <xdr:col>9</xdr:col>
      <xdr:colOff>752475</xdr:colOff>
      <xdr:row>1420</xdr:row>
      <xdr:rowOff>0</xdr:rowOff>
    </xdr:to>
    <xdr:sp macro="" textlink="">
      <xdr:nvSpPr>
        <xdr:cNvPr id="1092275" name="Rectangle 13531">
          <a:extLst>
            <a:ext uri="{FF2B5EF4-FFF2-40B4-BE49-F238E27FC236}">
              <a16:creationId xmlns:a16="http://schemas.microsoft.com/office/drawing/2014/main" xmlns="" id="{00000000-0008-0000-0B00-0000B3AA1000}"/>
            </a:ext>
          </a:extLst>
        </xdr:cNvPr>
        <xdr:cNvSpPr>
          <a:spLocks noChangeArrowheads="1"/>
        </xdr:cNvSpPr>
      </xdr:nvSpPr>
      <xdr:spPr bwMode="auto">
        <a:xfrm>
          <a:off x="0" y="47392590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1420</xdr:row>
      <xdr:rowOff>0</xdr:rowOff>
    </xdr:from>
    <xdr:to>
      <xdr:col>9</xdr:col>
      <xdr:colOff>752475</xdr:colOff>
      <xdr:row>1420</xdr:row>
      <xdr:rowOff>0</xdr:rowOff>
    </xdr:to>
    <xdr:sp macro="" textlink="">
      <xdr:nvSpPr>
        <xdr:cNvPr id="1092276" name="Rectangle 13532">
          <a:extLst>
            <a:ext uri="{FF2B5EF4-FFF2-40B4-BE49-F238E27FC236}">
              <a16:creationId xmlns:a16="http://schemas.microsoft.com/office/drawing/2014/main" xmlns="" id="{00000000-0008-0000-0B00-0000B4AA1000}"/>
            </a:ext>
          </a:extLst>
        </xdr:cNvPr>
        <xdr:cNvSpPr>
          <a:spLocks noChangeArrowheads="1"/>
        </xdr:cNvSpPr>
      </xdr:nvSpPr>
      <xdr:spPr bwMode="auto">
        <a:xfrm>
          <a:off x="0" y="47392590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1420</xdr:row>
      <xdr:rowOff>0</xdr:rowOff>
    </xdr:from>
    <xdr:to>
      <xdr:col>9</xdr:col>
      <xdr:colOff>752475</xdr:colOff>
      <xdr:row>1420</xdr:row>
      <xdr:rowOff>0</xdr:rowOff>
    </xdr:to>
    <xdr:sp macro="" textlink="">
      <xdr:nvSpPr>
        <xdr:cNvPr id="1092277" name="Rectangle 13533">
          <a:extLst>
            <a:ext uri="{FF2B5EF4-FFF2-40B4-BE49-F238E27FC236}">
              <a16:creationId xmlns:a16="http://schemas.microsoft.com/office/drawing/2014/main" xmlns="" id="{00000000-0008-0000-0B00-0000B5AA1000}"/>
            </a:ext>
          </a:extLst>
        </xdr:cNvPr>
        <xdr:cNvSpPr>
          <a:spLocks noChangeArrowheads="1"/>
        </xdr:cNvSpPr>
      </xdr:nvSpPr>
      <xdr:spPr bwMode="auto">
        <a:xfrm>
          <a:off x="0" y="47392590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1420</xdr:row>
      <xdr:rowOff>0</xdr:rowOff>
    </xdr:from>
    <xdr:to>
      <xdr:col>9</xdr:col>
      <xdr:colOff>752475</xdr:colOff>
      <xdr:row>1420</xdr:row>
      <xdr:rowOff>0</xdr:rowOff>
    </xdr:to>
    <xdr:sp macro="" textlink="">
      <xdr:nvSpPr>
        <xdr:cNvPr id="1092278" name="Rectangle 13534">
          <a:extLst>
            <a:ext uri="{FF2B5EF4-FFF2-40B4-BE49-F238E27FC236}">
              <a16:creationId xmlns:a16="http://schemas.microsoft.com/office/drawing/2014/main" xmlns="" id="{00000000-0008-0000-0B00-0000B6AA1000}"/>
            </a:ext>
          </a:extLst>
        </xdr:cNvPr>
        <xdr:cNvSpPr>
          <a:spLocks noChangeArrowheads="1"/>
        </xdr:cNvSpPr>
      </xdr:nvSpPr>
      <xdr:spPr bwMode="auto">
        <a:xfrm>
          <a:off x="0" y="47392590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9</xdr:col>
      <xdr:colOff>752475</xdr:colOff>
      <xdr:row>2016</xdr:row>
      <xdr:rowOff>0</xdr:rowOff>
    </xdr:to>
    <xdr:sp macro="" textlink="">
      <xdr:nvSpPr>
        <xdr:cNvPr id="1092309" name="Rectangle 13568">
          <a:extLst>
            <a:ext uri="{FF2B5EF4-FFF2-40B4-BE49-F238E27FC236}">
              <a16:creationId xmlns:a16="http://schemas.microsoft.com/office/drawing/2014/main" xmlns="" id="{00000000-0008-0000-0B00-0000D5AA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9</xdr:col>
      <xdr:colOff>752475</xdr:colOff>
      <xdr:row>2016</xdr:row>
      <xdr:rowOff>0</xdr:rowOff>
    </xdr:to>
    <xdr:sp macro="" textlink="">
      <xdr:nvSpPr>
        <xdr:cNvPr id="1092310" name="Rectangle 13569">
          <a:extLst>
            <a:ext uri="{FF2B5EF4-FFF2-40B4-BE49-F238E27FC236}">
              <a16:creationId xmlns:a16="http://schemas.microsoft.com/office/drawing/2014/main" xmlns="" id="{00000000-0008-0000-0B00-0000D6AA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9</xdr:col>
      <xdr:colOff>752475</xdr:colOff>
      <xdr:row>2016</xdr:row>
      <xdr:rowOff>0</xdr:rowOff>
    </xdr:to>
    <xdr:sp macro="" textlink="">
      <xdr:nvSpPr>
        <xdr:cNvPr id="1092311" name="Rectangle 13570">
          <a:extLst>
            <a:ext uri="{FF2B5EF4-FFF2-40B4-BE49-F238E27FC236}">
              <a16:creationId xmlns:a16="http://schemas.microsoft.com/office/drawing/2014/main" xmlns="" id="{00000000-0008-0000-0B00-0000D7AA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9</xdr:col>
      <xdr:colOff>752475</xdr:colOff>
      <xdr:row>2016</xdr:row>
      <xdr:rowOff>0</xdr:rowOff>
    </xdr:to>
    <xdr:sp macro="" textlink="">
      <xdr:nvSpPr>
        <xdr:cNvPr id="1092312" name="Rectangle 13571">
          <a:extLst>
            <a:ext uri="{FF2B5EF4-FFF2-40B4-BE49-F238E27FC236}">
              <a16:creationId xmlns:a16="http://schemas.microsoft.com/office/drawing/2014/main" xmlns="" id="{00000000-0008-0000-0B00-0000D8AA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9</xdr:col>
      <xdr:colOff>752475</xdr:colOff>
      <xdr:row>2016</xdr:row>
      <xdr:rowOff>0</xdr:rowOff>
    </xdr:to>
    <xdr:sp macro="" textlink="">
      <xdr:nvSpPr>
        <xdr:cNvPr id="1092313" name="Rectangle 13572">
          <a:extLst>
            <a:ext uri="{FF2B5EF4-FFF2-40B4-BE49-F238E27FC236}">
              <a16:creationId xmlns:a16="http://schemas.microsoft.com/office/drawing/2014/main" xmlns="" id="{00000000-0008-0000-0B00-0000D9AA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9</xdr:col>
      <xdr:colOff>752475</xdr:colOff>
      <xdr:row>2016</xdr:row>
      <xdr:rowOff>0</xdr:rowOff>
    </xdr:to>
    <xdr:sp macro="" textlink="">
      <xdr:nvSpPr>
        <xdr:cNvPr id="1092314" name="Rectangle 13573">
          <a:extLst>
            <a:ext uri="{FF2B5EF4-FFF2-40B4-BE49-F238E27FC236}">
              <a16:creationId xmlns:a16="http://schemas.microsoft.com/office/drawing/2014/main" xmlns="" id="{00000000-0008-0000-0B00-0000DAAA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9</xdr:col>
      <xdr:colOff>752475</xdr:colOff>
      <xdr:row>2016</xdr:row>
      <xdr:rowOff>0</xdr:rowOff>
    </xdr:to>
    <xdr:sp macro="" textlink="">
      <xdr:nvSpPr>
        <xdr:cNvPr id="1092315" name="Rectangle 13574">
          <a:extLst>
            <a:ext uri="{FF2B5EF4-FFF2-40B4-BE49-F238E27FC236}">
              <a16:creationId xmlns:a16="http://schemas.microsoft.com/office/drawing/2014/main" xmlns="" id="{00000000-0008-0000-0B00-0000DBAA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9</xdr:col>
      <xdr:colOff>752475</xdr:colOff>
      <xdr:row>2016</xdr:row>
      <xdr:rowOff>0</xdr:rowOff>
    </xdr:to>
    <xdr:sp macro="" textlink="">
      <xdr:nvSpPr>
        <xdr:cNvPr id="1092316" name="Rectangle 13575">
          <a:extLst>
            <a:ext uri="{FF2B5EF4-FFF2-40B4-BE49-F238E27FC236}">
              <a16:creationId xmlns:a16="http://schemas.microsoft.com/office/drawing/2014/main" xmlns="" id="{00000000-0008-0000-0B00-0000DCAA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9</xdr:col>
      <xdr:colOff>752475</xdr:colOff>
      <xdr:row>2016</xdr:row>
      <xdr:rowOff>0</xdr:rowOff>
    </xdr:to>
    <xdr:sp macro="" textlink="">
      <xdr:nvSpPr>
        <xdr:cNvPr id="1092317" name="Rectangle 13576">
          <a:extLst>
            <a:ext uri="{FF2B5EF4-FFF2-40B4-BE49-F238E27FC236}">
              <a16:creationId xmlns:a16="http://schemas.microsoft.com/office/drawing/2014/main" xmlns="" id="{00000000-0008-0000-0B00-0000DDAA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9</xdr:col>
      <xdr:colOff>752475</xdr:colOff>
      <xdr:row>2016</xdr:row>
      <xdr:rowOff>0</xdr:rowOff>
    </xdr:to>
    <xdr:sp macro="" textlink="">
      <xdr:nvSpPr>
        <xdr:cNvPr id="1092318" name="Rectangle 13577">
          <a:extLst>
            <a:ext uri="{FF2B5EF4-FFF2-40B4-BE49-F238E27FC236}">
              <a16:creationId xmlns:a16="http://schemas.microsoft.com/office/drawing/2014/main" xmlns="" id="{00000000-0008-0000-0B00-0000DEAA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9</xdr:col>
      <xdr:colOff>752475</xdr:colOff>
      <xdr:row>2016</xdr:row>
      <xdr:rowOff>0</xdr:rowOff>
    </xdr:to>
    <xdr:sp macro="" textlink="">
      <xdr:nvSpPr>
        <xdr:cNvPr id="1092319" name="Rectangle 13578">
          <a:extLst>
            <a:ext uri="{FF2B5EF4-FFF2-40B4-BE49-F238E27FC236}">
              <a16:creationId xmlns:a16="http://schemas.microsoft.com/office/drawing/2014/main" xmlns="" id="{00000000-0008-0000-0B00-0000DFAA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9</xdr:col>
      <xdr:colOff>752475</xdr:colOff>
      <xdr:row>2016</xdr:row>
      <xdr:rowOff>0</xdr:rowOff>
    </xdr:to>
    <xdr:sp macro="" textlink="">
      <xdr:nvSpPr>
        <xdr:cNvPr id="1092320" name="Rectangle 13579">
          <a:extLst>
            <a:ext uri="{FF2B5EF4-FFF2-40B4-BE49-F238E27FC236}">
              <a16:creationId xmlns:a16="http://schemas.microsoft.com/office/drawing/2014/main" xmlns="" id="{00000000-0008-0000-0B00-0000E0AA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9</xdr:col>
      <xdr:colOff>752475</xdr:colOff>
      <xdr:row>2016</xdr:row>
      <xdr:rowOff>0</xdr:rowOff>
    </xdr:to>
    <xdr:sp macro="" textlink="">
      <xdr:nvSpPr>
        <xdr:cNvPr id="1092321" name="Rectangle 13580">
          <a:extLst>
            <a:ext uri="{FF2B5EF4-FFF2-40B4-BE49-F238E27FC236}">
              <a16:creationId xmlns:a16="http://schemas.microsoft.com/office/drawing/2014/main" xmlns="" id="{00000000-0008-0000-0B00-0000E1AA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9</xdr:col>
      <xdr:colOff>752475</xdr:colOff>
      <xdr:row>2016</xdr:row>
      <xdr:rowOff>0</xdr:rowOff>
    </xdr:to>
    <xdr:sp macro="" textlink="">
      <xdr:nvSpPr>
        <xdr:cNvPr id="1092322" name="Rectangle 13581">
          <a:extLst>
            <a:ext uri="{FF2B5EF4-FFF2-40B4-BE49-F238E27FC236}">
              <a16:creationId xmlns:a16="http://schemas.microsoft.com/office/drawing/2014/main" xmlns="" id="{00000000-0008-0000-0B00-0000E2AA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9</xdr:col>
      <xdr:colOff>752475</xdr:colOff>
      <xdr:row>2016</xdr:row>
      <xdr:rowOff>0</xdr:rowOff>
    </xdr:to>
    <xdr:sp macro="" textlink="">
      <xdr:nvSpPr>
        <xdr:cNvPr id="1092323" name="Rectangle 13582">
          <a:extLst>
            <a:ext uri="{FF2B5EF4-FFF2-40B4-BE49-F238E27FC236}">
              <a16:creationId xmlns:a16="http://schemas.microsoft.com/office/drawing/2014/main" xmlns="" id="{00000000-0008-0000-0B00-0000E3AA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9</xdr:col>
      <xdr:colOff>752475</xdr:colOff>
      <xdr:row>2016</xdr:row>
      <xdr:rowOff>0</xdr:rowOff>
    </xdr:to>
    <xdr:sp macro="" textlink="">
      <xdr:nvSpPr>
        <xdr:cNvPr id="1092324" name="Rectangle 13583">
          <a:extLst>
            <a:ext uri="{FF2B5EF4-FFF2-40B4-BE49-F238E27FC236}">
              <a16:creationId xmlns:a16="http://schemas.microsoft.com/office/drawing/2014/main" xmlns="" id="{00000000-0008-0000-0B00-0000E4AA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9</xdr:col>
      <xdr:colOff>752475</xdr:colOff>
      <xdr:row>2016</xdr:row>
      <xdr:rowOff>0</xdr:rowOff>
    </xdr:to>
    <xdr:sp macro="" textlink="">
      <xdr:nvSpPr>
        <xdr:cNvPr id="1092325" name="Rectangle 13584">
          <a:extLst>
            <a:ext uri="{FF2B5EF4-FFF2-40B4-BE49-F238E27FC236}">
              <a16:creationId xmlns:a16="http://schemas.microsoft.com/office/drawing/2014/main" xmlns="" id="{00000000-0008-0000-0B00-0000E5AA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9</xdr:col>
      <xdr:colOff>752475</xdr:colOff>
      <xdr:row>2016</xdr:row>
      <xdr:rowOff>0</xdr:rowOff>
    </xdr:to>
    <xdr:sp macro="" textlink="">
      <xdr:nvSpPr>
        <xdr:cNvPr id="1092326" name="Rectangle 13585">
          <a:extLst>
            <a:ext uri="{FF2B5EF4-FFF2-40B4-BE49-F238E27FC236}">
              <a16:creationId xmlns:a16="http://schemas.microsoft.com/office/drawing/2014/main" xmlns="" id="{00000000-0008-0000-0B00-0000E6AA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9</xdr:col>
      <xdr:colOff>752475</xdr:colOff>
      <xdr:row>2016</xdr:row>
      <xdr:rowOff>0</xdr:rowOff>
    </xdr:to>
    <xdr:sp macro="" textlink="">
      <xdr:nvSpPr>
        <xdr:cNvPr id="1092327" name="Rectangle 13586">
          <a:extLst>
            <a:ext uri="{FF2B5EF4-FFF2-40B4-BE49-F238E27FC236}">
              <a16:creationId xmlns:a16="http://schemas.microsoft.com/office/drawing/2014/main" xmlns="" id="{00000000-0008-0000-0B00-0000E7AA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9</xdr:col>
      <xdr:colOff>752475</xdr:colOff>
      <xdr:row>2016</xdr:row>
      <xdr:rowOff>0</xdr:rowOff>
    </xdr:to>
    <xdr:sp macro="" textlink="">
      <xdr:nvSpPr>
        <xdr:cNvPr id="1092328" name="Rectangle 13587">
          <a:extLst>
            <a:ext uri="{FF2B5EF4-FFF2-40B4-BE49-F238E27FC236}">
              <a16:creationId xmlns:a16="http://schemas.microsoft.com/office/drawing/2014/main" xmlns="" id="{00000000-0008-0000-0B00-0000E8AA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9</xdr:col>
      <xdr:colOff>752475</xdr:colOff>
      <xdr:row>2016</xdr:row>
      <xdr:rowOff>0</xdr:rowOff>
    </xdr:to>
    <xdr:sp macro="" textlink="">
      <xdr:nvSpPr>
        <xdr:cNvPr id="1092329" name="Rectangle 13588">
          <a:extLst>
            <a:ext uri="{FF2B5EF4-FFF2-40B4-BE49-F238E27FC236}">
              <a16:creationId xmlns:a16="http://schemas.microsoft.com/office/drawing/2014/main" xmlns="" id="{00000000-0008-0000-0B00-0000E9AA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9</xdr:col>
      <xdr:colOff>752475</xdr:colOff>
      <xdr:row>2016</xdr:row>
      <xdr:rowOff>0</xdr:rowOff>
    </xdr:to>
    <xdr:sp macro="" textlink="">
      <xdr:nvSpPr>
        <xdr:cNvPr id="1092330" name="Rectangle 13589">
          <a:extLst>
            <a:ext uri="{FF2B5EF4-FFF2-40B4-BE49-F238E27FC236}">
              <a16:creationId xmlns:a16="http://schemas.microsoft.com/office/drawing/2014/main" xmlns="" id="{00000000-0008-0000-0B00-0000EAAA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9</xdr:col>
      <xdr:colOff>752475</xdr:colOff>
      <xdr:row>2016</xdr:row>
      <xdr:rowOff>0</xdr:rowOff>
    </xdr:to>
    <xdr:sp macro="" textlink="">
      <xdr:nvSpPr>
        <xdr:cNvPr id="1092331" name="Rectangle 13590">
          <a:extLst>
            <a:ext uri="{FF2B5EF4-FFF2-40B4-BE49-F238E27FC236}">
              <a16:creationId xmlns:a16="http://schemas.microsoft.com/office/drawing/2014/main" xmlns="" id="{00000000-0008-0000-0B00-0000EBAA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9</xdr:col>
      <xdr:colOff>752475</xdr:colOff>
      <xdr:row>2016</xdr:row>
      <xdr:rowOff>0</xdr:rowOff>
    </xdr:to>
    <xdr:sp macro="" textlink="">
      <xdr:nvSpPr>
        <xdr:cNvPr id="1092332" name="Rectangle 13591">
          <a:extLst>
            <a:ext uri="{FF2B5EF4-FFF2-40B4-BE49-F238E27FC236}">
              <a16:creationId xmlns:a16="http://schemas.microsoft.com/office/drawing/2014/main" xmlns="" id="{00000000-0008-0000-0B00-0000ECAA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9</xdr:col>
      <xdr:colOff>752475</xdr:colOff>
      <xdr:row>2016</xdr:row>
      <xdr:rowOff>0</xdr:rowOff>
    </xdr:to>
    <xdr:sp macro="" textlink="">
      <xdr:nvSpPr>
        <xdr:cNvPr id="1092333" name="Rectangle 13592">
          <a:extLst>
            <a:ext uri="{FF2B5EF4-FFF2-40B4-BE49-F238E27FC236}">
              <a16:creationId xmlns:a16="http://schemas.microsoft.com/office/drawing/2014/main" xmlns="" id="{00000000-0008-0000-0B00-0000EDAA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9</xdr:col>
      <xdr:colOff>752475</xdr:colOff>
      <xdr:row>2016</xdr:row>
      <xdr:rowOff>0</xdr:rowOff>
    </xdr:to>
    <xdr:sp macro="" textlink="">
      <xdr:nvSpPr>
        <xdr:cNvPr id="1092334" name="Rectangle 13593">
          <a:extLst>
            <a:ext uri="{FF2B5EF4-FFF2-40B4-BE49-F238E27FC236}">
              <a16:creationId xmlns:a16="http://schemas.microsoft.com/office/drawing/2014/main" xmlns="" id="{00000000-0008-0000-0B00-0000EEAA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9</xdr:col>
      <xdr:colOff>752475</xdr:colOff>
      <xdr:row>2016</xdr:row>
      <xdr:rowOff>0</xdr:rowOff>
    </xdr:to>
    <xdr:sp macro="" textlink="">
      <xdr:nvSpPr>
        <xdr:cNvPr id="1092335" name="Rectangle 13594">
          <a:extLst>
            <a:ext uri="{FF2B5EF4-FFF2-40B4-BE49-F238E27FC236}">
              <a16:creationId xmlns:a16="http://schemas.microsoft.com/office/drawing/2014/main" xmlns="" id="{00000000-0008-0000-0B00-0000EFAA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9</xdr:col>
      <xdr:colOff>752475</xdr:colOff>
      <xdr:row>2016</xdr:row>
      <xdr:rowOff>0</xdr:rowOff>
    </xdr:to>
    <xdr:sp macro="" textlink="">
      <xdr:nvSpPr>
        <xdr:cNvPr id="1092336" name="Rectangle 13595">
          <a:extLst>
            <a:ext uri="{FF2B5EF4-FFF2-40B4-BE49-F238E27FC236}">
              <a16:creationId xmlns:a16="http://schemas.microsoft.com/office/drawing/2014/main" xmlns="" id="{00000000-0008-0000-0B00-0000F0AA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9</xdr:col>
      <xdr:colOff>752475</xdr:colOff>
      <xdr:row>2016</xdr:row>
      <xdr:rowOff>0</xdr:rowOff>
    </xdr:to>
    <xdr:sp macro="" textlink="">
      <xdr:nvSpPr>
        <xdr:cNvPr id="1092337" name="Rectangle 13596">
          <a:extLst>
            <a:ext uri="{FF2B5EF4-FFF2-40B4-BE49-F238E27FC236}">
              <a16:creationId xmlns:a16="http://schemas.microsoft.com/office/drawing/2014/main" xmlns="" id="{00000000-0008-0000-0B00-0000F1AA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9</xdr:col>
      <xdr:colOff>752475</xdr:colOff>
      <xdr:row>2016</xdr:row>
      <xdr:rowOff>0</xdr:rowOff>
    </xdr:to>
    <xdr:sp macro="" textlink="">
      <xdr:nvSpPr>
        <xdr:cNvPr id="1092338" name="Rectangle 13597">
          <a:extLst>
            <a:ext uri="{FF2B5EF4-FFF2-40B4-BE49-F238E27FC236}">
              <a16:creationId xmlns:a16="http://schemas.microsoft.com/office/drawing/2014/main" xmlns="" id="{00000000-0008-0000-0B00-0000F2AA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9</xdr:col>
      <xdr:colOff>752475</xdr:colOff>
      <xdr:row>2016</xdr:row>
      <xdr:rowOff>0</xdr:rowOff>
    </xdr:to>
    <xdr:sp macro="" textlink="">
      <xdr:nvSpPr>
        <xdr:cNvPr id="1092339" name="Rectangle 13598">
          <a:extLst>
            <a:ext uri="{FF2B5EF4-FFF2-40B4-BE49-F238E27FC236}">
              <a16:creationId xmlns:a16="http://schemas.microsoft.com/office/drawing/2014/main" xmlns="" id="{00000000-0008-0000-0B00-0000F3AA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9</xdr:col>
      <xdr:colOff>752475</xdr:colOff>
      <xdr:row>2016</xdr:row>
      <xdr:rowOff>0</xdr:rowOff>
    </xdr:to>
    <xdr:sp macro="" textlink="">
      <xdr:nvSpPr>
        <xdr:cNvPr id="1092340" name="Rectangle 13599">
          <a:extLst>
            <a:ext uri="{FF2B5EF4-FFF2-40B4-BE49-F238E27FC236}">
              <a16:creationId xmlns:a16="http://schemas.microsoft.com/office/drawing/2014/main" xmlns="" id="{00000000-0008-0000-0B00-0000F4AA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9</xdr:col>
      <xdr:colOff>752475</xdr:colOff>
      <xdr:row>2016</xdr:row>
      <xdr:rowOff>0</xdr:rowOff>
    </xdr:to>
    <xdr:sp macro="" textlink="">
      <xdr:nvSpPr>
        <xdr:cNvPr id="1092341" name="Rectangle 13600">
          <a:extLst>
            <a:ext uri="{FF2B5EF4-FFF2-40B4-BE49-F238E27FC236}">
              <a16:creationId xmlns:a16="http://schemas.microsoft.com/office/drawing/2014/main" xmlns="" id="{00000000-0008-0000-0B00-0000F5AA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9</xdr:col>
      <xdr:colOff>752475</xdr:colOff>
      <xdr:row>2016</xdr:row>
      <xdr:rowOff>0</xdr:rowOff>
    </xdr:to>
    <xdr:sp macro="" textlink="">
      <xdr:nvSpPr>
        <xdr:cNvPr id="1092342" name="Rectangle 13601">
          <a:extLst>
            <a:ext uri="{FF2B5EF4-FFF2-40B4-BE49-F238E27FC236}">
              <a16:creationId xmlns:a16="http://schemas.microsoft.com/office/drawing/2014/main" xmlns="" id="{00000000-0008-0000-0B00-0000F6AA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9</xdr:col>
      <xdr:colOff>752475</xdr:colOff>
      <xdr:row>2016</xdr:row>
      <xdr:rowOff>0</xdr:rowOff>
    </xdr:to>
    <xdr:sp macro="" textlink="">
      <xdr:nvSpPr>
        <xdr:cNvPr id="1092343" name="Rectangle 13602">
          <a:extLst>
            <a:ext uri="{FF2B5EF4-FFF2-40B4-BE49-F238E27FC236}">
              <a16:creationId xmlns:a16="http://schemas.microsoft.com/office/drawing/2014/main" xmlns="" id="{00000000-0008-0000-0B00-0000F7AA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9</xdr:col>
      <xdr:colOff>752475</xdr:colOff>
      <xdr:row>2016</xdr:row>
      <xdr:rowOff>0</xdr:rowOff>
    </xdr:to>
    <xdr:sp macro="" textlink="">
      <xdr:nvSpPr>
        <xdr:cNvPr id="1092344" name="Rectangle 13603">
          <a:extLst>
            <a:ext uri="{FF2B5EF4-FFF2-40B4-BE49-F238E27FC236}">
              <a16:creationId xmlns:a16="http://schemas.microsoft.com/office/drawing/2014/main" xmlns="" id="{00000000-0008-0000-0B00-0000F8AA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9</xdr:col>
      <xdr:colOff>752475</xdr:colOff>
      <xdr:row>2016</xdr:row>
      <xdr:rowOff>0</xdr:rowOff>
    </xdr:to>
    <xdr:sp macro="" textlink="">
      <xdr:nvSpPr>
        <xdr:cNvPr id="1092345" name="Rectangle 13604">
          <a:extLst>
            <a:ext uri="{FF2B5EF4-FFF2-40B4-BE49-F238E27FC236}">
              <a16:creationId xmlns:a16="http://schemas.microsoft.com/office/drawing/2014/main" xmlns="" id="{00000000-0008-0000-0B00-0000F9AA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9</xdr:col>
      <xdr:colOff>752475</xdr:colOff>
      <xdr:row>2016</xdr:row>
      <xdr:rowOff>0</xdr:rowOff>
    </xdr:to>
    <xdr:sp macro="" textlink="">
      <xdr:nvSpPr>
        <xdr:cNvPr id="1092346" name="Rectangle 13605">
          <a:extLst>
            <a:ext uri="{FF2B5EF4-FFF2-40B4-BE49-F238E27FC236}">
              <a16:creationId xmlns:a16="http://schemas.microsoft.com/office/drawing/2014/main" xmlns="" id="{00000000-0008-0000-0B00-0000FAAA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9</xdr:col>
      <xdr:colOff>752475</xdr:colOff>
      <xdr:row>2016</xdr:row>
      <xdr:rowOff>0</xdr:rowOff>
    </xdr:to>
    <xdr:sp macro="" textlink="">
      <xdr:nvSpPr>
        <xdr:cNvPr id="1092347" name="Rectangle 13606">
          <a:extLst>
            <a:ext uri="{FF2B5EF4-FFF2-40B4-BE49-F238E27FC236}">
              <a16:creationId xmlns:a16="http://schemas.microsoft.com/office/drawing/2014/main" xmlns="" id="{00000000-0008-0000-0B00-0000FBAA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9</xdr:col>
      <xdr:colOff>752475</xdr:colOff>
      <xdr:row>2016</xdr:row>
      <xdr:rowOff>0</xdr:rowOff>
    </xdr:to>
    <xdr:sp macro="" textlink="">
      <xdr:nvSpPr>
        <xdr:cNvPr id="1092348" name="Rectangle 13607">
          <a:extLst>
            <a:ext uri="{FF2B5EF4-FFF2-40B4-BE49-F238E27FC236}">
              <a16:creationId xmlns:a16="http://schemas.microsoft.com/office/drawing/2014/main" xmlns="" id="{00000000-0008-0000-0B00-0000FCAA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9</xdr:col>
      <xdr:colOff>752475</xdr:colOff>
      <xdr:row>2016</xdr:row>
      <xdr:rowOff>0</xdr:rowOff>
    </xdr:to>
    <xdr:sp macro="" textlink="">
      <xdr:nvSpPr>
        <xdr:cNvPr id="1092349" name="Rectangle 13608">
          <a:extLst>
            <a:ext uri="{FF2B5EF4-FFF2-40B4-BE49-F238E27FC236}">
              <a16:creationId xmlns:a16="http://schemas.microsoft.com/office/drawing/2014/main" xmlns="" id="{00000000-0008-0000-0B00-0000FDAA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9</xdr:col>
      <xdr:colOff>752475</xdr:colOff>
      <xdr:row>2016</xdr:row>
      <xdr:rowOff>0</xdr:rowOff>
    </xdr:to>
    <xdr:sp macro="" textlink="">
      <xdr:nvSpPr>
        <xdr:cNvPr id="1092350" name="Rectangle 13609">
          <a:extLst>
            <a:ext uri="{FF2B5EF4-FFF2-40B4-BE49-F238E27FC236}">
              <a16:creationId xmlns:a16="http://schemas.microsoft.com/office/drawing/2014/main" xmlns="" id="{00000000-0008-0000-0B00-0000FEAA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9</xdr:col>
      <xdr:colOff>752475</xdr:colOff>
      <xdr:row>2016</xdr:row>
      <xdr:rowOff>0</xdr:rowOff>
    </xdr:to>
    <xdr:sp macro="" textlink="">
      <xdr:nvSpPr>
        <xdr:cNvPr id="1092351" name="Rectangle 13610">
          <a:extLst>
            <a:ext uri="{FF2B5EF4-FFF2-40B4-BE49-F238E27FC236}">
              <a16:creationId xmlns:a16="http://schemas.microsoft.com/office/drawing/2014/main" xmlns="" id="{00000000-0008-0000-0B00-0000FFAA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9</xdr:col>
      <xdr:colOff>752475</xdr:colOff>
      <xdr:row>2016</xdr:row>
      <xdr:rowOff>0</xdr:rowOff>
    </xdr:to>
    <xdr:sp macro="" textlink="">
      <xdr:nvSpPr>
        <xdr:cNvPr id="1092352" name="Rectangle 13611">
          <a:extLst>
            <a:ext uri="{FF2B5EF4-FFF2-40B4-BE49-F238E27FC236}">
              <a16:creationId xmlns:a16="http://schemas.microsoft.com/office/drawing/2014/main" xmlns="" id="{00000000-0008-0000-0B00-000000AB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9</xdr:col>
      <xdr:colOff>752475</xdr:colOff>
      <xdr:row>2016</xdr:row>
      <xdr:rowOff>0</xdr:rowOff>
    </xdr:to>
    <xdr:sp macro="" textlink="">
      <xdr:nvSpPr>
        <xdr:cNvPr id="1092353" name="Rectangle 13612">
          <a:extLst>
            <a:ext uri="{FF2B5EF4-FFF2-40B4-BE49-F238E27FC236}">
              <a16:creationId xmlns:a16="http://schemas.microsoft.com/office/drawing/2014/main" xmlns="" id="{00000000-0008-0000-0B00-000001AB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9</xdr:col>
      <xdr:colOff>752475</xdr:colOff>
      <xdr:row>2016</xdr:row>
      <xdr:rowOff>0</xdr:rowOff>
    </xdr:to>
    <xdr:sp macro="" textlink="">
      <xdr:nvSpPr>
        <xdr:cNvPr id="1092354" name="Rectangle 13613">
          <a:extLst>
            <a:ext uri="{FF2B5EF4-FFF2-40B4-BE49-F238E27FC236}">
              <a16:creationId xmlns:a16="http://schemas.microsoft.com/office/drawing/2014/main" xmlns="" id="{00000000-0008-0000-0B00-000002AB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9</xdr:col>
      <xdr:colOff>752475</xdr:colOff>
      <xdr:row>2016</xdr:row>
      <xdr:rowOff>0</xdr:rowOff>
    </xdr:to>
    <xdr:sp macro="" textlink="">
      <xdr:nvSpPr>
        <xdr:cNvPr id="1092355" name="Rectangle 13614">
          <a:extLst>
            <a:ext uri="{FF2B5EF4-FFF2-40B4-BE49-F238E27FC236}">
              <a16:creationId xmlns:a16="http://schemas.microsoft.com/office/drawing/2014/main" xmlns="" id="{00000000-0008-0000-0B00-000003AB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9</xdr:col>
      <xdr:colOff>752475</xdr:colOff>
      <xdr:row>2016</xdr:row>
      <xdr:rowOff>0</xdr:rowOff>
    </xdr:to>
    <xdr:sp macro="" textlink="">
      <xdr:nvSpPr>
        <xdr:cNvPr id="1092356" name="Rectangle 13615">
          <a:extLst>
            <a:ext uri="{FF2B5EF4-FFF2-40B4-BE49-F238E27FC236}">
              <a16:creationId xmlns:a16="http://schemas.microsoft.com/office/drawing/2014/main" xmlns="" id="{00000000-0008-0000-0B00-000004AB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9</xdr:col>
      <xdr:colOff>752475</xdr:colOff>
      <xdr:row>2016</xdr:row>
      <xdr:rowOff>0</xdr:rowOff>
    </xdr:to>
    <xdr:sp macro="" textlink="">
      <xdr:nvSpPr>
        <xdr:cNvPr id="1092357" name="Rectangle 13616">
          <a:extLst>
            <a:ext uri="{FF2B5EF4-FFF2-40B4-BE49-F238E27FC236}">
              <a16:creationId xmlns:a16="http://schemas.microsoft.com/office/drawing/2014/main" xmlns="" id="{00000000-0008-0000-0B00-000005AB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9</xdr:col>
      <xdr:colOff>752475</xdr:colOff>
      <xdr:row>2016</xdr:row>
      <xdr:rowOff>0</xdr:rowOff>
    </xdr:to>
    <xdr:sp macro="" textlink="">
      <xdr:nvSpPr>
        <xdr:cNvPr id="1092358" name="Rectangle 13617">
          <a:extLst>
            <a:ext uri="{FF2B5EF4-FFF2-40B4-BE49-F238E27FC236}">
              <a16:creationId xmlns:a16="http://schemas.microsoft.com/office/drawing/2014/main" xmlns="" id="{00000000-0008-0000-0B00-000006AB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9</xdr:col>
      <xdr:colOff>752475</xdr:colOff>
      <xdr:row>2016</xdr:row>
      <xdr:rowOff>0</xdr:rowOff>
    </xdr:to>
    <xdr:sp macro="" textlink="">
      <xdr:nvSpPr>
        <xdr:cNvPr id="1092359" name="Rectangle 13618">
          <a:extLst>
            <a:ext uri="{FF2B5EF4-FFF2-40B4-BE49-F238E27FC236}">
              <a16:creationId xmlns:a16="http://schemas.microsoft.com/office/drawing/2014/main" xmlns="" id="{00000000-0008-0000-0B00-000007AB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9</xdr:col>
      <xdr:colOff>752475</xdr:colOff>
      <xdr:row>2016</xdr:row>
      <xdr:rowOff>0</xdr:rowOff>
    </xdr:to>
    <xdr:sp macro="" textlink="">
      <xdr:nvSpPr>
        <xdr:cNvPr id="1092360" name="Rectangle 13619">
          <a:extLst>
            <a:ext uri="{FF2B5EF4-FFF2-40B4-BE49-F238E27FC236}">
              <a16:creationId xmlns:a16="http://schemas.microsoft.com/office/drawing/2014/main" xmlns="" id="{00000000-0008-0000-0B00-000008AB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9</xdr:col>
      <xdr:colOff>752475</xdr:colOff>
      <xdr:row>2016</xdr:row>
      <xdr:rowOff>0</xdr:rowOff>
    </xdr:to>
    <xdr:sp macro="" textlink="">
      <xdr:nvSpPr>
        <xdr:cNvPr id="1092361" name="Rectangle 13620">
          <a:extLst>
            <a:ext uri="{FF2B5EF4-FFF2-40B4-BE49-F238E27FC236}">
              <a16:creationId xmlns:a16="http://schemas.microsoft.com/office/drawing/2014/main" xmlns="" id="{00000000-0008-0000-0B00-000009AB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9</xdr:col>
      <xdr:colOff>752475</xdr:colOff>
      <xdr:row>2016</xdr:row>
      <xdr:rowOff>0</xdr:rowOff>
    </xdr:to>
    <xdr:sp macro="" textlink="">
      <xdr:nvSpPr>
        <xdr:cNvPr id="1092362" name="Rectangle 13621">
          <a:extLst>
            <a:ext uri="{FF2B5EF4-FFF2-40B4-BE49-F238E27FC236}">
              <a16:creationId xmlns:a16="http://schemas.microsoft.com/office/drawing/2014/main" xmlns="" id="{00000000-0008-0000-0B00-00000AAB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9</xdr:col>
      <xdr:colOff>752475</xdr:colOff>
      <xdr:row>2016</xdr:row>
      <xdr:rowOff>0</xdr:rowOff>
    </xdr:to>
    <xdr:sp macro="" textlink="">
      <xdr:nvSpPr>
        <xdr:cNvPr id="1092363" name="Rectangle 13622">
          <a:extLst>
            <a:ext uri="{FF2B5EF4-FFF2-40B4-BE49-F238E27FC236}">
              <a16:creationId xmlns:a16="http://schemas.microsoft.com/office/drawing/2014/main" xmlns="" id="{00000000-0008-0000-0B00-00000BAB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9</xdr:col>
      <xdr:colOff>752475</xdr:colOff>
      <xdr:row>2016</xdr:row>
      <xdr:rowOff>0</xdr:rowOff>
    </xdr:to>
    <xdr:sp macro="" textlink="">
      <xdr:nvSpPr>
        <xdr:cNvPr id="1092364" name="Rectangle 13623">
          <a:extLst>
            <a:ext uri="{FF2B5EF4-FFF2-40B4-BE49-F238E27FC236}">
              <a16:creationId xmlns:a16="http://schemas.microsoft.com/office/drawing/2014/main" xmlns="" id="{00000000-0008-0000-0B00-00000CAB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9</xdr:col>
      <xdr:colOff>752475</xdr:colOff>
      <xdr:row>2016</xdr:row>
      <xdr:rowOff>0</xdr:rowOff>
    </xdr:to>
    <xdr:sp macro="" textlink="">
      <xdr:nvSpPr>
        <xdr:cNvPr id="1092365" name="Rectangle 13624">
          <a:extLst>
            <a:ext uri="{FF2B5EF4-FFF2-40B4-BE49-F238E27FC236}">
              <a16:creationId xmlns:a16="http://schemas.microsoft.com/office/drawing/2014/main" xmlns="" id="{00000000-0008-0000-0B00-00000DAB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9</xdr:col>
      <xdr:colOff>752475</xdr:colOff>
      <xdr:row>2016</xdr:row>
      <xdr:rowOff>0</xdr:rowOff>
    </xdr:to>
    <xdr:sp macro="" textlink="">
      <xdr:nvSpPr>
        <xdr:cNvPr id="1092366" name="Rectangle 13625">
          <a:extLst>
            <a:ext uri="{FF2B5EF4-FFF2-40B4-BE49-F238E27FC236}">
              <a16:creationId xmlns:a16="http://schemas.microsoft.com/office/drawing/2014/main" xmlns="" id="{00000000-0008-0000-0B00-00000EAB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9</xdr:col>
      <xdr:colOff>752475</xdr:colOff>
      <xdr:row>2016</xdr:row>
      <xdr:rowOff>0</xdr:rowOff>
    </xdr:to>
    <xdr:sp macro="" textlink="">
      <xdr:nvSpPr>
        <xdr:cNvPr id="1092367" name="Rectangle 13626">
          <a:extLst>
            <a:ext uri="{FF2B5EF4-FFF2-40B4-BE49-F238E27FC236}">
              <a16:creationId xmlns:a16="http://schemas.microsoft.com/office/drawing/2014/main" xmlns="" id="{00000000-0008-0000-0B00-00000FAB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9</xdr:col>
      <xdr:colOff>752475</xdr:colOff>
      <xdr:row>2016</xdr:row>
      <xdr:rowOff>0</xdr:rowOff>
    </xdr:to>
    <xdr:sp macro="" textlink="">
      <xdr:nvSpPr>
        <xdr:cNvPr id="1092368" name="Rectangle 13627">
          <a:extLst>
            <a:ext uri="{FF2B5EF4-FFF2-40B4-BE49-F238E27FC236}">
              <a16:creationId xmlns:a16="http://schemas.microsoft.com/office/drawing/2014/main" xmlns="" id="{00000000-0008-0000-0B00-000010AB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9</xdr:col>
      <xdr:colOff>752475</xdr:colOff>
      <xdr:row>2016</xdr:row>
      <xdr:rowOff>0</xdr:rowOff>
    </xdr:to>
    <xdr:sp macro="" textlink="">
      <xdr:nvSpPr>
        <xdr:cNvPr id="1092369" name="Rectangle 13628">
          <a:extLst>
            <a:ext uri="{FF2B5EF4-FFF2-40B4-BE49-F238E27FC236}">
              <a16:creationId xmlns:a16="http://schemas.microsoft.com/office/drawing/2014/main" xmlns="" id="{00000000-0008-0000-0B00-000011AB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9</xdr:col>
      <xdr:colOff>752475</xdr:colOff>
      <xdr:row>2016</xdr:row>
      <xdr:rowOff>0</xdr:rowOff>
    </xdr:to>
    <xdr:sp macro="" textlink="">
      <xdr:nvSpPr>
        <xdr:cNvPr id="1092370" name="Rectangle 13629">
          <a:extLst>
            <a:ext uri="{FF2B5EF4-FFF2-40B4-BE49-F238E27FC236}">
              <a16:creationId xmlns:a16="http://schemas.microsoft.com/office/drawing/2014/main" xmlns="" id="{00000000-0008-0000-0B00-000012AB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9</xdr:col>
      <xdr:colOff>752475</xdr:colOff>
      <xdr:row>2016</xdr:row>
      <xdr:rowOff>0</xdr:rowOff>
    </xdr:to>
    <xdr:sp macro="" textlink="">
      <xdr:nvSpPr>
        <xdr:cNvPr id="1092371" name="Rectangle 13630">
          <a:extLst>
            <a:ext uri="{FF2B5EF4-FFF2-40B4-BE49-F238E27FC236}">
              <a16:creationId xmlns:a16="http://schemas.microsoft.com/office/drawing/2014/main" xmlns="" id="{00000000-0008-0000-0B00-000013AB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9</xdr:col>
      <xdr:colOff>752475</xdr:colOff>
      <xdr:row>2016</xdr:row>
      <xdr:rowOff>0</xdr:rowOff>
    </xdr:to>
    <xdr:sp macro="" textlink="">
      <xdr:nvSpPr>
        <xdr:cNvPr id="1092372" name="Rectangle 13631">
          <a:extLst>
            <a:ext uri="{FF2B5EF4-FFF2-40B4-BE49-F238E27FC236}">
              <a16:creationId xmlns:a16="http://schemas.microsoft.com/office/drawing/2014/main" xmlns="" id="{00000000-0008-0000-0B00-000014AB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9</xdr:col>
      <xdr:colOff>752475</xdr:colOff>
      <xdr:row>2016</xdr:row>
      <xdr:rowOff>0</xdr:rowOff>
    </xdr:to>
    <xdr:sp macro="" textlink="">
      <xdr:nvSpPr>
        <xdr:cNvPr id="1092373" name="Rectangle 13632">
          <a:extLst>
            <a:ext uri="{FF2B5EF4-FFF2-40B4-BE49-F238E27FC236}">
              <a16:creationId xmlns:a16="http://schemas.microsoft.com/office/drawing/2014/main" xmlns="" id="{00000000-0008-0000-0B00-000015AB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9</xdr:col>
      <xdr:colOff>752475</xdr:colOff>
      <xdr:row>2016</xdr:row>
      <xdr:rowOff>0</xdr:rowOff>
    </xdr:to>
    <xdr:sp macro="" textlink="">
      <xdr:nvSpPr>
        <xdr:cNvPr id="1092374" name="Rectangle 13633">
          <a:extLst>
            <a:ext uri="{FF2B5EF4-FFF2-40B4-BE49-F238E27FC236}">
              <a16:creationId xmlns:a16="http://schemas.microsoft.com/office/drawing/2014/main" xmlns="" id="{00000000-0008-0000-0B00-000016AB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9</xdr:col>
      <xdr:colOff>752475</xdr:colOff>
      <xdr:row>2016</xdr:row>
      <xdr:rowOff>0</xdr:rowOff>
    </xdr:to>
    <xdr:sp macro="" textlink="">
      <xdr:nvSpPr>
        <xdr:cNvPr id="1092375" name="Rectangle 13634">
          <a:extLst>
            <a:ext uri="{FF2B5EF4-FFF2-40B4-BE49-F238E27FC236}">
              <a16:creationId xmlns:a16="http://schemas.microsoft.com/office/drawing/2014/main" xmlns="" id="{00000000-0008-0000-0B00-000017AB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9</xdr:col>
      <xdr:colOff>752475</xdr:colOff>
      <xdr:row>2016</xdr:row>
      <xdr:rowOff>0</xdr:rowOff>
    </xdr:to>
    <xdr:sp macro="" textlink="">
      <xdr:nvSpPr>
        <xdr:cNvPr id="1092376" name="Rectangle 13635">
          <a:extLst>
            <a:ext uri="{FF2B5EF4-FFF2-40B4-BE49-F238E27FC236}">
              <a16:creationId xmlns:a16="http://schemas.microsoft.com/office/drawing/2014/main" xmlns="" id="{00000000-0008-0000-0B00-000018AB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9</xdr:col>
      <xdr:colOff>752475</xdr:colOff>
      <xdr:row>2016</xdr:row>
      <xdr:rowOff>0</xdr:rowOff>
    </xdr:to>
    <xdr:sp macro="" textlink="">
      <xdr:nvSpPr>
        <xdr:cNvPr id="1092377" name="Rectangle 13636">
          <a:extLst>
            <a:ext uri="{FF2B5EF4-FFF2-40B4-BE49-F238E27FC236}">
              <a16:creationId xmlns:a16="http://schemas.microsoft.com/office/drawing/2014/main" xmlns="" id="{00000000-0008-0000-0B00-000019AB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9</xdr:col>
      <xdr:colOff>752475</xdr:colOff>
      <xdr:row>2016</xdr:row>
      <xdr:rowOff>0</xdr:rowOff>
    </xdr:to>
    <xdr:sp macro="" textlink="">
      <xdr:nvSpPr>
        <xdr:cNvPr id="1092378" name="Rectangle 13637">
          <a:extLst>
            <a:ext uri="{FF2B5EF4-FFF2-40B4-BE49-F238E27FC236}">
              <a16:creationId xmlns:a16="http://schemas.microsoft.com/office/drawing/2014/main" xmlns="" id="{00000000-0008-0000-0B00-00001AAB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9</xdr:col>
      <xdr:colOff>752475</xdr:colOff>
      <xdr:row>2016</xdr:row>
      <xdr:rowOff>0</xdr:rowOff>
    </xdr:to>
    <xdr:sp macro="" textlink="">
      <xdr:nvSpPr>
        <xdr:cNvPr id="1092379" name="Rectangle 13638">
          <a:extLst>
            <a:ext uri="{FF2B5EF4-FFF2-40B4-BE49-F238E27FC236}">
              <a16:creationId xmlns:a16="http://schemas.microsoft.com/office/drawing/2014/main" xmlns="" id="{00000000-0008-0000-0B00-00001BAB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9</xdr:col>
      <xdr:colOff>752475</xdr:colOff>
      <xdr:row>2016</xdr:row>
      <xdr:rowOff>0</xdr:rowOff>
    </xdr:to>
    <xdr:sp macro="" textlink="">
      <xdr:nvSpPr>
        <xdr:cNvPr id="1092380" name="Rectangle 13639">
          <a:extLst>
            <a:ext uri="{FF2B5EF4-FFF2-40B4-BE49-F238E27FC236}">
              <a16:creationId xmlns:a16="http://schemas.microsoft.com/office/drawing/2014/main" xmlns="" id="{00000000-0008-0000-0B00-00001CAB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9</xdr:col>
      <xdr:colOff>752475</xdr:colOff>
      <xdr:row>2016</xdr:row>
      <xdr:rowOff>0</xdr:rowOff>
    </xdr:to>
    <xdr:sp macro="" textlink="">
      <xdr:nvSpPr>
        <xdr:cNvPr id="1092381" name="Rectangle 13640">
          <a:extLst>
            <a:ext uri="{FF2B5EF4-FFF2-40B4-BE49-F238E27FC236}">
              <a16:creationId xmlns:a16="http://schemas.microsoft.com/office/drawing/2014/main" xmlns="" id="{00000000-0008-0000-0B00-00001DAB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9</xdr:col>
      <xdr:colOff>752475</xdr:colOff>
      <xdr:row>2016</xdr:row>
      <xdr:rowOff>0</xdr:rowOff>
    </xdr:to>
    <xdr:sp macro="" textlink="">
      <xdr:nvSpPr>
        <xdr:cNvPr id="1092382" name="Rectangle 13641">
          <a:extLst>
            <a:ext uri="{FF2B5EF4-FFF2-40B4-BE49-F238E27FC236}">
              <a16:creationId xmlns:a16="http://schemas.microsoft.com/office/drawing/2014/main" xmlns="" id="{00000000-0008-0000-0B00-00001EAB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9</xdr:col>
      <xdr:colOff>752475</xdr:colOff>
      <xdr:row>2016</xdr:row>
      <xdr:rowOff>0</xdr:rowOff>
    </xdr:to>
    <xdr:sp macro="" textlink="">
      <xdr:nvSpPr>
        <xdr:cNvPr id="1092383" name="Rectangle 13642">
          <a:extLst>
            <a:ext uri="{FF2B5EF4-FFF2-40B4-BE49-F238E27FC236}">
              <a16:creationId xmlns:a16="http://schemas.microsoft.com/office/drawing/2014/main" xmlns="" id="{00000000-0008-0000-0B00-00001FAB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9</xdr:col>
      <xdr:colOff>752475</xdr:colOff>
      <xdr:row>2016</xdr:row>
      <xdr:rowOff>0</xdr:rowOff>
    </xdr:to>
    <xdr:sp macro="" textlink="">
      <xdr:nvSpPr>
        <xdr:cNvPr id="1092384" name="Rectangle 13643">
          <a:extLst>
            <a:ext uri="{FF2B5EF4-FFF2-40B4-BE49-F238E27FC236}">
              <a16:creationId xmlns:a16="http://schemas.microsoft.com/office/drawing/2014/main" xmlns="" id="{00000000-0008-0000-0B00-000020AB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9</xdr:col>
      <xdr:colOff>752475</xdr:colOff>
      <xdr:row>2016</xdr:row>
      <xdr:rowOff>0</xdr:rowOff>
    </xdr:to>
    <xdr:sp macro="" textlink="">
      <xdr:nvSpPr>
        <xdr:cNvPr id="1092385" name="Rectangle 13644">
          <a:extLst>
            <a:ext uri="{FF2B5EF4-FFF2-40B4-BE49-F238E27FC236}">
              <a16:creationId xmlns:a16="http://schemas.microsoft.com/office/drawing/2014/main" xmlns="" id="{00000000-0008-0000-0B00-000021AB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9</xdr:col>
      <xdr:colOff>752475</xdr:colOff>
      <xdr:row>2016</xdr:row>
      <xdr:rowOff>0</xdr:rowOff>
    </xdr:to>
    <xdr:sp macro="" textlink="">
      <xdr:nvSpPr>
        <xdr:cNvPr id="1092386" name="Rectangle 13645">
          <a:extLst>
            <a:ext uri="{FF2B5EF4-FFF2-40B4-BE49-F238E27FC236}">
              <a16:creationId xmlns:a16="http://schemas.microsoft.com/office/drawing/2014/main" xmlns="" id="{00000000-0008-0000-0B00-000022AB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9</xdr:col>
      <xdr:colOff>752475</xdr:colOff>
      <xdr:row>2016</xdr:row>
      <xdr:rowOff>0</xdr:rowOff>
    </xdr:to>
    <xdr:sp macro="" textlink="">
      <xdr:nvSpPr>
        <xdr:cNvPr id="1092387" name="Rectangle 13646">
          <a:extLst>
            <a:ext uri="{FF2B5EF4-FFF2-40B4-BE49-F238E27FC236}">
              <a16:creationId xmlns:a16="http://schemas.microsoft.com/office/drawing/2014/main" xmlns="" id="{00000000-0008-0000-0B00-000023AB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9</xdr:col>
      <xdr:colOff>752475</xdr:colOff>
      <xdr:row>2016</xdr:row>
      <xdr:rowOff>0</xdr:rowOff>
    </xdr:to>
    <xdr:sp macro="" textlink="">
      <xdr:nvSpPr>
        <xdr:cNvPr id="1092388" name="Rectangle 13647">
          <a:extLst>
            <a:ext uri="{FF2B5EF4-FFF2-40B4-BE49-F238E27FC236}">
              <a16:creationId xmlns:a16="http://schemas.microsoft.com/office/drawing/2014/main" xmlns="" id="{00000000-0008-0000-0B00-000024AB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9</xdr:col>
      <xdr:colOff>752475</xdr:colOff>
      <xdr:row>2016</xdr:row>
      <xdr:rowOff>0</xdr:rowOff>
    </xdr:to>
    <xdr:sp macro="" textlink="">
      <xdr:nvSpPr>
        <xdr:cNvPr id="1092389" name="Rectangle 13648">
          <a:extLst>
            <a:ext uri="{FF2B5EF4-FFF2-40B4-BE49-F238E27FC236}">
              <a16:creationId xmlns:a16="http://schemas.microsoft.com/office/drawing/2014/main" xmlns="" id="{00000000-0008-0000-0B00-000025AB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9</xdr:col>
      <xdr:colOff>752475</xdr:colOff>
      <xdr:row>2016</xdr:row>
      <xdr:rowOff>0</xdr:rowOff>
    </xdr:to>
    <xdr:sp macro="" textlink="">
      <xdr:nvSpPr>
        <xdr:cNvPr id="1092390" name="Rectangle 13649">
          <a:extLst>
            <a:ext uri="{FF2B5EF4-FFF2-40B4-BE49-F238E27FC236}">
              <a16:creationId xmlns:a16="http://schemas.microsoft.com/office/drawing/2014/main" xmlns="" id="{00000000-0008-0000-0B00-000026AB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9</xdr:col>
      <xdr:colOff>752475</xdr:colOff>
      <xdr:row>2016</xdr:row>
      <xdr:rowOff>0</xdr:rowOff>
    </xdr:to>
    <xdr:sp macro="" textlink="">
      <xdr:nvSpPr>
        <xdr:cNvPr id="1092391" name="Rectangle 13650">
          <a:extLst>
            <a:ext uri="{FF2B5EF4-FFF2-40B4-BE49-F238E27FC236}">
              <a16:creationId xmlns:a16="http://schemas.microsoft.com/office/drawing/2014/main" xmlns="" id="{00000000-0008-0000-0B00-000027AB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9</xdr:col>
      <xdr:colOff>752475</xdr:colOff>
      <xdr:row>2016</xdr:row>
      <xdr:rowOff>0</xdr:rowOff>
    </xdr:to>
    <xdr:sp macro="" textlink="">
      <xdr:nvSpPr>
        <xdr:cNvPr id="1092392" name="Rectangle 13651">
          <a:extLst>
            <a:ext uri="{FF2B5EF4-FFF2-40B4-BE49-F238E27FC236}">
              <a16:creationId xmlns:a16="http://schemas.microsoft.com/office/drawing/2014/main" xmlns="" id="{00000000-0008-0000-0B00-000028AB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9</xdr:col>
      <xdr:colOff>752475</xdr:colOff>
      <xdr:row>2016</xdr:row>
      <xdr:rowOff>0</xdr:rowOff>
    </xdr:to>
    <xdr:sp macro="" textlink="">
      <xdr:nvSpPr>
        <xdr:cNvPr id="1092393" name="Rectangle 13652">
          <a:extLst>
            <a:ext uri="{FF2B5EF4-FFF2-40B4-BE49-F238E27FC236}">
              <a16:creationId xmlns:a16="http://schemas.microsoft.com/office/drawing/2014/main" xmlns="" id="{00000000-0008-0000-0B00-000029AB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9</xdr:col>
      <xdr:colOff>752475</xdr:colOff>
      <xdr:row>2016</xdr:row>
      <xdr:rowOff>0</xdr:rowOff>
    </xdr:to>
    <xdr:sp macro="" textlink="">
      <xdr:nvSpPr>
        <xdr:cNvPr id="1092394" name="Rectangle 13653">
          <a:extLst>
            <a:ext uri="{FF2B5EF4-FFF2-40B4-BE49-F238E27FC236}">
              <a16:creationId xmlns:a16="http://schemas.microsoft.com/office/drawing/2014/main" xmlns="" id="{00000000-0008-0000-0B00-00002AAB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9</xdr:col>
      <xdr:colOff>752475</xdr:colOff>
      <xdr:row>2016</xdr:row>
      <xdr:rowOff>0</xdr:rowOff>
    </xdr:to>
    <xdr:sp macro="" textlink="">
      <xdr:nvSpPr>
        <xdr:cNvPr id="1092395" name="Rectangle 13654">
          <a:extLst>
            <a:ext uri="{FF2B5EF4-FFF2-40B4-BE49-F238E27FC236}">
              <a16:creationId xmlns:a16="http://schemas.microsoft.com/office/drawing/2014/main" xmlns="" id="{00000000-0008-0000-0B00-00002BAB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9</xdr:col>
      <xdr:colOff>752475</xdr:colOff>
      <xdr:row>2016</xdr:row>
      <xdr:rowOff>0</xdr:rowOff>
    </xdr:to>
    <xdr:sp macro="" textlink="">
      <xdr:nvSpPr>
        <xdr:cNvPr id="1092396" name="Rectangle 13655">
          <a:extLst>
            <a:ext uri="{FF2B5EF4-FFF2-40B4-BE49-F238E27FC236}">
              <a16:creationId xmlns:a16="http://schemas.microsoft.com/office/drawing/2014/main" xmlns="" id="{00000000-0008-0000-0B00-00002CAB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9</xdr:col>
      <xdr:colOff>752475</xdr:colOff>
      <xdr:row>2016</xdr:row>
      <xdr:rowOff>0</xdr:rowOff>
    </xdr:to>
    <xdr:sp macro="" textlink="">
      <xdr:nvSpPr>
        <xdr:cNvPr id="1092397" name="Rectangle 13656">
          <a:extLst>
            <a:ext uri="{FF2B5EF4-FFF2-40B4-BE49-F238E27FC236}">
              <a16:creationId xmlns:a16="http://schemas.microsoft.com/office/drawing/2014/main" xmlns="" id="{00000000-0008-0000-0B00-00002DAB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9</xdr:col>
      <xdr:colOff>752475</xdr:colOff>
      <xdr:row>2016</xdr:row>
      <xdr:rowOff>0</xdr:rowOff>
    </xdr:to>
    <xdr:sp macro="" textlink="">
      <xdr:nvSpPr>
        <xdr:cNvPr id="1092398" name="Rectangle 13657">
          <a:extLst>
            <a:ext uri="{FF2B5EF4-FFF2-40B4-BE49-F238E27FC236}">
              <a16:creationId xmlns:a16="http://schemas.microsoft.com/office/drawing/2014/main" xmlns="" id="{00000000-0008-0000-0B00-00002EAB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9</xdr:col>
      <xdr:colOff>752475</xdr:colOff>
      <xdr:row>2016</xdr:row>
      <xdr:rowOff>0</xdr:rowOff>
    </xdr:to>
    <xdr:sp macro="" textlink="">
      <xdr:nvSpPr>
        <xdr:cNvPr id="1092399" name="Rectangle 13658">
          <a:extLst>
            <a:ext uri="{FF2B5EF4-FFF2-40B4-BE49-F238E27FC236}">
              <a16:creationId xmlns:a16="http://schemas.microsoft.com/office/drawing/2014/main" xmlns="" id="{00000000-0008-0000-0B00-00002FAB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9</xdr:col>
      <xdr:colOff>752475</xdr:colOff>
      <xdr:row>2016</xdr:row>
      <xdr:rowOff>0</xdr:rowOff>
    </xdr:to>
    <xdr:sp macro="" textlink="">
      <xdr:nvSpPr>
        <xdr:cNvPr id="1092400" name="Rectangle 13659">
          <a:extLst>
            <a:ext uri="{FF2B5EF4-FFF2-40B4-BE49-F238E27FC236}">
              <a16:creationId xmlns:a16="http://schemas.microsoft.com/office/drawing/2014/main" xmlns="" id="{00000000-0008-0000-0B00-000030AB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9</xdr:col>
      <xdr:colOff>752475</xdr:colOff>
      <xdr:row>2016</xdr:row>
      <xdr:rowOff>0</xdr:rowOff>
    </xdr:to>
    <xdr:sp macro="" textlink="">
      <xdr:nvSpPr>
        <xdr:cNvPr id="1092401" name="Rectangle 13660">
          <a:extLst>
            <a:ext uri="{FF2B5EF4-FFF2-40B4-BE49-F238E27FC236}">
              <a16:creationId xmlns:a16="http://schemas.microsoft.com/office/drawing/2014/main" xmlns="" id="{00000000-0008-0000-0B00-000031AB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9</xdr:col>
      <xdr:colOff>752475</xdr:colOff>
      <xdr:row>2016</xdr:row>
      <xdr:rowOff>0</xdr:rowOff>
    </xdr:to>
    <xdr:sp macro="" textlink="">
      <xdr:nvSpPr>
        <xdr:cNvPr id="1092402" name="Rectangle 13661">
          <a:extLst>
            <a:ext uri="{FF2B5EF4-FFF2-40B4-BE49-F238E27FC236}">
              <a16:creationId xmlns:a16="http://schemas.microsoft.com/office/drawing/2014/main" xmlns="" id="{00000000-0008-0000-0B00-000032AB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9</xdr:col>
      <xdr:colOff>752475</xdr:colOff>
      <xdr:row>2016</xdr:row>
      <xdr:rowOff>0</xdr:rowOff>
    </xdr:to>
    <xdr:sp macro="" textlink="">
      <xdr:nvSpPr>
        <xdr:cNvPr id="1092403" name="Rectangle 13662">
          <a:extLst>
            <a:ext uri="{FF2B5EF4-FFF2-40B4-BE49-F238E27FC236}">
              <a16:creationId xmlns:a16="http://schemas.microsoft.com/office/drawing/2014/main" xmlns="" id="{00000000-0008-0000-0B00-000033AB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9</xdr:col>
      <xdr:colOff>752475</xdr:colOff>
      <xdr:row>2016</xdr:row>
      <xdr:rowOff>0</xdr:rowOff>
    </xdr:to>
    <xdr:sp macro="" textlink="">
      <xdr:nvSpPr>
        <xdr:cNvPr id="1092404" name="Rectangle 13663">
          <a:extLst>
            <a:ext uri="{FF2B5EF4-FFF2-40B4-BE49-F238E27FC236}">
              <a16:creationId xmlns:a16="http://schemas.microsoft.com/office/drawing/2014/main" xmlns="" id="{00000000-0008-0000-0B00-000034AB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9</xdr:col>
      <xdr:colOff>752475</xdr:colOff>
      <xdr:row>2016</xdr:row>
      <xdr:rowOff>0</xdr:rowOff>
    </xdr:to>
    <xdr:sp macro="" textlink="">
      <xdr:nvSpPr>
        <xdr:cNvPr id="1092405" name="Rectangle 13664">
          <a:extLst>
            <a:ext uri="{FF2B5EF4-FFF2-40B4-BE49-F238E27FC236}">
              <a16:creationId xmlns:a16="http://schemas.microsoft.com/office/drawing/2014/main" xmlns="" id="{00000000-0008-0000-0B00-000035AB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9</xdr:col>
      <xdr:colOff>752475</xdr:colOff>
      <xdr:row>2016</xdr:row>
      <xdr:rowOff>0</xdr:rowOff>
    </xdr:to>
    <xdr:sp macro="" textlink="">
      <xdr:nvSpPr>
        <xdr:cNvPr id="1092406" name="Rectangle 13665">
          <a:extLst>
            <a:ext uri="{FF2B5EF4-FFF2-40B4-BE49-F238E27FC236}">
              <a16:creationId xmlns:a16="http://schemas.microsoft.com/office/drawing/2014/main" xmlns="" id="{00000000-0008-0000-0B00-000036AB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9</xdr:col>
      <xdr:colOff>752475</xdr:colOff>
      <xdr:row>2016</xdr:row>
      <xdr:rowOff>0</xdr:rowOff>
    </xdr:to>
    <xdr:sp macro="" textlink="">
      <xdr:nvSpPr>
        <xdr:cNvPr id="1092407" name="Rectangle 13666">
          <a:extLst>
            <a:ext uri="{FF2B5EF4-FFF2-40B4-BE49-F238E27FC236}">
              <a16:creationId xmlns:a16="http://schemas.microsoft.com/office/drawing/2014/main" xmlns="" id="{00000000-0008-0000-0B00-000037AB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9</xdr:col>
      <xdr:colOff>752475</xdr:colOff>
      <xdr:row>2016</xdr:row>
      <xdr:rowOff>0</xdr:rowOff>
    </xdr:to>
    <xdr:sp macro="" textlink="">
      <xdr:nvSpPr>
        <xdr:cNvPr id="1092408" name="Rectangle 13667">
          <a:extLst>
            <a:ext uri="{FF2B5EF4-FFF2-40B4-BE49-F238E27FC236}">
              <a16:creationId xmlns:a16="http://schemas.microsoft.com/office/drawing/2014/main" xmlns="" id="{00000000-0008-0000-0B00-000038AB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9</xdr:col>
      <xdr:colOff>752475</xdr:colOff>
      <xdr:row>2016</xdr:row>
      <xdr:rowOff>0</xdr:rowOff>
    </xdr:to>
    <xdr:sp macro="" textlink="">
      <xdr:nvSpPr>
        <xdr:cNvPr id="1092409" name="Rectangle 13668">
          <a:extLst>
            <a:ext uri="{FF2B5EF4-FFF2-40B4-BE49-F238E27FC236}">
              <a16:creationId xmlns:a16="http://schemas.microsoft.com/office/drawing/2014/main" xmlns="" id="{00000000-0008-0000-0B00-000039AB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9</xdr:col>
      <xdr:colOff>752475</xdr:colOff>
      <xdr:row>2016</xdr:row>
      <xdr:rowOff>0</xdr:rowOff>
    </xdr:to>
    <xdr:sp macro="" textlink="">
      <xdr:nvSpPr>
        <xdr:cNvPr id="1092410" name="Rectangle 13669">
          <a:extLst>
            <a:ext uri="{FF2B5EF4-FFF2-40B4-BE49-F238E27FC236}">
              <a16:creationId xmlns:a16="http://schemas.microsoft.com/office/drawing/2014/main" xmlns="" id="{00000000-0008-0000-0B00-00003AAB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9</xdr:col>
      <xdr:colOff>752475</xdr:colOff>
      <xdr:row>2016</xdr:row>
      <xdr:rowOff>0</xdr:rowOff>
    </xdr:to>
    <xdr:sp macro="" textlink="">
      <xdr:nvSpPr>
        <xdr:cNvPr id="1092411" name="Rectangle 13670">
          <a:extLst>
            <a:ext uri="{FF2B5EF4-FFF2-40B4-BE49-F238E27FC236}">
              <a16:creationId xmlns:a16="http://schemas.microsoft.com/office/drawing/2014/main" xmlns="" id="{00000000-0008-0000-0B00-00003BAB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9</xdr:col>
      <xdr:colOff>752475</xdr:colOff>
      <xdr:row>2016</xdr:row>
      <xdr:rowOff>0</xdr:rowOff>
    </xdr:to>
    <xdr:sp macro="" textlink="">
      <xdr:nvSpPr>
        <xdr:cNvPr id="1092412" name="Rectangle 13671">
          <a:extLst>
            <a:ext uri="{FF2B5EF4-FFF2-40B4-BE49-F238E27FC236}">
              <a16:creationId xmlns:a16="http://schemas.microsoft.com/office/drawing/2014/main" xmlns="" id="{00000000-0008-0000-0B00-00003CAB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9</xdr:col>
      <xdr:colOff>752475</xdr:colOff>
      <xdr:row>2016</xdr:row>
      <xdr:rowOff>0</xdr:rowOff>
    </xdr:to>
    <xdr:sp macro="" textlink="">
      <xdr:nvSpPr>
        <xdr:cNvPr id="1092413" name="Rectangle 13672">
          <a:extLst>
            <a:ext uri="{FF2B5EF4-FFF2-40B4-BE49-F238E27FC236}">
              <a16:creationId xmlns:a16="http://schemas.microsoft.com/office/drawing/2014/main" xmlns="" id="{00000000-0008-0000-0B00-00003DAB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9</xdr:col>
      <xdr:colOff>752475</xdr:colOff>
      <xdr:row>2016</xdr:row>
      <xdr:rowOff>0</xdr:rowOff>
    </xdr:to>
    <xdr:sp macro="" textlink="">
      <xdr:nvSpPr>
        <xdr:cNvPr id="1092414" name="Rectangle 13673">
          <a:extLst>
            <a:ext uri="{FF2B5EF4-FFF2-40B4-BE49-F238E27FC236}">
              <a16:creationId xmlns:a16="http://schemas.microsoft.com/office/drawing/2014/main" xmlns="" id="{00000000-0008-0000-0B00-00003EAB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9</xdr:col>
      <xdr:colOff>752475</xdr:colOff>
      <xdr:row>2016</xdr:row>
      <xdr:rowOff>0</xdr:rowOff>
    </xdr:to>
    <xdr:sp macro="" textlink="">
      <xdr:nvSpPr>
        <xdr:cNvPr id="1092415" name="Rectangle 13674">
          <a:extLst>
            <a:ext uri="{FF2B5EF4-FFF2-40B4-BE49-F238E27FC236}">
              <a16:creationId xmlns:a16="http://schemas.microsoft.com/office/drawing/2014/main" xmlns="" id="{00000000-0008-0000-0B00-00003FAB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9</xdr:col>
      <xdr:colOff>752475</xdr:colOff>
      <xdr:row>2016</xdr:row>
      <xdr:rowOff>0</xdr:rowOff>
    </xdr:to>
    <xdr:sp macro="" textlink="">
      <xdr:nvSpPr>
        <xdr:cNvPr id="1092416" name="Rectangle 13675">
          <a:extLst>
            <a:ext uri="{FF2B5EF4-FFF2-40B4-BE49-F238E27FC236}">
              <a16:creationId xmlns:a16="http://schemas.microsoft.com/office/drawing/2014/main" xmlns="" id="{00000000-0008-0000-0B00-000040AB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9</xdr:col>
      <xdr:colOff>752475</xdr:colOff>
      <xdr:row>2016</xdr:row>
      <xdr:rowOff>0</xdr:rowOff>
    </xdr:to>
    <xdr:sp macro="" textlink="">
      <xdr:nvSpPr>
        <xdr:cNvPr id="1092417" name="Rectangle 13676">
          <a:extLst>
            <a:ext uri="{FF2B5EF4-FFF2-40B4-BE49-F238E27FC236}">
              <a16:creationId xmlns:a16="http://schemas.microsoft.com/office/drawing/2014/main" xmlns="" id="{00000000-0008-0000-0B00-000041AB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9</xdr:col>
      <xdr:colOff>752475</xdr:colOff>
      <xdr:row>2016</xdr:row>
      <xdr:rowOff>0</xdr:rowOff>
    </xdr:to>
    <xdr:sp macro="" textlink="">
      <xdr:nvSpPr>
        <xdr:cNvPr id="1092418" name="Rectangle 13677">
          <a:extLst>
            <a:ext uri="{FF2B5EF4-FFF2-40B4-BE49-F238E27FC236}">
              <a16:creationId xmlns:a16="http://schemas.microsoft.com/office/drawing/2014/main" xmlns="" id="{00000000-0008-0000-0B00-000042AB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9</xdr:col>
      <xdr:colOff>752475</xdr:colOff>
      <xdr:row>2016</xdr:row>
      <xdr:rowOff>0</xdr:rowOff>
    </xdr:to>
    <xdr:sp macro="" textlink="">
      <xdr:nvSpPr>
        <xdr:cNvPr id="1092419" name="Rectangle 13678">
          <a:extLst>
            <a:ext uri="{FF2B5EF4-FFF2-40B4-BE49-F238E27FC236}">
              <a16:creationId xmlns:a16="http://schemas.microsoft.com/office/drawing/2014/main" xmlns="" id="{00000000-0008-0000-0B00-000043AB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9</xdr:col>
      <xdr:colOff>752475</xdr:colOff>
      <xdr:row>2016</xdr:row>
      <xdr:rowOff>0</xdr:rowOff>
    </xdr:to>
    <xdr:sp macro="" textlink="">
      <xdr:nvSpPr>
        <xdr:cNvPr id="1092420" name="Rectangle 13679">
          <a:extLst>
            <a:ext uri="{FF2B5EF4-FFF2-40B4-BE49-F238E27FC236}">
              <a16:creationId xmlns:a16="http://schemas.microsoft.com/office/drawing/2014/main" xmlns="" id="{00000000-0008-0000-0B00-000044AB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9</xdr:col>
      <xdr:colOff>752475</xdr:colOff>
      <xdr:row>2016</xdr:row>
      <xdr:rowOff>0</xdr:rowOff>
    </xdr:to>
    <xdr:sp macro="" textlink="">
      <xdr:nvSpPr>
        <xdr:cNvPr id="1092421" name="Rectangle 13680">
          <a:extLst>
            <a:ext uri="{FF2B5EF4-FFF2-40B4-BE49-F238E27FC236}">
              <a16:creationId xmlns:a16="http://schemas.microsoft.com/office/drawing/2014/main" xmlns="" id="{00000000-0008-0000-0B00-000045AB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9</xdr:col>
      <xdr:colOff>752475</xdr:colOff>
      <xdr:row>2016</xdr:row>
      <xdr:rowOff>0</xdr:rowOff>
    </xdr:to>
    <xdr:sp macro="" textlink="">
      <xdr:nvSpPr>
        <xdr:cNvPr id="1092422" name="Rectangle 13681">
          <a:extLst>
            <a:ext uri="{FF2B5EF4-FFF2-40B4-BE49-F238E27FC236}">
              <a16:creationId xmlns:a16="http://schemas.microsoft.com/office/drawing/2014/main" xmlns="" id="{00000000-0008-0000-0B00-000046AB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9</xdr:col>
      <xdr:colOff>752475</xdr:colOff>
      <xdr:row>2016</xdr:row>
      <xdr:rowOff>0</xdr:rowOff>
    </xdr:to>
    <xdr:sp macro="" textlink="">
      <xdr:nvSpPr>
        <xdr:cNvPr id="1092423" name="Rectangle 13682">
          <a:extLst>
            <a:ext uri="{FF2B5EF4-FFF2-40B4-BE49-F238E27FC236}">
              <a16:creationId xmlns:a16="http://schemas.microsoft.com/office/drawing/2014/main" xmlns="" id="{00000000-0008-0000-0B00-000047AB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9</xdr:col>
      <xdr:colOff>752475</xdr:colOff>
      <xdr:row>2016</xdr:row>
      <xdr:rowOff>0</xdr:rowOff>
    </xdr:to>
    <xdr:sp macro="" textlink="">
      <xdr:nvSpPr>
        <xdr:cNvPr id="1092424" name="Rectangle 13683">
          <a:extLst>
            <a:ext uri="{FF2B5EF4-FFF2-40B4-BE49-F238E27FC236}">
              <a16:creationId xmlns:a16="http://schemas.microsoft.com/office/drawing/2014/main" xmlns="" id="{00000000-0008-0000-0B00-000048AB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9</xdr:col>
      <xdr:colOff>752475</xdr:colOff>
      <xdr:row>2016</xdr:row>
      <xdr:rowOff>0</xdr:rowOff>
    </xdr:to>
    <xdr:sp macro="" textlink="">
      <xdr:nvSpPr>
        <xdr:cNvPr id="1092425" name="Rectangle 13684">
          <a:extLst>
            <a:ext uri="{FF2B5EF4-FFF2-40B4-BE49-F238E27FC236}">
              <a16:creationId xmlns:a16="http://schemas.microsoft.com/office/drawing/2014/main" xmlns="" id="{00000000-0008-0000-0B00-000049AB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9</xdr:col>
      <xdr:colOff>752475</xdr:colOff>
      <xdr:row>2016</xdr:row>
      <xdr:rowOff>0</xdr:rowOff>
    </xdr:to>
    <xdr:sp macro="" textlink="">
      <xdr:nvSpPr>
        <xdr:cNvPr id="1092426" name="Rectangle 13685">
          <a:extLst>
            <a:ext uri="{FF2B5EF4-FFF2-40B4-BE49-F238E27FC236}">
              <a16:creationId xmlns:a16="http://schemas.microsoft.com/office/drawing/2014/main" xmlns="" id="{00000000-0008-0000-0B00-00004AAB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9</xdr:col>
      <xdr:colOff>752475</xdr:colOff>
      <xdr:row>2016</xdr:row>
      <xdr:rowOff>0</xdr:rowOff>
    </xdr:to>
    <xdr:sp macro="" textlink="">
      <xdr:nvSpPr>
        <xdr:cNvPr id="1092427" name="Rectangle 13686">
          <a:extLst>
            <a:ext uri="{FF2B5EF4-FFF2-40B4-BE49-F238E27FC236}">
              <a16:creationId xmlns:a16="http://schemas.microsoft.com/office/drawing/2014/main" xmlns="" id="{00000000-0008-0000-0B00-00004BAB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9</xdr:col>
      <xdr:colOff>752475</xdr:colOff>
      <xdr:row>2016</xdr:row>
      <xdr:rowOff>0</xdr:rowOff>
    </xdr:to>
    <xdr:sp macro="" textlink="">
      <xdr:nvSpPr>
        <xdr:cNvPr id="1092428" name="Rectangle 13687">
          <a:extLst>
            <a:ext uri="{FF2B5EF4-FFF2-40B4-BE49-F238E27FC236}">
              <a16:creationId xmlns:a16="http://schemas.microsoft.com/office/drawing/2014/main" xmlns="" id="{00000000-0008-0000-0B00-00004CAB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9</xdr:col>
      <xdr:colOff>752475</xdr:colOff>
      <xdr:row>2016</xdr:row>
      <xdr:rowOff>0</xdr:rowOff>
    </xdr:to>
    <xdr:sp macro="" textlink="">
      <xdr:nvSpPr>
        <xdr:cNvPr id="1092429" name="Rectangle 13688">
          <a:extLst>
            <a:ext uri="{FF2B5EF4-FFF2-40B4-BE49-F238E27FC236}">
              <a16:creationId xmlns:a16="http://schemas.microsoft.com/office/drawing/2014/main" xmlns="" id="{00000000-0008-0000-0B00-00004DAB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9</xdr:col>
      <xdr:colOff>752475</xdr:colOff>
      <xdr:row>2016</xdr:row>
      <xdr:rowOff>0</xdr:rowOff>
    </xdr:to>
    <xdr:sp macro="" textlink="">
      <xdr:nvSpPr>
        <xdr:cNvPr id="1092430" name="Rectangle 13689">
          <a:extLst>
            <a:ext uri="{FF2B5EF4-FFF2-40B4-BE49-F238E27FC236}">
              <a16:creationId xmlns:a16="http://schemas.microsoft.com/office/drawing/2014/main" xmlns="" id="{00000000-0008-0000-0B00-00004EAB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9</xdr:col>
      <xdr:colOff>752475</xdr:colOff>
      <xdr:row>2016</xdr:row>
      <xdr:rowOff>0</xdr:rowOff>
    </xdr:to>
    <xdr:sp macro="" textlink="">
      <xdr:nvSpPr>
        <xdr:cNvPr id="1092431" name="Rectangle 13690">
          <a:extLst>
            <a:ext uri="{FF2B5EF4-FFF2-40B4-BE49-F238E27FC236}">
              <a16:creationId xmlns:a16="http://schemas.microsoft.com/office/drawing/2014/main" xmlns="" id="{00000000-0008-0000-0B00-00004FAB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9</xdr:col>
      <xdr:colOff>752475</xdr:colOff>
      <xdr:row>2016</xdr:row>
      <xdr:rowOff>0</xdr:rowOff>
    </xdr:to>
    <xdr:sp macro="" textlink="">
      <xdr:nvSpPr>
        <xdr:cNvPr id="1092432" name="Rectangle 13691">
          <a:extLst>
            <a:ext uri="{FF2B5EF4-FFF2-40B4-BE49-F238E27FC236}">
              <a16:creationId xmlns:a16="http://schemas.microsoft.com/office/drawing/2014/main" xmlns="" id="{00000000-0008-0000-0B00-000050AB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9</xdr:col>
      <xdr:colOff>752475</xdr:colOff>
      <xdr:row>2016</xdr:row>
      <xdr:rowOff>0</xdr:rowOff>
    </xdr:to>
    <xdr:sp macro="" textlink="">
      <xdr:nvSpPr>
        <xdr:cNvPr id="1092433" name="Rectangle 13692">
          <a:extLst>
            <a:ext uri="{FF2B5EF4-FFF2-40B4-BE49-F238E27FC236}">
              <a16:creationId xmlns:a16="http://schemas.microsoft.com/office/drawing/2014/main" xmlns="" id="{00000000-0008-0000-0B00-000051AB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9</xdr:col>
      <xdr:colOff>752475</xdr:colOff>
      <xdr:row>2016</xdr:row>
      <xdr:rowOff>0</xdr:rowOff>
    </xdr:to>
    <xdr:sp macro="" textlink="">
      <xdr:nvSpPr>
        <xdr:cNvPr id="1092434" name="Rectangle 13693">
          <a:extLst>
            <a:ext uri="{FF2B5EF4-FFF2-40B4-BE49-F238E27FC236}">
              <a16:creationId xmlns:a16="http://schemas.microsoft.com/office/drawing/2014/main" xmlns="" id="{00000000-0008-0000-0B00-000052AB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9</xdr:col>
      <xdr:colOff>752475</xdr:colOff>
      <xdr:row>2016</xdr:row>
      <xdr:rowOff>0</xdr:rowOff>
    </xdr:to>
    <xdr:sp macro="" textlink="">
      <xdr:nvSpPr>
        <xdr:cNvPr id="1092435" name="Rectangle 13694">
          <a:extLst>
            <a:ext uri="{FF2B5EF4-FFF2-40B4-BE49-F238E27FC236}">
              <a16:creationId xmlns:a16="http://schemas.microsoft.com/office/drawing/2014/main" xmlns="" id="{00000000-0008-0000-0B00-000053AB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9</xdr:col>
      <xdr:colOff>752475</xdr:colOff>
      <xdr:row>2016</xdr:row>
      <xdr:rowOff>0</xdr:rowOff>
    </xdr:to>
    <xdr:sp macro="" textlink="">
      <xdr:nvSpPr>
        <xdr:cNvPr id="1092436" name="Rectangle 13695">
          <a:extLst>
            <a:ext uri="{FF2B5EF4-FFF2-40B4-BE49-F238E27FC236}">
              <a16:creationId xmlns:a16="http://schemas.microsoft.com/office/drawing/2014/main" xmlns="" id="{00000000-0008-0000-0B00-000054AB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9</xdr:col>
      <xdr:colOff>752475</xdr:colOff>
      <xdr:row>2016</xdr:row>
      <xdr:rowOff>0</xdr:rowOff>
    </xdr:to>
    <xdr:sp macro="" textlink="">
      <xdr:nvSpPr>
        <xdr:cNvPr id="1092437" name="Rectangle 13696">
          <a:extLst>
            <a:ext uri="{FF2B5EF4-FFF2-40B4-BE49-F238E27FC236}">
              <a16:creationId xmlns:a16="http://schemas.microsoft.com/office/drawing/2014/main" xmlns="" id="{00000000-0008-0000-0B00-000055AB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9</xdr:col>
      <xdr:colOff>752475</xdr:colOff>
      <xdr:row>2016</xdr:row>
      <xdr:rowOff>0</xdr:rowOff>
    </xdr:to>
    <xdr:sp macro="" textlink="">
      <xdr:nvSpPr>
        <xdr:cNvPr id="1092438" name="Rectangle 13697">
          <a:extLst>
            <a:ext uri="{FF2B5EF4-FFF2-40B4-BE49-F238E27FC236}">
              <a16:creationId xmlns:a16="http://schemas.microsoft.com/office/drawing/2014/main" xmlns="" id="{00000000-0008-0000-0B00-000056AB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9</xdr:col>
      <xdr:colOff>752475</xdr:colOff>
      <xdr:row>2016</xdr:row>
      <xdr:rowOff>0</xdr:rowOff>
    </xdr:to>
    <xdr:sp macro="" textlink="">
      <xdr:nvSpPr>
        <xdr:cNvPr id="1092439" name="Rectangle 13698">
          <a:extLst>
            <a:ext uri="{FF2B5EF4-FFF2-40B4-BE49-F238E27FC236}">
              <a16:creationId xmlns:a16="http://schemas.microsoft.com/office/drawing/2014/main" xmlns="" id="{00000000-0008-0000-0B00-000057AB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2016</xdr:row>
      <xdr:rowOff>0</xdr:rowOff>
    </xdr:from>
    <xdr:to>
      <xdr:col>9</xdr:col>
      <xdr:colOff>752475</xdr:colOff>
      <xdr:row>2016</xdr:row>
      <xdr:rowOff>0</xdr:rowOff>
    </xdr:to>
    <xdr:sp macro="" textlink="">
      <xdr:nvSpPr>
        <xdr:cNvPr id="1092440" name="Rectangle 13699">
          <a:extLst>
            <a:ext uri="{FF2B5EF4-FFF2-40B4-BE49-F238E27FC236}">
              <a16:creationId xmlns:a16="http://schemas.microsoft.com/office/drawing/2014/main" xmlns="" id="{00000000-0008-0000-0B00-000058AB1000}"/>
            </a:ext>
          </a:extLst>
        </xdr:cNvPr>
        <xdr:cNvSpPr>
          <a:spLocks noChangeArrowheads="1"/>
        </xdr:cNvSpPr>
      </xdr:nvSpPr>
      <xdr:spPr bwMode="auto">
        <a:xfrm>
          <a:off x="0" y="832237350"/>
          <a:ext cx="10401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123825</xdr:colOff>
      <xdr:row>2016</xdr:row>
      <xdr:rowOff>0</xdr:rowOff>
    </xdr:from>
    <xdr:to>
      <xdr:col>0</xdr:col>
      <xdr:colOff>533400</xdr:colOff>
      <xdr:row>2016</xdr:row>
      <xdr:rowOff>0</xdr:rowOff>
    </xdr:to>
    <xdr:pic>
      <xdr:nvPicPr>
        <xdr:cNvPr id="1092441" name="Picture 13700">
          <a:extLst>
            <a:ext uri="{FF2B5EF4-FFF2-40B4-BE49-F238E27FC236}">
              <a16:creationId xmlns:a16="http://schemas.microsoft.com/office/drawing/2014/main" xmlns="" id="{00000000-0008-0000-0B00-000059AB1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123825" y="832237350"/>
          <a:ext cx="409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1057275</xdr:colOff>
      <xdr:row>2016</xdr:row>
      <xdr:rowOff>0</xdr:rowOff>
    </xdr:from>
    <xdr:to>
      <xdr:col>7</xdr:col>
      <xdr:colOff>390525</xdr:colOff>
      <xdr:row>2016</xdr:row>
      <xdr:rowOff>0</xdr:rowOff>
    </xdr:to>
    <xdr:pic>
      <xdr:nvPicPr>
        <xdr:cNvPr id="1092442" name="Picture 13701" descr="Logo 700">
          <a:extLst>
            <a:ext uri="{FF2B5EF4-FFF2-40B4-BE49-F238E27FC236}">
              <a16:creationId xmlns:a16="http://schemas.microsoft.com/office/drawing/2014/main" xmlns="" id="{00000000-0008-0000-0B00-00005AAB1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48600" y="832237350"/>
          <a:ext cx="1409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85725</xdr:colOff>
      <xdr:row>2016</xdr:row>
      <xdr:rowOff>0</xdr:rowOff>
    </xdr:from>
    <xdr:to>
      <xdr:col>0</xdr:col>
      <xdr:colOff>495300</xdr:colOff>
      <xdr:row>2016</xdr:row>
      <xdr:rowOff>0</xdr:rowOff>
    </xdr:to>
    <xdr:pic>
      <xdr:nvPicPr>
        <xdr:cNvPr id="1092443" name="Picture 13702">
          <a:extLst>
            <a:ext uri="{FF2B5EF4-FFF2-40B4-BE49-F238E27FC236}">
              <a16:creationId xmlns:a16="http://schemas.microsoft.com/office/drawing/2014/main" xmlns="" id="{00000000-0008-0000-0B00-00005BAB1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85725" y="832237350"/>
          <a:ext cx="409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1057275</xdr:colOff>
      <xdr:row>2016</xdr:row>
      <xdr:rowOff>0</xdr:rowOff>
    </xdr:from>
    <xdr:to>
      <xdr:col>7</xdr:col>
      <xdr:colOff>390525</xdr:colOff>
      <xdr:row>2016</xdr:row>
      <xdr:rowOff>0</xdr:rowOff>
    </xdr:to>
    <xdr:pic>
      <xdr:nvPicPr>
        <xdr:cNvPr id="1092444" name="Picture 13703" descr="Logo 700">
          <a:extLst>
            <a:ext uri="{FF2B5EF4-FFF2-40B4-BE49-F238E27FC236}">
              <a16:creationId xmlns:a16="http://schemas.microsoft.com/office/drawing/2014/main" xmlns="" id="{00000000-0008-0000-0B00-00005CAB1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48600" y="832237350"/>
          <a:ext cx="1409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123825</xdr:colOff>
      <xdr:row>2016</xdr:row>
      <xdr:rowOff>0</xdr:rowOff>
    </xdr:from>
    <xdr:to>
      <xdr:col>0</xdr:col>
      <xdr:colOff>533400</xdr:colOff>
      <xdr:row>2016</xdr:row>
      <xdr:rowOff>0</xdr:rowOff>
    </xdr:to>
    <xdr:pic>
      <xdr:nvPicPr>
        <xdr:cNvPr id="1092445" name="Picture 13704">
          <a:extLst>
            <a:ext uri="{FF2B5EF4-FFF2-40B4-BE49-F238E27FC236}">
              <a16:creationId xmlns:a16="http://schemas.microsoft.com/office/drawing/2014/main" xmlns="" id="{00000000-0008-0000-0B00-00005DAB1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123825" y="832237350"/>
          <a:ext cx="409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1019175</xdr:colOff>
      <xdr:row>2016</xdr:row>
      <xdr:rowOff>0</xdr:rowOff>
    </xdr:from>
    <xdr:to>
      <xdr:col>7</xdr:col>
      <xdr:colOff>352425</xdr:colOff>
      <xdr:row>2016</xdr:row>
      <xdr:rowOff>0</xdr:rowOff>
    </xdr:to>
    <xdr:pic>
      <xdr:nvPicPr>
        <xdr:cNvPr id="1092446" name="Picture 13705" descr="Logo 700">
          <a:extLst>
            <a:ext uri="{FF2B5EF4-FFF2-40B4-BE49-F238E27FC236}">
              <a16:creationId xmlns:a16="http://schemas.microsoft.com/office/drawing/2014/main" xmlns="" id="{00000000-0008-0000-0B00-00005EAB1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10500" y="832237350"/>
          <a:ext cx="1409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123825</xdr:colOff>
      <xdr:row>2016</xdr:row>
      <xdr:rowOff>0</xdr:rowOff>
    </xdr:from>
    <xdr:to>
      <xdr:col>0</xdr:col>
      <xdr:colOff>533400</xdr:colOff>
      <xdr:row>2016</xdr:row>
      <xdr:rowOff>0</xdr:rowOff>
    </xdr:to>
    <xdr:pic>
      <xdr:nvPicPr>
        <xdr:cNvPr id="1092447" name="Picture 13706">
          <a:extLst>
            <a:ext uri="{FF2B5EF4-FFF2-40B4-BE49-F238E27FC236}">
              <a16:creationId xmlns:a16="http://schemas.microsoft.com/office/drawing/2014/main" xmlns="" id="{00000000-0008-0000-0B00-00005FAB1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123825" y="832237350"/>
          <a:ext cx="409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1095375</xdr:colOff>
      <xdr:row>2016</xdr:row>
      <xdr:rowOff>0</xdr:rowOff>
    </xdr:from>
    <xdr:to>
      <xdr:col>7</xdr:col>
      <xdr:colOff>428625</xdr:colOff>
      <xdr:row>2016</xdr:row>
      <xdr:rowOff>0</xdr:rowOff>
    </xdr:to>
    <xdr:pic>
      <xdr:nvPicPr>
        <xdr:cNvPr id="1092448" name="Picture 13707" descr="Logo 700">
          <a:extLst>
            <a:ext uri="{FF2B5EF4-FFF2-40B4-BE49-F238E27FC236}">
              <a16:creationId xmlns:a16="http://schemas.microsoft.com/office/drawing/2014/main" xmlns="" id="{00000000-0008-0000-0B00-000060AB1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86700" y="832237350"/>
          <a:ext cx="1409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123825</xdr:colOff>
      <xdr:row>2016</xdr:row>
      <xdr:rowOff>0</xdr:rowOff>
    </xdr:from>
    <xdr:to>
      <xdr:col>0</xdr:col>
      <xdr:colOff>533400</xdr:colOff>
      <xdr:row>2016</xdr:row>
      <xdr:rowOff>0</xdr:rowOff>
    </xdr:to>
    <xdr:pic>
      <xdr:nvPicPr>
        <xdr:cNvPr id="1092449" name="Picture 13708">
          <a:extLst>
            <a:ext uri="{FF2B5EF4-FFF2-40B4-BE49-F238E27FC236}">
              <a16:creationId xmlns:a16="http://schemas.microsoft.com/office/drawing/2014/main" xmlns="" id="{00000000-0008-0000-0B00-000061AB1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123825" y="832237350"/>
          <a:ext cx="409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1095375</xdr:colOff>
      <xdr:row>2016</xdr:row>
      <xdr:rowOff>0</xdr:rowOff>
    </xdr:from>
    <xdr:to>
      <xdr:col>7</xdr:col>
      <xdr:colOff>428625</xdr:colOff>
      <xdr:row>2016</xdr:row>
      <xdr:rowOff>0</xdr:rowOff>
    </xdr:to>
    <xdr:pic>
      <xdr:nvPicPr>
        <xdr:cNvPr id="1092450" name="Picture 13709" descr="Logo 700">
          <a:extLst>
            <a:ext uri="{FF2B5EF4-FFF2-40B4-BE49-F238E27FC236}">
              <a16:creationId xmlns:a16="http://schemas.microsoft.com/office/drawing/2014/main" xmlns="" id="{00000000-0008-0000-0B00-000062AB1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86700" y="832237350"/>
          <a:ext cx="1409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123825</xdr:colOff>
      <xdr:row>814</xdr:row>
      <xdr:rowOff>0</xdr:rowOff>
    </xdr:from>
    <xdr:to>
      <xdr:col>0</xdr:col>
      <xdr:colOff>533400</xdr:colOff>
      <xdr:row>814</xdr:row>
      <xdr:rowOff>0</xdr:rowOff>
    </xdr:to>
    <xdr:pic>
      <xdr:nvPicPr>
        <xdr:cNvPr id="1092461" name="Picture 13725">
          <a:extLst>
            <a:ext uri="{FF2B5EF4-FFF2-40B4-BE49-F238E27FC236}">
              <a16:creationId xmlns:a16="http://schemas.microsoft.com/office/drawing/2014/main" xmlns="" id="{00000000-0008-0000-0B00-00006DAB1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123825" y="214445850"/>
          <a:ext cx="409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1057275</xdr:colOff>
      <xdr:row>814</xdr:row>
      <xdr:rowOff>0</xdr:rowOff>
    </xdr:from>
    <xdr:to>
      <xdr:col>7</xdr:col>
      <xdr:colOff>390525</xdr:colOff>
      <xdr:row>814</xdr:row>
      <xdr:rowOff>0</xdr:rowOff>
    </xdr:to>
    <xdr:pic>
      <xdr:nvPicPr>
        <xdr:cNvPr id="1092462" name="Picture 13726" descr="Logo 700">
          <a:extLst>
            <a:ext uri="{FF2B5EF4-FFF2-40B4-BE49-F238E27FC236}">
              <a16:creationId xmlns:a16="http://schemas.microsoft.com/office/drawing/2014/main" xmlns="" id="{00000000-0008-0000-0B00-00006EAB1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48600" y="214445850"/>
          <a:ext cx="1409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123825</xdr:colOff>
      <xdr:row>816</xdr:row>
      <xdr:rowOff>0</xdr:rowOff>
    </xdr:from>
    <xdr:to>
      <xdr:col>0</xdr:col>
      <xdr:colOff>533400</xdr:colOff>
      <xdr:row>816</xdr:row>
      <xdr:rowOff>0</xdr:rowOff>
    </xdr:to>
    <xdr:pic>
      <xdr:nvPicPr>
        <xdr:cNvPr id="1092465" name="Picture 13729">
          <a:extLst>
            <a:ext uri="{FF2B5EF4-FFF2-40B4-BE49-F238E27FC236}">
              <a16:creationId xmlns:a16="http://schemas.microsoft.com/office/drawing/2014/main" xmlns="" id="{00000000-0008-0000-0B00-000071AB1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123825" y="222827850"/>
          <a:ext cx="409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1057275</xdr:colOff>
      <xdr:row>816</xdr:row>
      <xdr:rowOff>0</xdr:rowOff>
    </xdr:from>
    <xdr:to>
      <xdr:col>7</xdr:col>
      <xdr:colOff>390525</xdr:colOff>
      <xdr:row>816</xdr:row>
      <xdr:rowOff>0</xdr:rowOff>
    </xdr:to>
    <xdr:pic>
      <xdr:nvPicPr>
        <xdr:cNvPr id="1092466" name="Picture 13730" descr="Logo 700">
          <a:extLst>
            <a:ext uri="{FF2B5EF4-FFF2-40B4-BE49-F238E27FC236}">
              <a16:creationId xmlns:a16="http://schemas.microsoft.com/office/drawing/2014/main" xmlns="" id="{00000000-0008-0000-0B00-000072AB1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48600" y="222827850"/>
          <a:ext cx="1409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123825</xdr:colOff>
      <xdr:row>915</xdr:row>
      <xdr:rowOff>0</xdr:rowOff>
    </xdr:from>
    <xdr:to>
      <xdr:col>1</xdr:col>
      <xdr:colOff>0</xdr:colOff>
      <xdr:row>915</xdr:row>
      <xdr:rowOff>0</xdr:rowOff>
    </xdr:to>
    <xdr:pic>
      <xdr:nvPicPr>
        <xdr:cNvPr id="1092473" name="Picture 13740">
          <a:extLst>
            <a:ext uri="{FF2B5EF4-FFF2-40B4-BE49-F238E27FC236}">
              <a16:creationId xmlns:a16="http://schemas.microsoft.com/office/drawing/2014/main" xmlns="" id="{00000000-0008-0000-0B00-000079AB1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123825" y="248602500"/>
          <a:ext cx="409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1104900</xdr:colOff>
      <xdr:row>915</xdr:row>
      <xdr:rowOff>0</xdr:rowOff>
    </xdr:from>
    <xdr:to>
      <xdr:col>7</xdr:col>
      <xdr:colOff>438150</xdr:colOff>
      <xdr:row>915</xdr:row>
      <xdr:rowOff>0</xdr:rowOff>
    </xdr:to>
    <xdr:pic>
      <xdr:nvPicPr>
        <xdr:cNvPr id="1092474" name="Picture 13741" descr="Logo 700">
          <a:extLst>
            <a:ext uri="{FF2B5EF4-FFF2-40B4-BE49-F238E27FC236}">
              <a16:creationId xmlns:a16="http://schemas.microsoft.com/office/drawing/2014/main" xmlns="" id="{00000000-0008-0000-0B00-00007AAB1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96225" y="248602500"/>
          <a:ext cx="1409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123825</xdr:colOff>
      <xdr:row>920</xdr:row>
      <xdr:rowOff>85725</xdr:rowOff>
    </xdr:from>
    <xdr:to>
      <xdr:col>0</xdr:col>
      <xdr:colOff>533400</xdr:colOff>
      <xdr:row>923</xdr:row>
      <xdr:rowOff>38100</xdr:rowOff>
    </xdr:to>
    <xdr:pic>
      <xdr:nvPicPr>
        <xdr:cNvPr id="1092475" name="Picture 13742">
          <a:extLst>
            <a:ext uri="{FF2B5EF4-FFF2-40B4-BE49-F238E27FC236}">
              <a16:creationId xmlns:a16="http://schemas.microsoft.com/office/drawing/2014/main" xmlns="" id="{00000000-0008-0000-0B00-00007BAB1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20000"/>
        </a:blip>
        <a:srcRect/>
        <a:stretch>
          <a:fillRect/>
        </a:stretch>
      </xdr:blipFill>
      <xdr:spPr bwMode="auto">
        <a:xfrm>
          <a:off x="123825" y="258679950"/>
          <a:ext cx="4095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123825</xdr:colOff>
      <xdr:row>952</xdr:row>
      <xdr:rowOff>85725</xdr:rowOff>
    </xdr:from>
    <xdr:to>
      <xdr:col>0</xdr:col>
      <xdr:colOff>533400</xdr:colOff>
      <xdr:row>955</xdr:row>
      <xdr:rowOff>38100</xdr:rowOff>
    </xdr:to>
    <xdr:pic>
      <xdr:nvPicPr>
        <xdr:cNvPr id="1092477" name="Picture 13744">
          <a:extLst>
            <a:ext uri="{FF2B5EF4-FFF2-40B4-BE49-F238E27FC236}">
              <a16:creationId xmlns:a16="http://schemas.microsoft.com/office/drawing/2014/main" xmlns="" id="{00000000-0008-0000-0B00-00007DAB1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20000"/>
        </a:blip>
        <a:srcRect/>
        <a:stretch>
          <a:fillRect/>
        </a:stretch>
      </xdr:blipFill>
      <xdr:spPr bwMode="auto">
        <a:xfrm>
          <a:off x="123825" y="266700000"/>
          <a:ext cx="4095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123825</xdr:colOff>
      <xdr:row>1121</xdr:row>
      <xdr:rowOff>0</xdr:rowOff>
    </xdr:from>
    <xdr:to>
      <xdr:col>0</xdr:col>
      <xdr:colOff>533400</xdr:colOff>
      <xdr:row>1121</xdr:row>
      <xdr:rowOff>0</xdr:rowOff>
    </xdr:to>
    <xdr:pic>
      <xdr:nvPicPr>
        <xdr:cNvPr id="1092499" name="Picture 13766">
          <a:extLst>
            <a:ext uri="{FF2B5EF4-FFF2-40B4-BE49-F238E27FC236}">
              <a16:creationId xmlns:a16="http://schemas.microsoft.com/office/drawing/2014/main" xmlns="" id="{00000000-0008-0000-0B00-000093AB1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123825" y="362769150"/>
          <a:ext cx="409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981075</xdr:colOff>
      <xdr:row>1121</xdr:row>
      <xdr:rowOff>0</xdr:rowOff>
    </xdr:from>
    <xdr:to>
      <xdr:col>7</xdr:col>
      <xdr:colOff>314325</xdr:colOff>
      <xdr:row>1121</xdr:row>
      <xdr:rowOff>0</xdr:rowOff>
    </xdr:to>
    <xdr:pic>
      <xdr:nvPicPr>
        <xdr:cNvPr id="1092500" name="Picture 13767" descr="Logo 700">
          <a:extLst>
            <a:ext uri="{FF2B5EF4-FFF2-40B4-BE49-F238E27FC236}">
              <a16:creationId xmlns:a16="http://schemas.microsoft.com/office/drawing/2014/main" xmlns="" id="{00000000-0008-0000-0B00-000094AB1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72400" y="362769150"/>
          <a:ext cx="1409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123825</xdr:colOff>
      <xdr:row>989</xdr:row>
      <xdr:rowOff>85725</xdr:rowOff>
    </xdr:from>
    <xdr:to>
      <xdr:col>0</xdr:col>
      <xdr:colOff>533400</xdr:colOff>
      <xdr:row>992</xdr:row>
      <xdr:rowOff>38100</xdr:rowOff>
    </xdr:to>
    <xdr:pic>
      <xdr:nvPicPr>
        <xdr:cNvPr id="1092601" name="Picture 13880">
          <a:extLst>
            <a:ext uri="{FF2B5EF4-FFF2-40B4-BE49-F238E27FC236}">
              <a16:creationId xmlns:a16="http://schemas.microsoft.com/office/drawing/2014/main" xmlns="" id="{00000000-0008-0000-0B00-0000F9AB1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20000"/>
        </a:blip>
        <a:srcRect/>
        <a:stretch>
          <a:fillRect/>
        </a:stretch>
      </xdr:blipFill>
      <xdr:spPr bwMode="auto">
        <a:xfrm>
          <a:off x="123825" y="275491575"/>
          <a:ext cx="4095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114</xdr:row>
      <xdr:rowOff>0</xdr:rowOff>
    </xdr:from>
    <xdr:to>
      <xdr:col>10</xdr:col>
      <xdr:colOff>1333500</xdr:colOff>
      <xdr:row>114</xdr:row>
      <xdr:rowOff>0</xdr:rowOff>
    </xdr:to>
    <xdr:graphicFrame macro="">
      <xdr:nvGraphicFramePr>
        <xdr:cNvPr id="2" name="Chart 6">
          <a:extLst>
            <a:ext uri="{FF2B5EF4-FFF2-40B4-BE49-F238E27FC236}">
              <a16:creationId xmlns:a16="http://schemas.microsoft.com/office/drawing/2014/main" xmlns="" id="{92878308-925D-4BCA-9261-52CEF41E4D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123825</xdr:colOff>
      <xdr:row>114</xdr:row>
      <xdr:rowOff>0</xdr:rowOff>
    </xdr:from>
    <xdr:to>
      <xdr:col>1</xdr:col>
      <xdr:colOff>533400</xdr:colOff>
      <xdr:row>114</xdr:row>
      <xdr:rowOff>0</xdr:rowOff>
    </xdr:to>
    <xdr:pic>
      <xdr:nvPicPr>
        <xdr:cNvPr id="3" name="Picture 7">
          <a:extLst>
            <a:ext uri="{FF2B5EF4-FFF2-40B4-BE49-F238E27FC236}">
              <a16:creationId xmlns:a16="http://schemas.microsoft.com/office/drawing/2014/main" xmlns="" id="{C4A7B075-A701-49DB-B58C-56588CB91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contrast="20000"/>
        </a:blip>
        <a:srcRect/>
        <a:stretch>
          <a:fillRect/>
        </a:stretch>
      </xdr:blipFill>
      <xdr:spPr bwMode="auto">
        <a:xfrm>
          <a:off x="666750" y="22821900"/>
          <a:ext cx="409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114</xdr:row>
      <xdr:rowOff>0</xdr:rowOff>
    </xdr:from>
    <xdr:to>
      <xdr:col>20</xdr:col>
      <xdr:colOff>0</xdr:colOff>
      <xdr:row>114</xdr:row>
      <xdr:rowOff>0</xdr:rowOff>
    </xdr:to>
    <xdr:graphicFrame macro="">
      <xdr:nvGraphicFramePr>
        <xdr:cNvPr id="4" name="Chart 12">
          <a:extLst>
            <a:ext uri="{FF2B5EF4-FFF2-40B4-BE49-F238E27FC236}">
              <a16:creationId xmlns:a16="http://schemas.microsoft.com/office/drawing/2014/main" xmlns="" id="{87C6BE9F-4836-4378-BBEB-4DFBCC224F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123825</xdr:colOff>
      <xdr:row>114</xdr:row>
      <xdr:rowOff>0</xdr:rowOff>
    </xdr:from>
    <xdr:to>
      <xdr:col>2</xdr:col>
      <xdr:colOff>533400</xdr:colOff>
      <xdr:row>114</xdr:row>
      <xdr:rowOff>0</xdr:rowOff>
    </xdr:to>
    <xdr:pic>
      <xdr:nvPicPr>
        <xdr:cNvPr id="5" name="Picture 13">
          <a:extLst>
            <a:ext uri="{FF2B5EF4-FFF2-40B4-BE49-F238E27FC236}">
              <a16:creationId xmlns:a16="http://schemas.microsoft.com/office/drawing/2014/main" xmlns="" id="{6BE33385-FCC7-437C-BEC4-E2C52C272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contrast="20000"/>
        </a:blip>
        <a:srcRect/>
        <a:stretch>
          <a:fillRect/>
        </a:stretch>
      </xdr:blipFill>
      <xdr:spPr bwMode="auto">
        <a:xfrm>
          <a:off x="1590675" y="22821900"/>
          <a:ext cx="409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114</xdr:row>
      <xdr:rowOff>0</xdr:rowOff>
    </xdr:from>
    <xdr:to>
      <xdr:col>5</xdr:col>
      <xdr:colOff>600075</xdr:colOff>
      <xdr:row>114</xdr:row>
      <xdr:rowOff>0</xdr:rowOff>
    </xdr:to>
    <xdr:pic>
      <xdr:nvPicPr>
        <xdr:cNvPr id="6" name="Picture 14" descr="Logo 700">
          <a:extLst>
            <a:ext uri="{FF2B5EF4-FFF2-40B4-BE49-F238E27FC236}">
              <a16:creationId xmlns:a16="http://schemas.microsoft.com/office/drawing/2014/main" xmlns="" id="{CB71BF0A-36C4-4D92-8C84-A756EDA9E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734300" y="22821900"/>
          <a:ext cx="600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3709</xdr:colOff>
      <xdr:row>56</xdr:row>
      <xdr:rowOff>258040</xdr:rowOff>
    </xdr:from>
    <xdr:to>
      <xdr:col>20</xdr:col>
      <xdr:colOff>0</xdr:colOff>
      <xdr:row>85</xdr:row>
      <xdr:rowOff>160813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xmlns="" id="{3F4B9ADB-CAF2-49BC-A614-FFF05168A6F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0.21257</cdr:x>
      <cdr:y>0.20785</cdr:y>
    </cdr:from>
    <cdr:to>
      <cdr:x>0.92309</cdr:x>
      <cdr:y>0.20785</cdr:y>
    </cdr:to>
    <cdr:sp macro="" textlink="">
      <cdr:nvSpPr>
        <cdr:cNvPr id="788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34063" y="155620"/>
          <a:ext cx="8459629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_tradnl" sz="275" b="1" i="0" strike="noStrike">
              <a:solidFill>
                <a:srgbClr val="000000"/>
              </a:solidFill>
              <a:latin typeface="Arial"/>
              <a:cs typeface="Arial"/>
            </a:rPr>
            <a:t>CURVA DE INVERSIONES PREVISTAS </a:t>
          </a:r>
        </a:p>
      </cdr:txBody>
    </cdr:sp>
  </cdr:relSizeAnchor>
  <cdr:relSizeAnchor xmlns:cdr="http://schemas.openxmlformats.org/drawingml/2006/chartDrawing">
    <cdr:from>
      <cdr:x>0.39262</cdr:x>
      <cdr:y>0.5596</cdr:y>
    </cdr:from>
    <cdr:to>
      <cdr:x>0.59722</cdr:x>
      <cdr:y>0.89308</cdr:y>
    </cdr:to>
    <cdr:sp macro="" textlink="">
      <cdr:nvSpPr>
        <cdr:cNvPr id="788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77759" y="413602"/>
          <a:ext cx="2436019" cy="2445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_tradnl" sz="200" b="1" i="0" strike="noStrike">
              <a:solidFill>
                <a:srgbClr val="000000"/>
              </a:solidFill>
              <a:latin typeface="Arial"/>
              <a:cs typeface="Arial"/>
            </a:rPr>
            <a:t>MESES</a:t>
          </a:r>
          <a:endParaRPr lang="es-ES_tradnl" sz="175" b="0" i="0" strike="noStrike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r>
            <a:rPr lang="es-ES_tradnl" sz="175" b="0" i="0" strike="noStrike">
              <a:solidFill>
                <a:srgbClr val="000000"/>
              </a:solidFill>
              <a:latin typeface="Arial"/>
              <a:cs typeface="Arial"/>
            </a:rPr>
            <a:t>MESES</a:t>
          </a:r>
        </a:p>
      </cdr:txBody>
    </cdr:sp>
  </cdr:relSizeAnchor>
  <cdr:relSizeAnchor xmlns:cdr="http://schemas.openxmlformats.org/drawingml/2006/chartDrawing">
    <cdr:from>
      <cdr:x>0.004</cdr:x>
      <cdr:y>0.22243</cdr:y>
    </cdr:from>
    <cdr:to>
      <cdr:x>0.04219</cdr:x>
      <cdr:y>0.27551</cdr:y>
    </cdr:to>
    <cdr:sp macro="" textlink="">
      <cdr:nvSpPr>
        <cdr:cNvPr id="788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 flipV="1">
          <a:off x="50800" y="166310"/>
          <a:ext cx="454724" cy="389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_tradnl" sz="200" b="1" i="0" strike="noStrike">
              <a:solidFill>
                <a:srgbClr val="000000"/>
              </a:solidFill>
              <a:latin typeface="Arial"/>
              <a:cs typeface="Arial"/>
            </a:rPr>
            <a:t>AVANCE  %</a:t>
          </a:r>
        </a:p>
        <a:p xmlns:a="http://schemas.openxmlformats.org/drawingml/2006/main">
          <a:pPr algn="ctr" rtl="0">
            <a:defRPr sz="1000"/>
          </a:pPr>
          <a:endParaRPr lang="es-ES_tradnl" sz="200" b="1" i="0" strike="noStrike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s-ES_tradnl" sz="200" b="1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0.20192</cdr:x>
      <cdr:y>0.20785</cdr:y>
    </cdr:from>
    <cdr:to>
      <cdr:x>0.93665</cdr:x>
      <cdr:y>0.20785</cdr:y>
    </cdr:to>
    <cdr:sp macro="" textlink="">
      <cdr:nvSpPr>
        <cdr:cNvPr id="80897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19406" y="155620"/>
          <a:ext cx="14604868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_tradnl" sz="275" b="1" i="0" strike="noStrike">
              <a:solidFill>
                <a:srgbClr val="000000"/>
              </a:solidFill>
              <a:latin typeface="Arial"/>
              <a:cs typeface="Arial"/>
            </a:rPr>
            <a:t>CURVA DE INVERSIONES PREVISTAS </a:t>
          </a:r>
        </a:p>
      </cdr:txBody>
    </cdr:sp>
  </cdr:relSizeAnchor>
  <cdr:relSizeAnchor xmlns:cdr="http://schemas.openxmlformats.org/drawingml/2006/chartDrawing">
    <cdr:from>
      <cdr:x>0.38555</cdr:x>
      <cdr:y>0.5596</cdr:y>
    </cdr:from>
    <cdr:to>
      <cdr:x>0.5928</cdr:x>
      <cdr:y>0.89308</cdr:y>
    </cdr:to>
    <cdr:sp macro="" textlink="">
      <cdr:nvSpPr>
        <cdr:cNvPr id="80898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23104" y="413602"/>
          <a:ext cx="4203523" cy="2445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_tradnl" sz="200" b="1" i="0" strike="noStrike">
              <a:solidFill>
                <a:srgbClr val="000000"/>
              </a:solidFill>
              <a:latin typeface="Arial"/>
              <a:cs typeface="Arial"/>
            </a:rPr>
            <a:t>MESES</a:t>
          </a:r>
          <a:endParaRPr lang="es-ES_tradnl" sz="175" b="0" i="0" strike="noStrike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r>
            <a:rPr lang="es-ES_tradnl" sz="175" b="0" i="0" strike="noStrike">
              <a:solidFill>
                <a:srgbClr val="000000"/>
              </a:solidFill>
              <a:latin typeface="Arial"/>
              <a:cs typeface="Arial"/>
            </a:rPr>
            <a:t>MESES</a:t>
          </a:r>
        </a:p>
      </cdr:txBody>
    </cdr:sp>
  </cdr:relSizeAnchor>
  <cdr:relSizeAnchor xmlns:cdr="http://schemas.openxmlformats.org/drawingml/2006/chartDrawing">
    <cdr:from>
      <cdr:x>0.00237</cdr:x>
      <cdr:y>0.22243</cdr:y>
    </cdr:from>
    <cdr:to>
      <cdr:x>0.03372</cdr:x>
      <cdr:y>0.27551</cdr:y>
    </cdr:to>
    <cdr:sp macro="" textlink="">
      <cdr:nvSpPr>
        <cdr:cNvPr id="80899" name="Text Box 102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 flipV="1">
          <a:off x="50800" y="166310"/>
          <a:ext cx="524816" cy="389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_tradnl" sz="200" b="1" i="0" strike="noStrike">
              <a:solidFill>
                <a:srgbClr val="000000"/>
              </a:solidFill>
              <a:latin typeface="Arial"/>
              <a:cs typeface="Arial"/>
            </a:rPr>
            <a:t>AVANCE  %</a:t>
          </a:r>
        </a:p>
        <a:p xmlns:a="http://schemas.openxmlformats.org/drawingml/2006/main">
          <a:pPr algn="ctr" rtl="0">
            <a:defRPr sz="1000"/>
          </a:pPr>
          <a:endParaRPr lang="es-ES_tradnl" sz="200" b="1" i="0" strike="noStrike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s-ES_tradnl" sz="200" b="1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0</xdr:rowOff>
    </xdr:from>
    <xdr:to>
      <xdr:col>4</xdr:col>
      <xdr:colOff>66675</xdr:colOff>
      <xdr:row>0</xdr:row>
      <xdr:rowOff>0</xdr:rowOff>
    </xdr:to>
    <xdr:pic>
      <xdr:nvPicPr>
        <xdr:cNvPr id="17281" name="Picture 1">
          <a:extLst>
            <a:ext uri="{FF2B5EF4-FFF2-40B4-BE49-F238E27FC236}">
              <a16:creationId xmlns:a16="http://schemas.microsoft.com/office/drawing/2014/main" xmlns="" id="{00000000-0008-0000-1100-000081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9122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268</xdr:row>
      <xdr:rowOff>0</xdr:rowOff>
    </xdr:from>
    <xdr:to>
      <xdr:col>15</xdr:col>
      <xdr:colOff>1333500</xdr:colOff>
      <xdr:row>268</xdr:row>
      <xdr:rowOff>0</xdr:rowOff>
    </xdr:to>
    <xdr:graphicFrame macro="">
      <xdr:nvGraphicFramePr>
        <xdr:cNvPr id="17285" name="Chart 6">
          <a:extLst>
            <a:ext uri="{FF2B5EF4-FFF2-40B4-BE49-F238E27FC236}">
              <a16:creationId xmlns:a16="http://schemas.microsoft.com/office/drawing/2014/main" xmlns="" id="{00000000-0008-0000-1100-00008543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123825</xdr:colOff>
      <xdr:row>268</xdr:row>
      <xdr:rowOff>0</xdr:rowOff>
    </xdr:from>
    <xdr:to>
      <xdr:col>1</xdr:col>
      <xdr:colOff>533400</xdr:colOff>
      <xdr:row>268</xdr:row>
      <xdr:rowOff>0</xdr:rowOff>
    </xdr:to>
    <xdr:pic>
      <xdr:nvPicPr>
        <xdr:cNvPr id="17286" name="Picture 7">
          <a:extLst>
            <a:ext uri="{FF2B5EF4-FFF2-40B4-BE49-F238E27FC236}">
              <a16:creationId xmlns:a16="http://schemas.microsoft.com/office/drawing/2014/main" xmlns="" id="{00000000-0008-0000-1100-000086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lum contrast="20000"/>
        </a:blip>
        <a:srcRect/>
        <a:stretch>
          <a:fillRect/>
        </a:stretch>
      </xdr:blipFill>
      <xdr:spPr bwMode="auto">
        <a:xfrm>
          <a:off x="666750" y="55768875"/>
          <a:ext cx="409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876300</xdr:colOff>
      <xdr:row>268</xdr:row>
      <xdr:rowOff>0</xdr:rowOff>
    </xdr:from>
    <xdr:to>
      <xdr:col>9</xdr:col>
      <xdr:colOff>600075</xdr:colOff>
      <xdr:row>268</xdr:row>
      <xdr:rowOff>0</xdr:rowOff>
    </xdr:to>
    <xdr:pic>
      <xdr:nvPicPr>
        <xdr:cNvPr id="17287" name="Picture 8" descr="Logo 700">
          <a:extLst>
            <a:ext uri="{FF2B5EF4-FFF2-40B4-BE49-F238E27FC236}">
              <a16:creationId xmlns:a16="http://schemas.microsoft.com/office/drawing/2014/main" xmlns="" id="{00000000-0008-0000-1100-000087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5991225" y="55768875"/>
          <a:ext cx="600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268</xdr:row>
      <xdr:rowOff>0</xdr:rowOff>
    </xdr:from>
    <xdr:to>
      <xdr:col>25</xdr:col>
      <xdr:colOff>0</xdr:colOff>
      <xdr:row>268</xdr:row>
      <xdr:rowOff>0</xdr:rowOff>
    </xdr:to>
    <xdr:graphicFrame macro="">
      <xdr:nvGraphicFramePr>
        <xdr:cNvPr id="17288" name="Chart 12">
          <a:extLst>
            <a:ext uri="{FF2B5EF4-FFF2-40B4-BE49-F238E27FC236}">
              <a16:creationId xmlns:a16="http://schemas.microsoft.com/office/drawing/2014/main" xmlns="" id="{00000000-0008-0000-1100-00008843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123825</xdr:colOff>
      <xdr:row>268</xdr:row>
      <xdr:rowOff>0</xdr:rowOff>
    </xdr:from>
    <xdr:to>
      <xdr:col>2</xdr:col>
      <xdr:colOff>533400</xdr:colOff>
      <xdr:row>268</xdr:row>
      <xdr:rowOff>0</xdr:rowOff>
    </xdr:to>
    <xdr:pic>
      <xdr:nvPicPr>
        <xdr:cNvPr id="17289" name="Picture 13">
          <a:extLst>
            <a:ext uri="{FF2B5EF4-FFF2-40B4-BE49-F238E27FC236}">
              <a16:creationId xmlns:a16="http://schemas.microsoft.com/office/drawing/2014/main" xmlns="" id="{00000000-0008-0000-1100-000089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lum contrast="20000"/>
        </a:blip>
        <a:srcRect/>
        <a:stretch>
          <a:fillRect/>
        </a:stretch>
      </xdr:blipFill>
      <xdr:spPr bwMode="auto">
        <a:xfrm>
          <a:off x="1304925" y="55768875"/>
          <a:ext cx="409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876300</xdr:colOff>
      <xdr:row>268</xdr:row>
      <xdr:rowOff>0</xdr:rowOff>
    </xdr:from>
    <xdr:to>
      <xdr:col>10</xdr:col>
      <xdr:colOff>600075</xdr:colOff>
      <xdr:row>268</xdr:row>
      <xdr:rowOff>0</xdr:rowOff>
    </xdr:to>
    <xdr:pic>
      <xdr:nvPicPr>
        <xdr:cNvPr id="17290" name="Picture 14" descr="Logo 700">
          <a:extLst>
            <a:ext uri="{FF2B5EF4-FFF2-40B4-BE49-F238E27FC236}">
              <a16:creationId xmlns:a16="http://schemas.microsoft.com/office/drawing/2014/main" xmlns="" id="{00000000-0008-0000-1100-00008A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867525" y="55768875"/>
          <a:ext cx="781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497897</xdr:colOff>
      <xdr:row>228</xdr:row>
      <xdr:rowOff>103909</xdr:rowOff>
    </xdr:from>
    <xdr:to>
      <xdr:col>17</xdr:col>
      <xdr:colOff>730827</xdr:colOff>
      <xdr:row>254</xdr:row>
      <xdr:rowOff>17318</xdr:rowOff>
    </xdr:to>
    <xdr:graphicFrame macro="">
      <xdr:nvGraphicFramePr>
        <xdr:cNvPr id="17294" name="Chart 24">
          <a:extLst>
            <a:ext uri="{FF2B5EF4-FFF2-40B4-BE49-F238E27FC236}">
              <a16:creationId xmlns:a16="http://schemas.microsoft.com/office/drawing/2014/main" xmlns="" id="{00000000-0008-0000-1100-00008E43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0.20925</cdr:x>
      <cdr:y>0.20785</cdr:y>
    </cdr:from>
    <cdr:to>
      <cdr:x>0.91601</cdr:x>
      <cdr:y>0.20785</cdr:y>
    </cdr:to>
    <cdr:sp macro="" textlink="">
      <cdr:nvSpPr>
        <cdr:cNvPr id="788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18992" y="155620"/>
          <a:ext cx="8792535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_tradnl" sz="275" b="1" i="0" strike="noStrike">
              <a:solidFill>
                <a:srgbClr val="000000"/>
              </a:solidFill>
              <a:latin typeface="Arial"/>
              <a:cs typeface="Arial"/>
            </a:rPr>
            <a:t>CURVA DE INVERSIONES PREVISTAS </a:t>
          </a:r>
        </a:p>
      </cdr:txBody>
    </cdr:sp>
  </cdr:relSizeAnchor>
  <cdr:relSizeAnchor xmlns:cdr="http://schemas.openxmlformats.org/drawingml/2006/chartDrawing">
    <cdr:from>
      <cdr:x>0.39011</cdr:x>
      <cdr:y>0.5596</cdr:y>
    </cdr:from>
    <cdr:to>
      <cdr:x>0.59477</cdr:x>
      <cdr:y>0.89308</cdr:y>
    </cdr:to>
    <cdr:sp macro="" textlink="">
      <cdr:nvSpPr>
        <cdr:cNvPr id="788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47007" y="413602"/>
          <a:ext cx="2531416" cy="2445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_tradnl" sz="200" b="1" i="0" strike="noStrike">
              <a:solidFill>
                <a:srgbClr val="000000"/>
              </a:solidFill>
              <a:latin typeface="Arial"/>
              <a:cs typeface="Arial"/>
            </a:rPr>
            <a:t>MESES</a:t>
          </a:r>
          <a:endParaRPr lang="es-ES_tradnl" sz="175" b="0" i="0" strike="noStrike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r>
            <a:rPr lang="es-ES_tradnl" sz="175" b="0" i="0" strike="noStrike">
              <a:solidFill>
                <a:srgbClr val="000000"/>
              </a:solidFill>
              <a:latin typeface="Arial"/>
              <a:cs typeface="Arial"/>
            </a:rPr>
            <a:t>MESES</a:t>
          </a:r>
        </a:p>
      </cdr:txBody>
    </cdr:sp>
  </cdr:relSizeAnchor>
  <cdr:relSizeAnchor xmlns:cdr="http://schemas.openxmlformats.org/drawingml/2006/chartDrawing">
    <cdr:from>
      <cdr:x>0.00386</cdr:x>
      <cdr:y>0.22243</cdr:y>
    </cdr:from>
    <cdr:to>
      <cdr:x>0.04007</cdr:x>
      <cdr:y>0.27551</cdr:y>
    </cdr:to>
    <cdr:sp macro="" textlink="">
      <cdr:nvSpPr>
        <cdr:cNvPr id="788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 flipV="1">
          <a:off x="50800" y="166310"/>
          <a:ext cx="465830" cy="389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_tradnl" sz="200" b="1" i="0" strike="noStrike">
              <a:solidFill>
                <a:srgbClr val="000000"/>
              </a:solidFill>
              <a:latin typeface="Arial"/>
              <a:cs typeface="Arial"/>
            </a:rPr>
            <a:t>AVANCE  %</a:t>
          </a:r>
        </a:p>
        <a:p xmlns:a="http://schemas.openxmlformats.org/drawingml/2006/main">
          <a:pPr algn="ctr" rtl="0">
            <a:defRPr sz="1000"/>
          </a:pPr>
          <a:endParaRPr lang="es-ES_tradnl" sz="200" b="1" i="0" strike="noStrike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s-ES_tradnl" sz="200" b="1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0.20406</cdr:x>
      <cdr:y>0.20785</cdr:y>
    </cdr:from>
    <cdr:to>
      <cdr:x>0.92463</cdr:x>
      <cdr:y>0.20785</cdr:y>
    </cdr:to>
    <cdr:sp macro="" textlink="">
      <cdr:nvSpPr>
        <cdr:cNvPr id="80897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96729" y="155620"/>
          <a:ext cx="11213901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_tradnl" sz="275" b="1" i="0" strike="noStrike">
              <a:solidFill>
                <a:srgbClr val="000000"/>
              </a:solidFill>
              <a:latin typeface="Arial"/>
              <a:cs typeface="Arial"/>
            </a:rPr>
            <a:t>CURVA DE INVERSIONES PREVISTAS </a:t>
          </a:r>
        </a:p>
      </cdr:txBody>
    </cdr:sp>
  </cdr:relSizeAnchor>
  <cdr:relSizeAnchor xmlns:cdr="http://schemas.openxmlformats.org/drawingml/2006/chartDrawing">
    <cdr:from>
      <cdr:x>0.38719</cdr:x>
      <cdr:y>0.5596</cdr:y>
    </cdr:from>
    <cdr:to>
      <cdr:x>0.59467</cdr:x>
      <cdr:y>0.89308</cdr:y>
    </cdr:to>
    <cdr:sp macro="" textlink="">
      <cdr:nvSpPr>
        <cdr:cNvPr id="80898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40834" y="413602"/>
          <a:ext cx="3227189" cy="2445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_tradnl" sz="200" b="1" i="0" strike="noStrike">
              <a:solidFill>
                <a:srgbClr val="000000"/>
              </a:solidFill>
              <a:latin typeface="Arial"/>
              <a:cs typeface="Arial"/>
            </a:rPr>
            <a:t>MESES</a:t>
          </a:r>
          <a:endParaRPr lang="es-ES_tradnl" sz="175" b="0" i="0" strike="noStrike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r>
            <a:rPr lang="es-ES_tradnl" sz="175" b="0" i="0" strike="noStrike">
              <a:solidFill>
                <a:srgbClr val="000000"/>
              </a:solidFill>
              <a:latin typeface="Arial"/>
              <a:cs typeface="Arial"/>
            </a:rPr>
            <a:t>MESES</a:t>
          </a:r>
        </a:p>
      </cdr:txBody>
    </cdr:sp>
  </cdr:relSizeAnchor>
  <cdr:relSizeAnchor xmlns:cdr="http://schemas.openxmlformats.org/drawingml/2006/chartDrawing">
    <cdr:from>
      <cdr:x>0.00306</cdr:x>
      <cdr:y>0.22243</cdr:y>
    </cdr:from>
    <cdr:to>
      <cdr:x>0.03311</cdr:x>
      <cdr:y>0.27551</cdr:y>
    </cdr:to>
    <cdr:sp macro="" textlink="">
      <cdr:nvSpPr>
        <cdr:cNvPr id="80899" name="Text Box 102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 flipV="1">
          <a:off x="50800" y="166310"/>
          <a:ext cx="475952" cy="389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_tradnl" sz="200" b="1" i="0" strike="noStrike">
              <a:solidFill>
                <a:srgbClr val="000000"/>
              </a:solidFill>
              <a:latin typeface="Arial"/>
              <a:cs typeface="Arial"/>
            </a:rPr>
            <a:t>AVANCE  %</a:t>
          </a:r>
        </a:p>
        <a:p xmlns:a="http://schemas.openxmlformats.org/drawingml/2006/main">
          <a:pPr algn="ctr" rtl="0">
            <a:defRPr sz="1000"/>
          </a:pPr>
          <a:endParaRPr lang="es-ES_tradnl" sz="200" b="1" i="0" strike="noStrike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s-ES_tradnl" sz="200" b="1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ustavo\trabajo%20(d)\Etapa%20ll%20Correcciones\Documentacion%20Escrita\A%20-%20Tito\aaaa-Popular\Popular%20BSAs\Popular%20Final%20%2030%20Marzo\GRA\a-PLAN%20SOCIAL\ESCUELA%20POPULAR\ARCHEXEC\CERTIFIC\PlanSocial%201999\RIVADA~1\EPETN&#186;~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Trabajo\Programa%20Nacional%20700%20Escuelas\Planillas%20de%20calculo\COMPUTO%20ESCUELA%20NACIONAL%20RAWSON%20N&#176;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Trabajo\700%20escuelas\COMPUTO%20ESCUELA%20NACIONAL%20RAWSON%20N&#176;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nas-01\GroupFolders\Inversion%20Educativa\Proyecto\7-%20Fondos%20Provinciales%202019\11-%20Esc.%20Juan%20Jose%20Paso%20-%20Las%20Tapias%20-%20Angaco\Proyecto%20Ejecutivo\05-%20Documentaci&#243;n%20Escrita\COMPUTO%20Y%20PRESUPUESTO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nas-01\GroupFolders\Users\PC\Desktop\PROTOTIPOS%20SEGUNDA%20ENTREGA\vez%20sarsfield\DIE%20-%20Planillas%20-Sin%20hormigon%20para%20cimientos%20-%20copia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nas-01\GroupFolders\Users\Usuario%20Administrado\Desktop\ADRIAN\ESCUELAS\NACION\SANCHEZ%20DE%20ARANCIBIA%20-%20CAUCETE\COMPUTO%20Y%20PRESUPUESTO%20ENI%20N&#176;%2041%20ESCUELA%20SANCHEZ%20DE%20ARANCIBIA%20-%20R2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v-servidor2\trabajo%2006\Documents%20and%20Settings\-\Mis%20documentos\OMAR\OBRAS\INVERSION%20EDUCATIVA\CHIMBAS\06-Chimbas%20II%20proyecto%20Ejecutivo\5-Documentacion%20Escrita\COMPUTO%20Y%20PRESUPUESTO%20COL.PROV.CHIMBAS%20II%20R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a Medición"/>
      <sheetName val="Inicio"/>
      <sheetName val="Certificado"/>
      <sheetName val="Autorización"/>
      <sheetName val="Informe"/>
      <sheetName val="Adelanto"/>
      <sheetName val="Módulo1"/>
      <sheetName val="Módulo2"/>
      <sheetName val="Plan de Trabajo y curva de inv.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"/>
      <sheetName val="Carpinterias"/>
      <sheetName val="Presupuesto "/>
      <sheetName val="PLAN DE TRABAJO"/>
      <sheetName val="Curva de Inv."/>
      <sheetName val="Revestimiento"/>
      <sheetName val="Cieloraso"/>
      <sheetName val="Pisos"/>
      <sheetName val="Zocalos"/>
      <sheetName val="Col. de Carga y Enc."/>
      <sheetName val="Bases"/>
      <sheetName val="Capa Aisladora"/>
      <sheetName val="Losas"/>
      <sheetName val="Vig. Carga y Enc."/>
      <sheetName val="OBRA GRUESA (3)"/>
      <sheetName val="Viga de Fund."/>
      <sheetName val="Cimientos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pinterias"/>
      <sheetName val="ANALISIS"/>
      <sheetName val="Presupuesto "/>
      <sheetName val="PLAN DE TRABAJO"/>
      <sheetName val="Curva de Inv."/>
      <sheetName val="Revestimiento"/>
      <sheetName val="Cieloraso"/>
      <sheetName val="Pisos"/>
      <sheetName val="Zocalos"/>
      <sheetName val="Col. de Carga y Enc."/>
      <sheetName val="Bases"/>
      <sheetName val="Capa Aisladora"/>
      <sheetName val="Losas"/>
      <sheetName val="Vig. Carga y Enc."/>
      <sheetName val="OBRA GRUESA (3)"/>
      <sheetName val="Viga de Fund."/>
      <sheetName val="Cimientos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s"/>
      <sheetName val="Inst. Repartición"/>
      <sheetName val="Inst. Oferente"/>
      <sheetName val="Datos"/>
      <sheetName val="CyP"/>
      <sheetName val="AP"/>
      <sheetName val="PTyCI"/>
      <sheetName val="Avance Obra"/>
      <sheetName val="Curva Inversiones"/>
      <sheetName val="Gastos Generales"/>
      <sheetName val="Insumos"/>
      <sheetName val="Items - Códigos"/>
      <sheetName val="CVP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ANALISIS DE PRECIOS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</row>
        <row r="2">
          <cell r="A2" t="str">
            <v>COMITENTE:</v>
          </cell>
          <cell r="B2" t="str">
            <v>DIRECCIÓN DE INFRAESTRUCTURA ESCOLAR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</row>
        <row r="3">
          <cell r="A3" t="str">
            <v>CONTRATISTA: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</row>
        <row r="4">
          <cell r="A4" t="str">
            <v>OBRA:</v>
          </cell>
          <cell r="B4" t="str">
            <v>ESCUELA JUAN JOSE PASO</v>
          </cell>
          <cell r="C4">
            <v>0</v>
          </cell>
          <cell r="D4">
            <v>0</v>
          </cell>
          <cell r="E4">
            <v>0</v>
          </cell>
          <cell r="F4" t="str">
            <v>PRECIOS A:</v>
          </cell>
          <cell r="G4">
            <v>44180</v>
          </cell>
        </row>
        <row r="5">
          <cell r="A5" t="str">
            <v>UBICACIÓN:</v>
          </cell>
          <cell r="B5" t="str">
            <v>DEPARTAMENTO ANGACO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</row>
        <row r="6">
          <cell r="A6" t="str">
            <v>RUBRO:</v>
          </cell>
          <cell r="B6">
            <v>1</v>
          </cell>
          <cell r="C6" t="str">
            <v>TRABAJOS PREPARATORIOS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</row>
        <row r="7">
          <cell r="A7" t="str">
            <v>ITEM:</v>
          </cell>
          <cell r="B7" t="str">
            <v>1.1.1</v>
          </cell>
          <cell r="C7" t="str">
            <v>Demolicion casa</v>
          </cell>
          <cell r="D7">
            <v>0</v>
          </cell>
          <cell r="E7">
            <v>0</v>
          </cell>
          <cell r="F7" t="str">
            <v>UNIDAD:</v>
          </cell>
          <cell r="G7" t="str">
            <v>m2</v>
          </cell>
        </row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</row>
        <row r="9">
          <cell r="A9" t="str">
            <v>DATOS REDETERMINACION</v>
          </cell>
          <cell r="B9">
            <v>0</v>
          </cell>
          <cell r="C9" t="str">
            <v>DESIGNACION</v>
          </cell>
          <cell r="D9" t="str">
            <v>U</v>
          </cell>
          <cell r="E9" t="str">
            <v>Cantidad</v>
          </cell>
          <cell r="F9" t="str">
            <v>$ Unitarios</v>
          </cell>
          <cell r="G9" t="str">
            <v>$ Parcial</v>
          </cell>
        </row>
        <row r="10">
          <cell r="A10" t="str">
            <v>CÓDIGO</v>
          </cell>
          <cell r="B10" t="str">
            <v>DESCRIPCIÓN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</row>
        <row r="11">
          <cell r="A11">
            <v>0</v>
          </cell>
          <cell r="B11">
            <v>0</v>
          </cell>
          <cell r="C11" t="str">
            <v>A - MATERIALES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A12" t="str">
            <v/>
          </cell>
          <cell r="B12" t="str">
            <v/>
          </cell>
          <cell r="C12" t="str">
            <v xml:space="preserve">varios </v>
          </cell>
          <cell r="D12" t="str">
            <v>ud</v>
          </cell>
          <cell r="E12">
            <v>1</v>
          </cell>
          <cell r="F12">
            <v>20000</v>
          </cell>
          <cell r="G12">
            <v>20000</v>
          </cell>
        </row>
        <row r="13">
          <cell r="A13" t="str">
            <v/>
          </cell>
          <cell r="B13" t="str">
            <v/>
          </cell>
          <cell r="C13">
            <v>0</v>
          </cell>
          <cell r="D13" t="str">
            <v/>
          </cell>
          <cell r="E13">
            <v>0</v>
          </cell>
          <cell r="F13">
            <v>0</v>
          </cell>
          <cell r="G13">
            <v>0</v>
          </cell>
        </row>
        <row r="14">
          <cell r="A14" t="str">
            <v/>
          </cell>
          <cell r="B14" t="str">
            <v/>
          </cell>
          <cell r="C14">
            <v>0</v>
          </cell>
          <cell r="D14" t="str">
            <v/>
          </cell>
          <cell r="E14">
            <v>0</v>
          </cell>
          <cell r="F14">
            <v>0</v>
          </cell>
          <cell r="G14">
            <v>0</v>
          </cell>
        </row>
        <row r="15">
          <cell r="A15" t="str">
            <v/>
          </cell>
          <cell r="B15" t="str">
            <v/>
          </cell>
          <cell r="C15">
            <v>0</v>
          </cell>
          <cell r="D15" t="str">
            <v/>
          </cell>
          <cell r="E15">
            <v>0</v>
          </cell>
          <cell r="F15">
            <v>0</v>
          </cell>
          <cell r="G15">
            <v>0</v>
          </cell>
        </row>
        <row r="16">
          <cell r="A16" t="str">
            <v/>
          </cell>
          <cell r="B16" t="str">
            <v/>
          </cell>
          <cell r="C16">
            <v>0</v>
          </cell>
          <cell r="D16" t="str">
            <v/>
          </cell>
          <cell r="E16">
            <v>0</v>
          </cell>
          <cell r="F16">
            <v>0</v>
          </cell>
          <cell r="G16">
            <v>0</v>
          </cell>
        </row>
        <row r="17">
          <cell r="A17" t="str">
            <v/>
          </cell>
          <cell r="B17" t="str">
            <v/>
          </cell>
          <cell r="C17">
            <v>0</v>
          </cell>
          <cell r="D17" t="str">
            <v/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/>
          </cell>
          <cell r="B18" t="str">
            <v/>
          </cell>
          <cell r="C18">
            <v>0</v>
          </cell>
          <cell r="D18" t="str">
            <v/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/>
          </cell>
          <cell r="B19" t="str">
            <v/>
          </cell>
          <cell r="C19">
            <v>0</v>
          </cell>
          <cell r="D19" t="str">
            <v/>
          </cell>
          <cell r="E19">
            <v>0</v>
          </cell>
          <cell r="F19">
            <v>0</v>
          </cell>
          <cell r="G19">
            <v>0</v>
          </cell>
        </row>
        <row r="20">
          <cell r="A20" t="str">
            <v/>
          </cell>
          <cell r="B20" t="str">
            <v/>
          </cell>
          <cell r="C20">
            <v>0</v>
          </cell>
          <cell r="D20" t="str">
            <v/>
          </cell>
          <cell r="E20">
            <v>0</v>
          </cell>
          <cell r="F20">
            <v>0</v>
          </cell>
          <cell r="G20">
            <v>0</v>
          </cell>
        </row>
        <row r="21">
          <cell r="A21" t="str">
            <v/>
          </cell>
          <cell r="B21" t="str">
            <v/>
          </cell>
          <cell r="C21">
            <v>0</v>
          </cell>
          <cell r="D21" t="str">
            <v/>
          </cell>
          <cell r="E21">
            <v>0</v>
          </cell>
          <cell r="F21">
            <v>0</v>
          </cell>
          <cell r="G21">
            <v>0</v>
          </cell>
        </row>
        <row r="22">
          <cell r="A22" t="str">
            <v/>
          </cell>
          <cell r="B22" t="str">
            <v/>
          </cell>
          <cell r="C22">
            <v>0</v>
          </cell>
          <cell r="D22" t="str">
            <v/>
          </cell>
          <cell r="E22">
            <v>0</v>
          </cell>
          <cell r="F22">
            <v>0</v>
          </cell>
          <cell r="G22">
            <v>0</v>
          </cell>
        </row>
        <row r="23">
          <cell r="A23" t="str">
            <v/>
          </cell>
          <cell r="B23" t="str">
            <v/>
          </cell>
          <cell r="C23">
            <v>0</v>
          </cell>
          <cell r="D23" t="str">
            <v/>
          </cell>
          <cell r="E23">
            <v>0</v>
          </cell>
          <cell r="F23">
            <v>0</v>
          </cell>
          <cell r="G23">
            <v>0</v>
          </cell>
        </row>
        <row r="24">
          <cell r="A24" t="str">
            <v/>
          </cell>
          <cell r="B24" t="str">
            <v/>
          </cell>
          <cell r="C24">
            <v>0</v>
          </cell>
          <cell r="D24" t="str">
            <v/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/>
          </cell>
          <cell r="B25" t="str">
            <v/>
          </cell>
          <cell r="C25">
            <v>0</v>
          </cell>
          <cell r="D25" t="str">
            <v/>
          </cell>
          <cell r="E25">
            <v>0</v>
          </cell>
          <cell r="F25">
            <v>0</v>
          </cell>
          <cell r="G25">
            <v>0</v>
          </cell>
        </row>
        <row r="26">
          <cell r="A26">
            <v>0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 t="str">
            <v>Total A</v>
          </cell>
          <cell r="G26">
            <v>20000</v>
          </cell>
        </row>
        <row r="27">
          <cell r="A27">
            <v>0</v>
          </cell>
          <cell r="B27">
            <v>0</v>
          </cell>
          <cell r="C27" t="str">
            <v>B - MANO DE OBRA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A28" t="str">
            <v>IIEE-SJ - 101000</v>
          </cell>
          <cell r="B28" t="str">
            <v>Oficial Especializado</v>
          </cell>
          <cell r="C28" t="str">
            <v>Oficial Especializado</v>
          </cell>
          <cell r="D28" t="str">
            <v>hs.</v>
          </cell>
          <cell r="E28">
            <v>0</v>
          </cell>
          <cell r="F28">
            <v>260.7</v>
          </cell>
          <cell r="G28">
            <v>0</v>
          </cell>
        </row>
        <row r="29">
          <cell r="A29" t="str">
            <v>IIEE-SJ - 102000</v>
          </cell>
          <cell r="B29" t="str">
            <v xml:space="preserve">Oficial </v>
          </cell>
          <cell r="C29" t="str">
            <v>Oficial</v>
          </cell>
          <cell r="D29" t="str">
            <v>hs.</v>
          </cell>
          <cell r="E29">
            <v>112</v>
          </cell>
          <cell r="F29">
            <v>222.14</v>
          </cell>
          <cell r="G29">
            <v>24879.68</v>
          </cell>
        </row>
        <row r="30">
          <cell r="A30" t="str">
            <v>IIEE-SJ - 103000</v>
          </cell>
          <cell r="B30" t="str">
            <v>Ayudante</v>
          </cell>
          <cell r="C30" t="str">
            <v>Ayudante</v>
          </cell>
          <cell r="D30" t="str">
            <v>hs.</v>
          </cell>
          <cell r="E30">
            <v>250</v>
          </cell>
          <cell r="F30">
            <v>188.03</v>
          </cell>
          <cell r="G30">
            <v>47007.5</v>
          </cell>
        </row>
        <row r="31">
          <cell r="A31" t="str">
            <v>IIEE-SJ - 101000</v>
          </cell>
          <cell r="B31" t="str">
            <v>Oficial Especializado</v>
          </cell>
          <cell r="C31" t="str">
            <v>Cargas Sociales Oficial especializado</v>
          </cell>
          <cell r="D31" t="str">
            <v>hs.</v>
          </cell>
          <cell r="E31">
            <v>0</v>
          </cell>
          <cell r="F31">
            <v>163.56</v>
          </cell>
          <cell r="G31">
            <v>0</v>
          </cell>
        </row>
        <row r="32">
          <cell r="A32" t="str">
            <v>IIEE-SJ - 102000</v>
          </cell>
          <cell r="B32" t="str">
            <v xml:space="preserve">Oficial </v>
          </cell>
          <cell r="C32" t="str">
            <v>Cargas Sociales Oficial</v>
          </cell>
          <cell r="D32" t="str">
            <v>hs.</v>
          </cell>
          <cell r="E32">
            <v>250</v>
          </cell>
          <cell r="F32">
            <v>139.9</v>
          </cell>
          <cell r="G32">
            <v>34975</v>
          </cell>
        </row>
        <row r="33">
          <cell r="A33" t="str">
            <v>IIEE-SJ - 103000</v>
          </cell>
          <cell r="B33" t="str">
            <v>Ayudante</v>
          </cell>
          <cell r="C33" t="str">
            <v>Cargas Sociales Ayudante</v>
          </cell>
          <cell r="D33" t="str">
            <v>hs.</v>
          </cell>
          <cell r="E33">
            <v>112</v>
          </cell>
          <cell r="F33">
            <v>118.96</v>
          </cell>
          <cell r="G33">
            <v>13323.52</v>
          </cell>
        </row>
        <row r="34">
          <cell r="A34" t="str">
            <v/>
          </cell>
          <cell r="B34">
            <v>0</v>
          </cell>
          <cell r="C34">
            <v>0</v>
          </cell>
          <cell r="D34" t="str">
            <v/>
          </cell>
          <cell r="E34">
            <v>0</v>
          </cell>
          <cell r="F34">
            <v>0</v>
          </cell>
          <cell r="G34">
            <v>0</v>
          </cell>
        </row>
        <row r="35">
          <cell r="A35" t="str">
            <v/>
          </cell>
          <cell r="B35">
            <v>0</v>
          </cell>
          <cell r="C35">
            <v>0</v>
          </cell>
          <cell r="D35" t="str">
            <v/>
          </cell>
          <cell r="E35">
            <v>0</v>
          </cell>
          <cell r="F35">
            <v>0</v>
          </cell>
          <cell r="G35">
            <v>0</v>
          </cell>
        </row>
        <row r="36">
          <cell r="A36">
            <v>0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 t="str">
            <v>Total B</v>
          </cell>
          <cell r="G36">
            <v>120185.7</v>
          </cell>
        </row>
        <row r="37">
          <cell r="A37">
            <v>0</v>
          </cell>
          <cell r="B37">
            <v>0</v>
          </cell>
          <cell r="C37" t="str">
            <v>C - EQUIPOS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</row>
        <row r="38">
          <cell r="A38" t="str">
            <v>INDEC-SA - 51800-21</v>
          </cell>
          <cell r="B38" t="str">
            <v>Retroexcavadora</v>
          </cell>
          <cell r="C38" t="str">
            <v>Retroexcavadora</v>
          </cell>
          <cell r="D38" t="str">
            <v>hs</v>
          </cell>
          <cell r="E38">
            <v>32</v>
          </cell>
          <cell r="F38">
            <v>1734.25</v>
          </cell>
          <cell r="G38">
            <v>55496</v>
          </cell>
        </row>
        <row r="39">
          <cell r="A39" t="str">
            <v>INDEC-SA - 71240-11</v>
          </cell>
          <cell r="B39" t="str">
            <v>Camión volcador</v>
          </cell>
          <cell r="C39" t="str">
            <v>Camion Volcador (6m3)</v>
          </cell>
          <cell r="D39" t="str">
            <v>hs</v>
          </cell>
          <cell r="E39">
            <v>44</v>
          </cell>
          <cell r="F39">
            <v>1951.25</v>
          </cell>
          <cell r="G39">
            <v>85855</v>
          </cell>
        </row>
        <row r="40">
          <cell r="A40" t="str">
            <v>INDEC-SA - 51800-21</v>
          </cell>
          <cell r="B40" t="str">
            <v>Retroexcavadora</v>
          </cell>
          <cell r="C40" t="str">
            <v>Martillo Demoledor</v>
          </cell>
          <cell r="D40" t="str">
            <v>hs</v>
          </cell>
          <cell r="E40">
            <v>210</v>
          </cell>
          <cell r="F40">
            <v>309.92</v>
          </cell>
          <cell r="G40">
            <v>65083.199999999997</v>
          </cell>
        </row>
        <row r="41">
          <cell r="A41" t="str">
            <v/>
          </cell>
          <cell r="B41" t="str">
            <v/>
          </cell>
          <cell r="C41">
            <v>0</v>
          </cell>
          <cell r="D41" t="str">
            <v/>
          </cell>
          <cell r="E41">
            <v>0</v>
          </cell>
          <cell r="F41">
            <v>0</v>
          </cell>
          <cell r="G41">
            <v>0</v>
          </cell>
        </row>
        <row r="42">
          <cell r="A42" t="str">
            <v/>
          </cell>
          <cell r="B42" t="str">
            <v/>
          </cell>
          <cell r="C42">
            <v>0</v>
          </cell>
          <cell r="D42" t="str">
            <v/>
          </cell>
          <cell r="E42">
            <v>0</v>
          </cell>
          <cell r="F42">
            <v>0</v>
          </cell>
          <cell r="G42">
            <v>0</v>
          </cell>
        </row>
        <row r="43">
          <cell r="A43" t="str">
            <v/>
          </cell>
          <cell r="B43" t="str">
            <v/>
          </cell>
          <cell r="C43">
            <v>0</v>
          </cell>
          <cell r="D43" t="str">
            <v/>
          </cell>
          <cell r="E43">
            <v>0</v>
          </cell>
          <cell r="F43">
            <v>0</v>
          </cell>
          <cell r="G43">
            <v>0</v>
          </cell>
        </row>
        <row r="44">
          <cell r="A44" t="str">
            <v/>
          </cell>
          <cell r="B44" t="str">
            <v/>
          </cell>
          <cell r="C44">
            <v>0</v>
          </cell>
          <cell r="D44" t="str">
            <v/>
          </cell>
          <cell r="E44">
            <v>0</v>
          </cell>
          <cell r="F44">
            <v>0</v>
          </cell>
          <cell r="G44">
            <v>0</v>
          </cell>
        </row>
        <row r="45">
          <cell r="A45" t="str">
            <v/>
          </cell>
          <cell r="B45" t="str">
            <v/>
          </cell>
          <cell r="C45">
            <v>0</v>
          </cell>
          <cell r="D45" t="str">
            <v/>
          </cell>
          <cell r="E45">
            <v>0</v>
          </cell>
          <cell r="F45">
            <v>0</v>
          </cell>
          <cell r="G45">
            <v>0</v>
          </cell>
        </row>
        <row r="46">
          <cell r="A46" t="str">
            <v/>
          </cell>
          <cell r="B46" t="str">
            <v/>
          </cell>
          <cell r="C46">
            <v>0</v>
          </cell>
          <cell r="D46" t="str">
            <v/>
          </cell>
          <cell r="E46">
            <v>0</v>
          </cell>
          <cell r="F46">
            <v>0</v>
          </cell>
          <cell r="G46">
            <v>0</v>
          </cell>
        </row>
        <row r="47">
          <cell r="A47">
            <v>0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 t="str">
            <v>Total C</v>
          </cell>
          <cell r="G47">
            <v>206434.2</v>
          </cell>
        </row>
        <row r="48">
          <cell r="A48">
            <v>0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</row>
        <row r="49">
          <cell r="A49" t="str">
            <v>1.1.1</v>
          </cell>
          <cell r="B49" t="str">
            <v>Demolicion casa</v>
          </cell>
          <cell r="C49">
            <v>0</v>
          </cell>
          <cell r="D49" t="str">
            <v>Costo  Neto</v>
          </cell>
          <cell r="E49">
            <v>0</v>
          </cell>
          <cell r="F49" t="str">
            <v>Total D=A+B+C</v>
          </cell>
          <cell r="G49">
            <v>346619.89999999997</v>
          </cell>
        </row>
        <row r="51">
          <cell r="A51" t="str">
            <v>ANALISIS DE PRECIOS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</row>
        <row r="52">
          <cell r="A52" t="str">
            <v>COMITENTE:</v>
          </cell>
          <cell r="B52" t="str">
            <v>DIRECCIÓN DE INFRAESTRUCTURA ESCOLAR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A53" t="str">
            <v>CONTRATISTA: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A54" t="str">
            <v>OBRA:</v>
          </cell>
          <cell r="B54" t="str">
            <v>ESCUELA JUAN JOSE PASO</v>
          </cell>
          <cell r="C54">
            <v>0</v>
          </cell>
          <cell r="D54">
            <v>0</v>
          </cell>
          <cell r="E54">
            <v>0</v>
          </cell>
          <cell r="F54" t="str">
            <v>PRECIOS A:</v>
          </cell>
          <cell r="G54">
            <v>44180</v>
          </cell>
        </row>
        <row r="55">
          <cell r="A55" t="str">
            <v>UBICACIÓN:</v>
          </cell>
          <cell r="B55" t="str">
            <v>DEPARTAMENTO ANGACO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</row>
        <row r="56">
          <cell r="A56" t="str">
            <v>RUBRO:</v>
          </cell>
          <cell r="B56">
            <v>1</v>
          </cell>
          <cell r="C56" t="str">
            <v>TRABAJOS PREPARATORIOS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</row>
        <row r="57">
          <cell r="A57" t="str">
            <v>ITEM:</v>
          </cell>
          <cell r="B57" t="str">
            <v>1.1.2</v>
          </cell>
          <cell r="C57" t="str">
            <v>Demolicion de pisos</v>
          </cell>
          <cell r="D57">
            <v>0</v>
          </cell>
          <cell r="E57">
            <v>0</v>
          </cell>
          <cell r="F57" t="str">
            <v>UNIDAD:</v>
          </cell>
          <cell r="G57" t="str">
            <v>m2</v>
          </cell>
        </row>
        <row r="58">
          <cell r="A58">
            <v>0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</row>
        <row r="59">
          <cell r="A59" t="str">
            <v>DATOS REDETERMINACION</v>
          </cell>
          <cell r="B59">
            <v>0</v>
          </cell>
          <cell r="C59" t="str">
            <v>DESIGNACION</v>
          </cell>
          <cell r="D59" t="str">
            <v>U</v>
          </cell>
          <cell r="E59" t="str">
            <v>Cantidad</v>
          </cell>
          <cell r="F59" t="str">
            <v>$ Unitarios</v>
          </cell>
          <cell r="G59" t="str">
            <v>$ Parcial</v>
          </cell>
        </row>
        <row r="60">
          <cell r="A60" t="str">
            <v>CÓDIGO</v>
          </cell>
          <cell r="B60" t="str">
            <v>DESCRIPCIÓN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</row>
        <row r="61">
          <cell r="A61">
            <v>0</v>
          </cell>
          <cell r="B61">
            <v>0</v>
          </cell>
          <cell r="C61" t="str">
            <v>A - MATERIALES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</row>
        <row r="62">
          <cell r="A62" t="str">
            <v/>
          </cell>
          <cell r="B62" t="str">
            <v/>
          </cell>
          <cell r="C62">
            <v>0</v>
          </cell>
          <cell r="D62" t="str">
            <v/>
          </cell>
          <cell r="E62">
            <v>1</v>
          </cell>
          <cell r="F62">
            <v>0</v>
          </cell>
          <cell r="G62">
            <v>0</v>
          </cell>
        </row>
        <row r="63">
          <cell r="A63" t="str">
            <v/>
          </cell>
          <cell r="B63" t="str">
            <v/>
          </cell>
          <cell r="C63">
            <v>0</v>
          </cell>
          <cell r="D63" t="str">
            <v/>
          </cell>
          <cell r="E63">
            <v>0</v>
          </cell>
          <cell r="F63">
            <v>0</v>
          </cell>
          <cell r="G63">
            <v>0</v>
          </cell>
        </row>
        <row r="64">
          <cell r="A64" t="str">
            <v/>
          </cell>
          <cell r="B64" t="str">
            <v/>
          </cell>
          <cell r="C64">
            <v>0</v>
          </cell>
          <cell r="D64" t="str">
            <v/>
          </cell>
          <cell r="E64">
            <v>0</v>
          </cell>
          <cell r="F64">
            <v>0</v>
          </cell>
          <cell r="G64">
            <v>0</v>
          </cell>
        </row>
        <row r="65">
          <cell r="A65" t="str">
            <v/>
          </cell>
          <cell r="B65" t="str">
            <v/>
          </cell>
          <cell r="C65">
            <v>0</v>
          </cell>
          <cell r="D65" t="str">
            <v/>
          </cell>
          <cell r="E65">
            <v>0</v>
          </cell>
          <cell r="F65">
            <v>0</v>
          </cell>
          <cell r="G65">
            <v>0</v>
          </cell>
        </row>
        <row r="66">
          <cell r="A66" t="str">
            <v/>
          </cell>
          <cell r="B66" t="str">
            <v/>
          </cell>
          <cell r="C66">
            <v>0</v>
          </cell>
          <cell r="D66" t="str">
            <v/>
          </cell>
          <cell r="E66">
            <v>0</v>
          </cell>
          <cell r="F66">
            <v>0</v>
          </cell>
          <cell r="G66">
            <v>0</v>
          </cell>
        </row>
        <row r="67">
          <cell r="A67" t="str">
            <v/>
          </cell>
          <cell r="B67" t="str">
            <v/>
          </cell>
          <cell r="C67">
            <v>0</v>
          </cell>
          <cell r="D67" t="str">
            <v/>
          </cell>
          <cell r="E67">
            <v>0</v>
          </cell>
          <cell r="F67">
            <v>0</v>
          </cell>
          <cell r="G67">
            <v>0</v>
          </cell>
        </row>
        <row r="68">
          <cell r="A68" t="str">
            <v/>
          </cell>
          <cell r="B68" t="str">
            <v/>
          </cell>
          <cell r="C68">
            <v>0</v>
          </cell>
          <cell r="D68" t="str">
            <v/>
          </cell>
          <cell r="E68">
            <v>0</v>
          </cell>
          <cell r="F68">
            <v>0</v>
          </cell>
          <cell r="G68">
            <v>0</v>
          </cell>
        </row>
        <row r="69">
          <cell r="A69" t="str">
            <v/>
          </cell>
          <cell r="B69" t="str">
            <v/>
          </cell>
          <cell r="C69">
            <v>0</v>
          </cell>
          <cell r="D69" t="str">
            <v/>
          </cell>
          <cell r="E69">
            <v>0</v>
          </cell>
          <cell r="F69">
            <v>0</v>
          </cell>
          <cell r="G69">
            <v>0</v>
          </cell>
        </row>
        <row r="70">
          <cell r="A70" t="str">
            <v/>
          </cell>
          <cell r="B70" t="str">
            <v/>
          </cell>
          <cell r="C70">
            <v>0</v>
          </cell>
          <cell r="D70" t="str">
            <v/>
          </cell>
          <cell r="E70">
            <v>0</v>
          </cell>
          <cell r="F70">
            <v>0</v>
          </cell>
          <cell r="G70">
            <v>0</v>
          </cell>
        </row>
        <row r="71">
          <cell r="A71" t="str">
            <v/>
          </cell>
          <cell r="B71" t="str">
            <v/>
          </cell>
          <cell r="C71">
            <v>0</v>
          </cell>
          <cell r="D71" t="str">
            <v/>
          </cell>
          <cell r="E71">
            <v>0</v>
          </cell>
          <cell r="F71">
            <v>0</v>
          </cell>
          <cell r="G71">
            <v>0</v>
          </cell>
        </row>
        <row r="72">
          <cell r="A72" t="str">
            <v/>
          </cell>
          <cell r="B72" t="str">
            <v/>
          </cell>
          <cell r="C72">
            <v>0</v>
          </cell>
          <cell r="D72" t="str">
            <v/>
          </cell>
          <cell r="E72">
            <v>0</v>
          </cell>
          <cell r="F72">
            <v>0</v>
          </cell>
          <cell r="G72">
            <v>0</v>
          </cell>
        </row>
        <row r="73">
          <cell r="A73" t="str">
            <v/>
          </cell>
          <cell r="B73" t="str">
            <v/>
          </cell>
          <cell r="C73">
            <v>0</v>
          </cell>
          <cell r="D73" t="str">
            <v/>
          </cell>
          <cell r="E73">
            <v>0</v>
          </cell>
          <cell r="F73">
            <v>0</v>
          </cell>
          <cell r="G73">
            <v>0</v>
          </cell>
        </row>
        <row r="74">
          <cell r="A74" t="str">
            <v/>
          </cell>
          <cell r="B74" t="str">
            <v/>
          </cell>
          <cell r="C74">
            <v>0</v>
          </cell>
          <cell r="D74" t="str">
            <v/>
          </cell>
          <cell r="E74">
            <v>0</v>
          </cell>
          <cell r="F74">
            <v>0</v>
          </cell>
          <cell r="G74">
            <v>0</v>
          </cell>
        </row>
        <row r="75">
          <cell r="A75" t="str">
            <v/>
          </cell>
          <cell r="B75" t="str">
            <v/>
          </cell>
          <cell r="C75">
            <v>0</v>
          </cell>
          <cell r="D75" t="str">
            <v/>
          </cell>
          <cell r="E75">
            <v>0</v>
          </cell>
          <cell r="F75">
            <v>0</v>
          </cell>
          <cell r="G75">
            <v>0</v>
          </cell>
        </row>
        <row r="76">
          <cell r="A76">
            <v>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 t="str">
            <v>Total A</v>
          </cell>
          <cell r="G76">
            <v>0</v>
          </cell>
        </row>
        <row r="77">
          <cell r="A77">
            <v>0</v>
          </cell>
          <cell r="B77">
            <v>0</v>
          </cell>
          <cell r="C77" t="str">
            <v>B - MANO DE OBRA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</row>
        <row r="78">
          <cell r="A78" t="str">
            <v/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</row>
        <row r="79">
          <cell r="A79" t="str">
            <v/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</row>
        <row r="80">
          <cell r="A80" t="str">
            <v>IIEE-SJ - 103000</v>
          </cell>
          <cell r="B80" t="str">
            <v>Ayudante</v>
          </cell>
          <cell r="C80" t="str">
            <v>Ayudante</v>
          </cell>
          <cell r="D80" t="str">
            <v>hs.</v>
          </cell>
          <cell r="E80">
            <v>687.59999999999991</v>
          </cell>
          <cell r="F80">
            <v>188.03</v>
          </cell>
          <cell r="G80">
            <v>129289.43</v>
          </cell>
        </row>
        <row r="81">
          <cell r="A81" t="str">
            <v/>
          </cell>
          <cell r="B81">
            <v>0</v>
          </cell>
          <cell r="C81">
            <v>0</v>
          </cell>
          <cell r="D81" t="str">
            <v/>
          </cell>
          <cell r="E81">
            <v>0</v>
          </cell>
          <cell r="F81">
            <v>0</v>
          </cell>
          <cell r="G81">
            <v>0</v>
          </cell>
        </row>
        <row r="82">
          <cell r="A82" t="str">
            <v/>
          </cell>
          <cell r="B82">
            <v>0</v>
          </cell>
          <cell r="C82">
            <v>0</v>
          </cell>
          <cell r="D82" t="str">
            <v/>
          </cell>
          <cell r="E82">
            <v>0</v>
          </cell>
          <cell r="F82">
            <v>0</v>
          </cell>
          <cell r="G82">
            <v>0</v>
          </cell>
        </row>
        <row r="83">
          <cell r="A83" t="str">
            <v>IIEE-SJ - 103000</v>
          </cell>
          <cell r="B83" t="str">
            <v>Ayudante</v>
          </cell>
          <cell r="C83" t="str">
            <v>Cargas Sociales Ayudante</v>
          </cell>
          <cell r="D83" t="str">
            <v>hs.</v>
          </cell>
          <cell r="E83">
            <v>687.59999999999991</v>
          </cell>
          <cell r="F83">
            <v>118.96</v>
          </cell>
          <cell r="G83">
            <v>81796.899999999994</v>
          </cell>
        </row>
        <row r="84">
          <cell r="A84" t="str">
            <v/>
          </cell>
          <cell r="B84">
            <v>0</v>
          </cell>
          <cell r="C84">
            <v>0</v>
          </cell>
          <cell r="D84" t="str">
            <v/>
          </cell>
          <cell r="E84">
            <v>0</v>
          </cell>
          <cell r="F84">
            <v>0</v>
          </cell>
          <cell r="G84">
            <v>0</v>
          </cell>
        </row>
        <row r="85">
          <cell r="A85" t="str">
            <v/>
          </cell>
          <cell r="B85">
            <v>0</v>
          </cell>
          <cell r="C85">
            <v>0</v>
          </cell>
          <cell r="D85" t="str">
            <v/>
          </cell>
          <cell r="E85">
            <v>0</v>
          </cell>
          <cell r="F85">
            <v>0</v>
          </cell>
          <cell r="G85">
            <v>0</v>
          </cell>
        </row>
        <row r="86">
          <cell r="A86">
            <v>0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 t="str">
            <v>Total B</v>
          </cell>
          <cell r="G86">
            <v>211086.33</v>
          </cell>
        </row>
        <row r="87">
          <cell r="A87">
            <v>0</v>
          </cell>
          <cell r="B87">
            <v>0</v>
          </cell>
          <cell r="C87" t="str">
            <v>C - EQUIPOS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</row>
        <row r="88">
          <cell r="A88" t="str">
            <v>INDEC-SA - 51800-21</v>
          </cell>
          <cell r="B88" t="str">
            <v>Retroexcavadora</v>
          </cell>
          <cell r="C88" t="str">
            <v>Martillo Demoledor</v>
          </cell>
          <cell r="D88" t="str">
            <v>hs</v>
          </cell>
          <cell r="E88">
            <v>687.59999999999991</v>
          </cell>
          <cell r="F88">
            <v>309.92</v>
          </cell>
          <cell r="G88">
            <v>213100.99</v>
          </cell>
        </row>
        <row r="89">
          <cell r="A89" t="str">
            <v>INDEC-SA - 51800-21</v>
          </cell>
          <cell r="B89" t="str">
            <v>Retroexcavadora</v>
          </cell>
          <cell r="C89" t="str">
            <v>Retroexcavadora</v>
          </cell>
          <cell r="D89" t="str">
            <v>hs</v>
          </cell>
          <cell r="E89">
            <v>16</v>
          </cell>
          <cell r="F89">
            <v>1734.25</v>
          </cell>
          <cell r="G89">
            <v>27748</v>
          </cell>
        </row>
        <row r="90">
          <cell r="A90" t="str">
            <v>INDEC-SA - 71240-11</v>
          </cell>
          <cell r="B90" t="str">
            <v>Camión volcador</v>
          </cell>
          <cell r="C90" t="str">
            <v>Camion Volcador (6m3)</v>
          </cell>
          <cell r="D90" t="str">
            <v>hs</v>
          </cell>
          <cell r="E90">
            <v>132.42666666666668</v>
          </cell>
          <cell r="F90">
            <v>1951.25</v>
          </cell>
          <cell r="G90">
            <v>258397.53</v>
          </cell>
        </row>
        <row r="91">
          <cell r="A91" t="str">
            <v/>
          </cell>
          <cell r="B91" t="str">
            <v/>
          </cell>
          <cell r="C91">
            <v>0</v>
          </cell>
          <cell r="D91" t="str">
            <v/>
          </cell>
          <cell r="E91">
            <v>0</v>
          </cell>
          <cell r="F91">
            <v>0</v>
          </cell>
          <cell r="G91">
            <v>0</v>
          </cell>
        </row>
        <row r="92">
          <cell r="A92" t="str">
            <v/>
          </cell>
          <cell r="B92" t="str">
            <v/>
          </cell>
          <cell r="C92">
            <v>0</v>
          </cell>
          <cell r="D92" t="str">
            <v/>
          </cell>
          <cell r="E92">
            <v>0</v>
          </cell>
          <cell r="F92">
            <v>0</v>
          </cell>
          <cell r="G92">
            <v>0</v>
          </cell>
        </row>
        <row r="93">
          <cell r="A93" t="str">
            <v/>
          </cell>
          <cell r="B93" t="str">
            <v/>
          </cell>
          <cell r="C93">
            <v>0</v>
          </cell>
          <cell r="D93" t="str">
            <v/>
          </cell>
          <cell r="E93">
            <v>0</v>
          </cell>
          <cell r="F93">
            <v>0</v>
          </cell>
          <cell r="G93">
            <v>0</v>
          </cell>
        </row>
        <row r="94">
          <cell r="A94" t="str">
            <v/>
          </cell>
          <cell r="B94" t="str">
            <v/>
          </cell>
          <cell r="C94">
            <v>0</v>
          </cell>
          <cell r="D94" t="str">
            <v/>
          </cell>
          <cell r="E94">
            <v>0</v>
          </cell>
          <cell r="F94">
            <v>0</v>
          </cell>
          <cell r="G94">
            <v>0</v>
          </cell>
        </row>
        <row r="95">
          <cell r="A95" t="str">
            <v/>
          </cell>
          <cell r="B95" t="str">
            <v/>
          </cell>
          <cell r="C95">
            <v>0</v>
          </cell>
          <cell r="D95" t="str">
            <v/>
          </cell>
          <cell r="E95">
            <v>0</v>
          </cell>
          <cell r="F95">
            <v>0</v>
          </cell>
          <cell r="G95">
            <v>0</v>
          </cell>
        </row>
        <row r="96">
          <cell r="A96" t="str">
            <v/>
          </cell>
          <cell r="B96" t="str">
            <v/>
          </cell>
          <cell r="C96">
            <v>0</v>
          </cell>
          <cell r="D96" t="str">
            <v/>
          </cell>
          <cell r="E96">
            <v>0</v>
          </cell>
          <cell r="F96">
            <v>0</v>
          </cell>
          <cell r="G96">
            <v>0</v>
          </cell>
        </row>
        <row r="97">
          <cell r="A97">
            <v>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 t="str">
            <v>Total C</v>
          </cell>
          <cell r="G97">
            <v>499246.52</v>
          </cell>
        </row>
        <row r="98">
          <cell r="A98">
            <v>0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</row>
        <row r="99">
          <cell r="A99" t="str">
            <v>1.1.2</v>
          </cell>
          <cell r="B99" t="str">
            <v>Demolicion de pisos</v>
          </cell>
          <cell r="C99">
            <v>0</v>
          </cell>
          <cell r="D99" t="str">
            <v>Costo  Neto</v>
          </cell>
          <cell r="E99">
            <v>0</v>
          </cell>
          <cell r="F99" t="str">
            <v>Total D=A+B+C</v>
          </cell>
          <cell r="G99">
            <v>710332.85</v>
          </cell>
        </row>
        <row r="101">
          <cell r="A101" t="str">
            <v>ANALISIS DE PRECIOS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</row>
        <row r="102">
          <cell r="A102" t="str">
            <v>COMITENTE:</v>
          </cell>
          <cell r="B102" t="str">
            <v>DIRECCIÓN DE INFRAESTRUCTURA ESCOLAR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</row>
        <row r="103">
          <cell r="A103" t="str">
            <v>CONTRATISTA: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</row>
        <row r="104">
          <cell r="A104" t="str">
            <v>OBRA:</v>
          </cell>
          <cell r="B104" t="str">
            <v>ESCUELA JUAN JOSE PASO</v>
          </cell>
          <cell r="C104">
            <v>0</v>
          </cell>
          <cell r="D104">
            <v>0</v>
          </cell>
          <cell r="E104">
            <v>0</v>
          </cell>
          <cell r="F104" t="str">
            <v>PRECIOS A:</v>
          </cell>
          <cell r="G104">
            <v>44180</v>
          </cell>
        </row>
        <row r="105">
          <cell r="A105" t="str">
            <v>UBICACIÓN:</v>
          </cell>
          <cell r="B105" t="str">
            <v>DEPARTAMENTO ANGACO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</row>
        <row r="106">
          <cell r="A106" t="str">
            <v>RUBRO:</v>
          </cell>
          <cell r="B106">
            <v>1</v>
          </cell>
          <cell r="C106" t="str">
            <v>TRABAJOS PREPARATORIOS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</row>
        <row r="107">
          <cell r="A107" t="str">
            <v>ITEM:</v>
          </cell>
          <cell r="B107" t="str">
            <v>1.1.3</v>
          </cell>
          <cell r="C107" t="str">
            <v>Tratamiento vertical contra la humedad</v>
          </cell>
          <cell r="D107">
            <v>0</v>
          </cell>
          <cell r="E107">
            <v>0</v>
          </cell>
          <cell r="F107" t="str">
            <v>UNIDAD:</v>
          </cell>
          <cell r="G107" t="str">
            <v>gl</v>
          </cell>
        </row>
        <row r="108">
          <cell r="A108">
            <v>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</row>
        <row r="109">
          <cell r="A109" t="str">
            <v>DATOS REDETERMINACION</v>
          </cell>
          <cell r="B109">
            <v>0</v>
          </cell>
          <cell r="C109" t="str">
            <v>DESIGNACION</v>
          </cell>
          <cell r="D109" t="str">
            <v>U</v>
          </cell>
          <cell r="E109" t="str">
            <v>Cantidad</v>
          </cell>
          <cell r="F109" t="str">
            <v>$ Unitarios</v>
          </cell>
          <cell r="G109" t="str">
            <v>$ Parcial</v>
          </cell>
        </row>
        <row r="110">
          <cell r="A110" t="str">
            <v>CÓDIGO</v>
          </cell>
          <cell r="B110" t="str">
            <v>DESCRIPCIÓN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</row>
        <row r="111">
          <cell r="A111">
            <v>0</v>
          </cell>
          <cell r="B111">
            <v>0</v>
          </cell>
          <cell r="C111" t="str">
            <v>A - MATERIALES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</row>
        <row r="112">
          <cell r="A112" t="str">
            <v/>
          </cell>
          <cell r="B112" t="str">
            <v/>
          </cell>
          <cell r="C112">
            <v>0</v>
          </cell>
          <cell r="D112" t="str">
            <v/>
          </cell>
          <cell r="E112">
            <v>1</v>
          </cell>
          <cell r="F112">
            <v>0</v>
          </cell>
          <cell r="G112">
            <v>0</v>
          </cell>
        </row>
        <row r="113">
          <cell r="A113" t="str">
            <v/>
          </cell>
          <cell r="B113" t="str">
            <v/>
          </cell>
          <cell r="C113">
            <v>0</v>
          </cell>
          <cell r="D113" t="str">
            <v/>
          </cell>
          <cell r="E113">
            <v>0</v>
          </cell>
          <cell r="F113">
            <v>0</v>
          </cell>
          <cell r="G113">
            <v>0</v>
          </cell>
        </row>
        <row r="114">
          <cell r="A114" t="str">
            <v/>
          </cell>
          <cell r="B114" t="str">
            <v/>
          </cell>
          <cell r="C114">
            <v>0</v>
          </cell>
          <cell r="D114" t="str">
            <v/>
          </cell>
          <cell r="E114">
            <v>0</v>
          </cell>
          <cell r="F114">
            <v>0</v>
          </cell>
          <cell r="G114">
            <v>0</v>
          </cell>
        </row>
        <row r="115">
          <cell r="A115" t="str">
            <v/>
          </cell>
          <cell r="B115" t="str">
            <v/>
          </cell>
          <cell r="C115">
            <v>0</v>
          </cell>
          <cell r="D115" t="str">
            <v/>
          </cell>
          <cell r="E115">
            <v>0</v>
          </cell>
          <cell r="F115">
            <v>0</v>
          </cell>
          <cell r="G115">
            <v>0</v>
          </cell>
        </row>
        <row r="116">
          <cell r="A116" t="str">
            <v/>
          </cell>
          <cell r="B116" t="str">
            <v/>
          </cell>
          <cell r="C116">
            <v>0</v>
          </cell>
          <cell r="D116" t="str">
            <v/>
          </cell>
          <cell r="E116">
            <v>0</v>
          </cell>
          <cell r="F116">
            <v>0</v>
          </cell>
          <cell r="G116">
            <v>0</v>
          </cell>
        </row>
        <row r="117">
          <cell r="A117" t="str">
            <v/>
          </cell>
          <cell r="B117" t="str">
            <v/>
          </cell>
          <cell r="C117">
            <v>0</v>
          </cell>
          <cell r="D117" t="str">
            <v/>
          </cell>
          <cell r="E117">
            <v>0</v>
          </cell>
          <cell r="F117">
            <v>0</v>
          </cell>
          <cell r="G117">
            <v>0</v>
          </cell>
        </row>
        <row r="118">
          <cell r="A118" t="str">
            <v/>
          </cell>
          <cell r="B118" t="str">
            <v/>
          </cell>
          <cell r="C118">
            <v>0</v>
          </cell>
          <cell r="D118" t="str">
            <v/>
          </cell>
          <cell r="E118">
            <v>0</v>
          </cell>
          <cell r="F118">
            <v>0</v>
          </cell>
          <cell r="G118">
            <v>0</v>
          </cell>
        </row>
        <row r="119">
          <cell r="A119" t="str">
            <v/>
          </cell>
          <cell r="B119" t="str">
            <v/>
          </cell>
          <cell r="C119">
            <v>0</v>
          </cell>
          <cell r="D119" t="str">
            <v/>
          </cell>
          <cell r="E119">
            <v>0</v>
          </cell>
          <cell r="F119">
            <v>0</v>
          </cell>
          <cell r="G119">
            <v>0</v>
          </cell>
        </row>
        <row r="120">
          <cell r="A120" t="str">
            <v/>
          </cell>
          <cell r="B120" t="str">
            <v/>
          </cell>
          <cell r="C120">
            <v>0</v>
          </cell>
          <cell r="D120" t="str">
            <v/>
          </cell>
          <cell r="E120">
            <v>0</v>
          </cell>
          <cell r="F120">
            <v>0</v>
          </cell>
          <cell r="G120">
            <v>0</v>
          </cell>
        </row>
        <row r="121">
          <cell r="A121" t="str">
            <v/>
          </cell>
          <cell r="B121" t="str">
            <v/>
          </cell>
          <cell r="C121">
            <v>0</v>
          </cell>
          <cell r="D121" t="str">
            <v/>
          </cell>
          <cell r="E121">
            <v>0</v>
          </cell>
          <cell r="F121">
            <v>0</v>
          </cell>
          <cell r="G121">
            <v>0</v>
          </cell>
        </row>
        <row r="122">
          <cell r="A122" t="str">
            <v/>
          </cell>
          <cell r="B122" t="str">
            <v/>
          </cell>
          <cell r="C122">
            <v>0</v>
          </cell>
          <cell r="D122" t="str">
            <v/>
          </cell>
          <cell r="E122">
            <v>0</v>
          </cell>
          <cell r="F122">
            <v>0</v>
          </cell>
          <cell r="G122">
            <v>0</v>
          </cell>
        </row>
        <row r="123">
          <cell r="A123" t="str">
            <v/>
          </cell>
          <cell r="B123" t="str">
            <v/>
          </cell>
          <cell r="C123">
            <v>0</v>
          </cell>
          <cell r="D123" t="str">
            <v/>
          </cell>
          <cell r="E123">
            <v>0</v>
          </cell>
          <cell r="F123">
            <v>0</v>
          </cell>
          <cell r="G123">
            <v>0</v>
          </cell>
        </row>
        <row r="124">
          <cell r="A124" t="str">
            <v/>
          </cell>
          <cell r="B124" t="str">
            <v/>
          </cell>
          <cell r="C124">
            <v>0</v>
          </cell>
          <cell r="D124" t="str">
            <v/>
          </cell>
          <cell r="E124">
            <v>0</v>
          </cell>
          <cell r="F124">
            <v>0</v>
          </cell>
          <cell r="G124">
            <v>0</v>
          </cell>
        </row>
        <row r="125">
          <cell r="A125" t="str">
            <v/>
          </cell>
          <cell r="B125" t="str">
            <v/>
          </cell>
          <cell r="C125">
            <v>0</v>
          </cell>
          <cell r="D125" t="str">
            <v/>
          </cell>
          <cell r="E125">
            <v>0</v>
          </cell>
          <cell r="F125">
            <v>0</v>
          </cell>
          <cell r="G125">
            <v>0</v>
          </cell>
        </row>
        <row r="126">
          <cell r="A126">
            <v>0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 t="str">
            <v>Total A</v>
          </cell>
          <cell r="G126">
            <v>0</v>
          </cell>
        </row>
        <row r="127">
          <cell r="A127">
            <v>0</v>
          </cell>
          <cell r="B127">
            <v>0</v>
          </cell>
          <cell r="C127" t="str">
            <v>B - MANO DE OBRA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</row>
        <row r="128">
          <cell r="A128" t="str">
            <v/>
          </cell>
          <cell r="B128">
            <v>0</v>
          </cell>
          <cell r="C128">
            <v>0</v>
          </cell>
          <cell r="D128" t="str">
            <v/>
          </cell>
          <cell r="E128">
            <v>0</v>
          </cell>
          <cell r="F128">
            <v>0</v>
          </cell>
          <cell r="G128">
            <v>0</v>
          </cell>
        </row>
        <row r="129">
          <cell r="A129" t="str">
            <v>IIEE-SJ - 103000</v>
          </cell>
          <cell r="B129" t="str">
            <v>Ayudante</v>
          </cell>
          <cell r="C129" t="str">
            <v>Ayudante</v>
          </cell>
          <cell r="D129" t="str">
            <v>hs.</v>
          </cell>
          <cell r="E129">
            <v>90</v>
          </cell>
          <cell r="F129">
            <v>188.03</v>
          </cell>
          <cell r="G129">
            <v>16922.7</v>
          </cell>
        </row>
        <row r="130">
          <cell r="A130" t="str">
            <v/>
          </cell>
          <cell r="B130">
            <v>0</v>
          </cell>
          <cell r="C130">
            <v>0</v>
          </cell>
          <cell r="D130" t="str">
            <v/>
          </cell>
          <cell r="E130">
            <v>0</v>
          </cell>
          <cell r="F130">
            <v>0</v>
          </cell>
          <cell r="G130">
            <v>0</v>
          </cell>
        </row>
        <row r="131">
          <cell r="A131" t="str">
            <v>IIEE-SJ - 103000</v>
          </cell>
          <cell r="B131" t="str">
            <v>Ayudante</v>
          </cell>
          <cell r="C131" t="str">
            <v>Cargas Sociales Ayudante</v>
          </cell>
          <cell r="D131" t="str">
            <v>hs.</v>
          </cell>
          <cell r="E131">
            <v>90</v>
          </cell>
          <cell r="F131">
            <v>118.96</v>
          </cell>
          <cell r="G131">
            <v>10706.4</v>
          </cell>
        </row>
        <row r="132">
          <cell r="A132" t="str">
            <v/>
          </cell>
          <cell r="B132">
            <v>0</v>
          </cell>
          <cell r="C132">
            <v>0</v>
          </cell>
          <cell r="D132" t="str">
            <v/>
          </cell>
          <cell r="E132">
            <v>0</v>
          </cell>
          <cell r="F132">
            <v>0</v>
          </cell>
          <cell r="G132">
            <v>0</v>
          </cell>
        </row>
        <row r="133">
          <cell r="A133" t="str">
            <v/>
          </cell>
          <cell r="B133">
            <v>0</v>
          </cell>
          <cell r="C133">
            <v>0</v>
          </cell>
          <cell r="D133" t="str">
            <v/>
          </cell>
          <cell r="E133">
            <v>0</v>
          </cell>
          <cell r="F133">
            <v>0</v>
          </cell>
          <cell r="G133">
            <v>0</v>
          </cell>
        </row>
        <row r="134">
          <cell r="A134" t="str">
            <v/>
          </cell>
          <cell r="B134">
            <v>0</v>
          </cell>
          <cell r="C134">
            <v>0</v>
          </cell>
          <cell r="D134" t="str">
            <v/>
          </cell>
          <cell r="E134">
            <v>0</v>
          </cell>
          <cell r="F134">
            <v>0</v>
          </cell>
          <cell r="G134">
            <v>0</v>
          </cell>
        </row>
        <row r="135">
          <cell r="A135" t="str">
            <v/>
          </cell>
          <cell r="B135">
            <v>0</v>
          </cell>
          <cell r="C135">
            <v>0</v>
          </cell>
          <cell r="D135" t="str">
            <v/>
          </cell>
          <cell r="E135">
            <v>0</v>
          </cell>
          <cell r="F135">
            <v>0</v>
          </cell>
          <cell r="G135">
            <v>0</v>
          </cell>
        </row>
        <row r="136">
          <cell r="A136">
            <v>0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 t="str">
            <v>Total B</v>
          </cell>
          <cell r="G136">
            <v>27629.1</v>
          </cell>
        </row>
        <row r="137">
          <cell r="A137">
            <v>0</v>
          </cell>
          <cell r="B137">
            <v>0</v>
          </cell>
          <cell r="C137" t="str">
            <v>C - EQUIPOS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</row>
        <row r="138">
          <cell r="A138" t="str">
            <v>INDEC-SA - 51800-21</v>
          </cell>
          <cell r="B138" t="str">
            <v>Retroexcavadora</v>
          </cell>
          <cell r="C138" t="str">
            <v>Martillo Demoledor</v>
          </cell>
          <cell r="D138" t="str">
            <v>hs</v>
          </cell>
          <cell r="E138">
            <v>90</v>
          </cell>
          <cell r="F138">
            <v>309.92</v>
          </cell>
          <cell r="G138">
            <v>27892.799999999999</v>
          </cell>
        </row>
        <row r="139">
          <cell r="A139" t="str">
            <v>INDEC-SA - 71240-11</v>
          </cell>
          <cell r="B139" t="str">
            <v>Camión volcador</v>
          </cell>
          <cell r="C139" t="str">
            <v>Camion Volcador (6m3)</v>
          </cell>
          <cell r="D139" t="str">
            <v>hs</v>
          </cell>
          <cell r="E139">
            <v>4</v>
          </cell>
          <cell r="F139">
            <v>1951.25</v>
          </cell>
          <cell r="G139">
            <v>7805</v>
          </cell>
        </row>
        <row r="140">
          <cell r="A140" t="str">
            <v/>
          </cell>
          <cell r="B140" t="str">
            <v/>
          </cell>
          <cell r="C140">
            <v>0</v>
          </cell>
          <cell r="D140" t="str">
            <v/>
          </cell>
          <cell r="E140">
            <v>0</v>
          </cell>
          <cell r="F140">
            <v>0</v>
          </cell>
          <cell r="G140">
            <v>0</v>
          </cell>
        </row>
        <row r="141">
          <cell r="A141" t="str">
            <v/>
          </cell>
          <cell r="B141" t="str">
            <v/>
          </cell>
          <cell r="C141">
            <v>0</v>
          </cell>
          <cell r="D141" t="str">
            <v/>
          </cell>
          <cell r="E141">
            <v>0</v>
          </cell>
          <cell r="F141">
            <v>0</v>
          </cell>
          <cell r="G141">
            <v>0</v>
          </cell>
        </row>
        <row r="142">
          <cell r="A142" t="str">
            <v/>
          </cell>
          <cell r="B142" t="str">
            <v/>
          </cell>
          <cell r="C142">
            <v>0</v>
          </cell>
          <cell r="D142" t="str">
            <v/>
          </cell>
          <cell r="E142">
            <v>0</v>
          </cell>
          <cell r="F142">
            <v>0</v>
          </cell>
          <cell r="G142">
            <v>0</v>
          </cell>
        </row>
        <row r="143">
          <cell r="A143" t="str">
            <v/>
          </cell>
          <cell r="B143" t="str">
            <v/>
          </cell>
          <cell r="C143">
            <v>0</v>
          </cell>
          <cell r="D143" t="str">
            <v/>
          </cell>
          <cell r="E143">
            <v>0</v>
          </cell>
          <cell r="F143">
            <v>0</v>
          </cell>
          <cell r="G143">
            <v>0</v>
          </cell>
        </row>
        <row r="144">
          <cell r="A144" t="str">
            <v/>
          </cell>
          <cell r="B144" t="str">
            <v/>
          </cell>
          <cell r="C144">
            <v>0</v>
          </cell>
          <cell r="D144" t="str">
            <v/>
          </cell>
          <cell r="E144">
            <v>0</v>
          </cell>
          <cell r="F144">
            <v>0</v>
          </cell>
          <cell r="G144">
            <v>0</v>
          </cell>
        </row>
        <row r="145">
          <cell r="A145" t="str">
            <v/>
          </cell>
          <cell r="B145" t="str">
            <v/>
          </cell>
          <cell r="C145">
            <v>0</v>
          </cell>
          <cell r="D145" t="str">
            <v/>
          </cell>
          <cell r="E145">
            <v>0</v>
          </cell>
          <cell r="F145">
            <v>0</v>
          </cell>
          <cell r="G145">
            <v>0</v>
          </cell>
        </row>
        <row r="146">
          <cell r="A146" t="str">
            <v/>
          </cell>
          <cell r="B146" t="str">
            <v/>
          </cell>
          <cell r="C146">
            <v>0</v>
          </cell>
          <cell r="D146" t="str">
            <v/>
          </cell>
          <cell r="E146">
            <v>0</v>
          </cell>
          <cell r="F146">
            <v>0</v>
          </cell>
          <cell r="G146">
            <v>0</v>
          </cell>
        </row>
        <row r="147">
          <cell r="A147">
            <v>0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 t="str">
            <v>Total C</v>
          </cell>
          <cell r="G147">
            <v>35697.800000000003</v>
          </cell>
        </row>
        <row r="148">
          <cell r="A148">
            <v>0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</row>
        <row r="149">
          <cell r="A149" t="str">
            <v>1.1.3</v>
          </cell>
          <cell r="B149" t="str">
            <v>Tratamiento vertical contra la humedad</v>
          </cell>
          <cell r="C149">
            <v>0</v>
          </cell>
          <cell r="D149" t="str">
            <v>Costo  Neto</v>
          </cell>
          <cell r="E149">
            <v>0</v>
          </cell>
          <cell r="F149" t="str">
            <v>Total D=A+B+C</v>
          </cell>
          <cell r="G149">
            <v>63326.899999999994</v>
          </cell>
        </row>
        <row r="151">
          <cell r="A151" t="str">
            <v>ANALISIS DE PRECIOS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</row>
        <row r="152">
          <cell r="A152" t="str">
            <v>COMITENTE:</v>
          </cell>
          <cell r="B152" t="str">
            <v>DIRECCIÓN DE INFRAESTRUCTURA ESCOLAR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</row>
        <row r="153">
          <cell r="A153" t="str">
            <v>CONTRATISTA: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</row>
        <row r="154">
          <cell r="A154" t="str">
            <v>OBRA:</v>
          </cell>
          <cell r="B154" t="str">
            <v>ESCUELA JUAN JOSE PASO</v>
          </cell>
          <cell r="C154">
            <v>0</v>
          </cell>
          <cell r="D154">
            <v>0</v>
          </cell>
          <cell r="E154">
            <v>0</v>
          </cell>
          <cell r="F154" t="str">
            <v>PRECIOS A:</v>
          </cell>
          <cell r="G154">
            <v>44180</v>
          </cell>
        </row>
        <row r="155">
          <cell r="A155" t="str">
            <v>UBICACIÓN:</v>
          </cell>
          <cell r="B155" t="str">
            <v>DEPARTAMENTO ANGACO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</row>
        <row r="156">
          <cell r="A156" t="str">
            <v>RUBRO:</v>
          </cell>
          <cell r="B156">
            <v>1</v>
          </cell>
          <cell r="C156" t="str">
            <v>TRABAJOS PREPARATORIOS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</row>
        <row r="157">
          <cell r="A157" t="str">
            <v>ITEM:</v>
          </cell>
          <cell r="B157" t="str">
            <v>1.2.1</v>
          </cell>
          <cell r="C157" t="str">
            <v>Replanteo de la obra</v>
          </cell>
          <cell r="D157">
            <v>0</v>
          </cell>
          <cell r="E157">
            <v>0</v>
          </cell>
          <cell r="F157" t="str">
            <v>UNIDAD:</v>
          </cell>
          <cell r="G157" t="str">
            <v>gl</v>
          </cell>
        </row>
        <row r="158">
          <cell r="A158">
            <v>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</row>
        <row r="159">
          <cell r="A159" t="str">
            <v>DATOS REDETERMINACION</v>
          </cell>
          <cell r="B159">
            <v>0</v>
          </cell>
          <cell r="C159" t="str">
            <v>DESIGNACION</v>
          </cell>
          <cell r="D159" t="str">
            <v>U</v>
          </cell>
          <cell r="E159" t="str">
            <v>Cantidad</v>
          </cell>
          <cell r="F159" t="str">
            <v>$ Unitarios</v>
          </cell>
          <cell r="G159" t="str">
            <v>$ Parcial</v>
          </cell>
        </row>
        <row r="160">
          <cell r="A160" t="str">
            <v>CÓDIGO</v>
          </cell>
          <cell r="B160" t="str">
            <v>DESCRIPCIÓN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</row>
        <row r="161">
          <cell r="A161">
            <v>0</v>
          </cell>
          <cell r="B161">
            <v>0</v>
          </cell>
          <cell r="C161" t="str">
            <v>A - MATERIALES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</row>
        <row r="162">
          <cell r="A162" t="str">
            <v>INDEC-CM - 37420-11</v>
          </cell>
          <cell r="B162" t="str">
            <v>Cal área hidratada</v>
          </cell>
          <cell r="C162" t="str">
            <v>Cal hidratada</v>
          </cell>
          <cell r="D162" t="str">
            <v>Kg</v>
          </cell>
          <cell r="E162">
            <v>20</v>
          </cell>
          <cell r="F162">
            <v>6.12</v>
          </cell>
          <cell r="G162">
            <v>122.4</v>
          </cell>
        </row>
        <row r="163">
          <cell r="A163" t="str">
            <v>INDEC-PB - 31420-1</v>
          </cell>
          <cell r="B163" t="str">
            <v xml:space="preserve">Maderas terciadas fenólicas                                            </v>
          </cell>
          <cell r="C163" t="str">
            <v>Tablas 1" x 4"</v>
          </cell>
          <cell r="D163" t="str">
            <v>m2</v>
          </cell>
          <cell r="E163">
            <v>4.0999999999999996</v>
          </cell>
          <cell r="F163">
            <v>640.91</v>
          </cell>
          <cell r="G163">
            <v>2627.73</v>
          </cell>
        </row>
        <row r="164">
          <cell r="A164" t="str">
            <v>INDEC-CM - 31100-11</v>
          </cell>
          <cell r="B164" t="str">
            <v>Tirante  sin cepillar</v>
          </cell>
          <cell r="C164" t="str">
            <v>Puntales (2,5m)</v>
          </cell>
          <cell r="D164" t="str">
            <v>ml</v>
          </cell>
          <cell r="E164">
            <v>0.41</v>
          </cell>
          <cell r="F164">
            <v>206.9</v>
          </cell>
          <cell r="G164">
            <v>84.83</v>
          </cell>
        </row>
        <row r="165">
          <cell r="A165" t="str">
            <v>INDEC-PB - 41261-1</v>
          </cell>
          <cell r="B165" t="str">
            <v xml:space="preserve">Barras de hierro y acero                                               </v>
          </cell>
          <cell r="C165" t="str">
            <v>Hierro</v>
          </cell>
          <cell r="D165" t="str">
            <v>Kg.</v>
          </cell>
          <cell r="E165">
            <v>41</v>
          </cell>
          <cell r="F165">
            <v>134.92380155245135</v>
          </cell>
          <cell r="G165">
            <v>5531.88</v>
          </cell>
        </row>
        <row r="166">
          <cell r="A166" t="str">
            <v>INDEC-PB - 42944-2</v>
          </cell>
          <cell r="B166" t="str">
            <v xml:space="preserve">Clavos                                                                 </v>
          </cell>
          <cell r="C166" t="str">
            <v>Clavos pta. París 2"</v>
          </cell>
          <cell r="D166" t="str">
            <v>Kg</v>
          </cell>
          <cell r="E166">
            <v>1</v>
          </cell>
          <cell r="F166">
            <v>181.4</v>
          </cell>
          <cell r="G166">
            <v>181.4</v>
          </cell>
        </row>
        <row r="167">
          <cell r="A167" t="str">
            <v>INDEC-DCTO - inciso p)</v>
          </cell>
          <cell r="B167" t="str">
            <v>Gastos generales</v>
          </cell>
          <cell r="C167" t="str">
            <v>Materiales Varios (Replanteo)</v>
          </cell>
          <cell r="D167" t="str">
            <v>Gl.</v>
          </cell>
          <cell r="E167">
            <v>1</v>
          </cell>
          <cell r="F167">
            <v>2500</v>
          </cell>
          <cell r="G167">
            <v>2500</v>
          </cell>
        </row>
        <row r="168">
          <cell r="A168" t="str">
            <v/>
          </cell>
          <cell r="B168" t="str">
            <v/>
          </cell>
          <cell r="C168">
            <v>0</v>
          </cell>
          <cell r="D168" t="str">
            <v/>
          </cell>
          <cell r="E168">
            <v>0</v>
          </cell>
          <cell r="F168">
            <v>0</v>
          </cell>
          <cell r="G168">
            <v>0</v>
          </cell>
        </row>
        <row r="169">
          <cell r="A169" t="str">
            <v/>
          </cell>
          <cell r="B169" t="str">
            <v/>
          </cell>
          <cell r="C169">
            <v>0</v>
          </cell>
          <cell r="D169" t="str">
            <v/>
          </cell>
          <cell r="E169">
            <v>0</v>
          </cell>
          <cell r="F169">
            <v>0</v>
          </cell>
          <cell r="G169">
            <v>0</v>
          </cell>
        </row>
        <row r="170">
          <cell r="A170" t="str">
            <v/>
          </cell>
          <cell r="B170" t="str">
            <v/>
          </cell>
          <cell r="C170">
            <v>0</v>
          </cell>
          <cell r="D170" t="str">
            <v/>
          </cell>
          <cell r="E170">
            <v>0</v>
          </cell>
          <cell r="F170">
            <v>0</v>
          </cell>
          <cell r="G170">
            <v>0</v>
          </cell>
        </row>
        <row r="171">
          <cell r="A171" t="str">
            <v/>
          </cell>
          <cell r="B171" t="str">
            <v/>
          </cell>
          <cell r="C171">
            <v>0</v>
          </cell>
          <cell r="D171" t="str">
            <v/>
          </cell>
          <cell r="E171">
            <v>0</v>
          </cell>
          <cell r="F171">
            <v>0</v>
          </cell>
          <cell r="G171">
            <v>0</v>
          </cell>
        </row>
        <row r="172">
          <cell r="A172" t="str">
            <v/>
          </cell>
          <cell r="B172" t="str">
            <v/>
          </cell>
          <cell r="C172">
            <v>0</v>
          </cell>
          <cell r="D172" t="str">
            <v/>
          </cell>
          <cell r="E172">
            <v>0</v>
          </cell>
          <cell r="F172">
            <v>0</v>
          </cell>
          <cell r="G172">
            <v>0</v>
          </cell>
        </row>
        <row r="173">
          <cell r="A173" t="str">
            <v/>
          </cell>
          <cell r="B173" t="str">
            <v/>
          </cell>
          <cell r="C173">
            <v>0</v>
          </cell>
          <cell r="D173" t="str">
            <v/>
          </cell>
          <cell r="E173">
            <v>0</v>
          </cell>
          <cell r="F173">
            <v>0</v>
          </cell>
          <cell r="G173">
            <v>0</v>
          </cell>
        </row>
        <row r="174">
          <cell r="A174" t="str">
            <v/>
          </cell>
          <cell r="B174" t="str">
            <v/>
          </cell>
          <cell r="C174">
            <v>0</v>
          </cell>
          <cell r="D174" t="str">
            <v/>
          </cell>
          <cell r="E174">
            <v>0</v>
          </cell>
          <cell r="F174">
            <v>0</v>
          </cell>
          <cell r="G174">
            <v>0</v>
          </cell>
        </row>
        <row r="175">
          <cell r="A175" t="str">
            <v/>
          </cell>
          <cell r="B175" t="str">
            <v/>
          </cell>
          <cell r="C175">
            <v>0</v>
          </cell>
          <cell r="D175" t="str">
            <v/>
          </cell>
          <cell r="E175">
            <v>0</v>
          </cell>
          <cell r="F175">
            <v>0</v>
          </cell>
          <cell r="G175">
            <v>0</v>
          </cell>
        </row>
        <row r="176">
          <cell r="A176">
            <v>0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 t="str">
            <v>Total A</v>
          </cell>
          <cell r="G176">
            <v>11048.24</v>
          </cell>
        </row>
        <row r="177">
          <cell r="A177">
            <v>0</v>
          </cell>
          <cell r="B177">
            <v>0</v>
          </cell>
          <cell r="C177" t="str">
            <v>B - MANO DE OBRA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</row>
        <row r="178">
          <cell r="A178" t="str">
            <v>IIEE-SJ - 101000</v>
          </cell>
          <cell r="B178" t="str">
            <v>Oficial Especializado</v>
          </cell>
          <cell r="C178" t="str">
            <v>Oficial Especializado</v>
          </cell>
          <cell r="D178" t="str">
            <v>hs.</v>
          </cell>
          <cell r="E178">
            <v>103.93</v>
          </cell>
          <cell r="F178">
            <v>260.7</v>
          </cell>
          <cell r="G178">
            <v>27094.55</v>
          </cell>
        </row>
        <row r="179">
          <cell r="A179" t="str">
            <v>IIEE-SJ - 102000</v>
          </cell>
          <cell r="B179" t="str">
            <v xml:space="preserve">Oficial </v>
          </cell>
          <cell r="C179" t="str">
            <v>Oficial</v>
          </cell>
          <cell r="D179" t="str">
            <v>hs.</v>
          </cell>
          <cell r="E179">
            <v>5</v>
          </cell>
          <cell r="F179">
            <v>222.14</v>
          </cell>
          <cell r="G179">
            <v>1110.7</v>
          </cell>
        </row>
        <row r="180">
          <cell r="A180" t="str">
            <v>IIEE-SJ - 103000</v>
          </cell>
          <cell r="B180" t="str">
            <v>Ayudante</v>
          </cell>
          <cell r="C180" t="str">
            <v>Ayudante</v>
          </cell>
          <cell r="D180" t="str">
            <v>hs.</v>
          </cell>
          <cell r="E180">
            <v>81</v>
          </cell>
          <cell r="F180">
            <v>188.03</v>
          </cell>
          <cell r="G180">
            <v>15230.43</v>
          </cell>
        </row>
        <row r="181">
          <cell r="A181" t="str">
            <v>IIEE-SJ - 101000</v>
          </cell>
          <cell r="B181" t="str">
            <v>Oficial Especializado</v>
          </cell>
          <cell r="C181" t="str">
            <v>Cargas Sociales Oficial Especializado</v>
          </cell>
          <cell r="D181" t="str">
            <v>hs.</v>
          </cell>
          <cell r="E181">
            <v>103.93</v>
          </cell>
          <cell r="F181">
            <v>163.56</v>
          </cell>
          <cell r="G181">
            <v>16998.79</v>
          </cell>
        </row>
        <row r="182">
          <cell r="A182" t="str">
            <v>IIEE-SJ - 102000</v>
          </cell>
          <cell r="B182" t="str">
            <v xml:space="preserve">Oficial </v>
          </cell>
          <cell r="C182" t="str">
            <v>Cargas Sociales Oficial</v>
          </cell>
          <cell r="D182" t="str">
            <v>hs.</v>
          </cell>
          <cell r="E182">
            <v>5</v>
          </cell>
          <cell r="F182">
            <v>139.9</v>
          </cell>
          <cell r="G182">
            <v>699.5</v>
          </cell>
        </row>
        <row r="183">
          <cell r="A183" t="str">
            <v>IIEE-SJ - 103000</v>
          </cell>
          <cell r="B183" t="str">
            <v>Ayudante</v>
          </cell>
          <cell r="C183" t="str">
            <v>Cargas Sociales Ayudante</v>
          </cell>
          <cell r="D183" t="str">
            <v>hs.</v>
          </cell>
          <cell r="E183">
            <v>81</v>
          </cell>
          <cell r="F183">
            <v>118.96</v>
          </cell>
          <cell r="G183">
            <v>9635.76</v>
          </cell>
        </row>
        <row r="184">
          <cell r="A184" t="str">
            <v/>
          </cell>
          <cell r="B184">
            <v>0</v>
          </cell>
          <cell r="C184">
            <v>0</v>
          </cell>
          <cell r="D184" t="str">
            <v/>
          </cell>
          <cell r="E184">
            <v>0</v>
          </cell>
          <cell r="F184">
            <v>0</v>
          </cell>
          <cell r="G184">
            <v>0</v>
          </cell>
        </row>
        <row r="185">
          <cell r="A185" t="str">
            <v/>
          </cell>
          <cell r="B185">
            <v>0</v>
          </cell>
          <cell r="C185">
            <v>0</v>
          </cell>
          <cell r="D185" t="str">
            <v/>
          </cell>
          <cell r="E185">
            <v>0</v>
          </cell>
          <cell r="F185">
            <v>0</v>
          </cell>
          <cell r="G185">
            <v>0</v>
          </cell>
        </row>
        <row r="186">
          <cell r="A186">
            <v>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 t="str">
            <v>Total B</v>
          </cell>
          <cell r="G186">
            <v>70769.73</v>
          </cell>
        </row>
        <row r="187">
          <cell r="A187">
            <v>0</v>
          </cell>
          <cell r="B187">
            <v>0</v>
          </cell>
          <cell r="C187" t="str">
            <v>C - EQUIPOS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</row>
        <row r="188">
          <cell r="A188" t="str">
            <v/>
          </cell>
          <cell r="B188" t="str">
            <v/>
          </cell>
          <cell r="C188">
            <v>0</v>
          </cell>
          <cell r="D188" t="str">
            <v/>
          </cell>
          <cell r="E188">
            <v>0</v>
          </cell>
          <cell r="F188">
            <v>0</v>
          </cell>
          <cell r="G188">
            <v>0</v>
          </cell>
        </row>
        <row r="189">
          <cell r="A189" t="str">
            <v/>
          </cell>
          <cell r="B189" t="str">
            <v/>
          </cell>
          <cell r="C189">
            <v>0</v>
          </cell>
          <cell r="D189" t="str">
            <v/>
          </cell>
          <cell r="E189">
            <v>0</v>
          </cell>
          <cell r="F189">
            <v>0</v>
          </cell>
          <cell r="G189">
            <v>0</v>
          </cell>
        </row>
        <row r="190">
          <cell r="A190" t="str">
            <v/>
          </cell>
          <cell r="B190" t="str">
            <v/>
          </cell>
          <cell r="C190">
            <v>0</v>
          </cell>
          <cell r="D190" t="str">
            <v/>
          </cell>
          <cell r="E190">
            <v>0</v>
          </cell>
          <cell r="F190">
            <v>0</v>
          </cell>
          <cell r="G190">
            <v>0</v>
          </cell>
        </row>
        <row r="191">
          <cell r="A191" t="str">
            <v/>
          </cell>
          <cell r="B191" t="str">
            <v/>
          </cell>
          <cell r="C191">
            <v>0</v>
          </cell>
          <cell r="D191" t="str">
            <v/>
          </cell>
          <cell r="E191">
            <v>0</v>
          </cell>
          <cell r="F191">
            <v>0</v>
          </cell>
          <cell r="G191">
            <v>0</v>
          </cell>
        </row>
        <row r="192">
          <cell r="A192" t="str">
            <v/>
          </cell>
          <cell r="B192" t="str">
            <v/>
          </cell>
          <cell r="C192">
            <v>0</v>
          </cell>
          <cell r="D192" t="str">
            <v/>
          </cell>
          <cell r="E192">
            <v>0</v>
          </cell>
          <cell r="F192">
            <v>0</v>
          </cell>
          <cell r="G192">
            <v>0</v>
          </cell>
        </row>
        <row r="193">
          <cell r="A193" t="str">
            <v/>
          </cell>
          <cell r="B193" t="str">
            <v/>
          </cell>
          <cell r="C193">
            <v>0</v>
          </cell>
          <cell r="D193" t="str">
            <v/>
          </cell>
          <cell r="E193">
            <v>0</v>
          </cell>
          <cell r="F193">
            <v>0</v>
          </cell>
          <cell r="G193">
            <v>0</v>
          </cell>
        </row>
        <row r="194">
          <cell r="A194" t="str">
            <v/>
          </cell>
          <cell r="B194" t="str">
            <v/>
          </cell>
          <cell r="C194">
            <v>0</v>
          </cell>
          <cell r="D194" t="str">
            <v/>
          </cell>
          <cell r="E194">
            <v>0</v>
          </cell>
          <cell r="F194">
            <v>0</v>
          </cell>
          <cell r="G194">
            <v>0</v>
          </cell>
        </row>
        <row r="195">
          <cell r="A195" t="str">
            <v/>
          </cell>
          <cell r="B195" t="str">
            <v/>
          </cell>
          <cell r="C195">
            <v>0</v>
          </cell>
          <cell r="D195" t="str">
            <v/>
          </cell>
          <cell r="E195">
            <v>0</v>
          </cell>
          <cell r="F195">
            <v>0</v>
          </cell>
          <cell r="G195">
            <v>0</v>
          </cell>
        </row>
        <row r="196">
          <cell r="A196" t="str">
            <v/>
          </cell>
          <cell r="B196" t="str">
            <v/>
          </cell>
          <cell r="C196">
            <v>0</v>
          </cell>
          <cell r="D196" t="str">
            <v/>
          </cell>
          <cell r="E196">
            <v>0</v>
          </cell>
          <cell r="F196">
            <v>0</v>
          </cell>
          <cell r="G196">
            <v>0</v>
          </cell>
        </row>
        <row r="197">
          <cell r="A197">
            <v>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 t="str">
            <v>Total C</v>
          </cell>
          <cell r="G197">
            <v>0</v>
          </cell>
        </row>
        <row r="198">
          <cell r="A198">
            <v>0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</row>
        <row r="199">
          <cell r="A199" t="str">
            <v>1.2.1</v>
          </cell>
          <cell r="B199" t="str">
            <v>Replanteo de la obra</v>
          </cell>
          <cell r="C199">
            <v>0</v>
          </cell>
          <cell r="D199" t="str">
            <v>Costo  Neto</v>
          </cell>
          <cell r="E199">
            <v>0</v>
          </cell>
          <cell r="F199" t="str">
            <v>Total D=A+B+C</v>
          </cell>
          <cell r="G199">
            <v>81817.969999999987</v>
          </cell>
        </row>
        <row r="201">
          <cell r="A201" t="str">
            <v>ANALISIS DE PRECIOS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</row>
        <row r="202">
          <cell r="A202" t="str">
            <v>COMITENTE:</v>
          </cell>
          <cell r="B202" t="str">
            <v>DIRECCIÓN DE INFRAESTRUCTURA ESCOLAR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</row>
        <row r="203">
          <cell r="A203" t="str">
            <v>CONTRATISTA: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</row>
        <row r="204">
          <cell r="A204" t="str">
            <v>OBRA:</v>
          </cell>
          <cell r="B204" t="str">
            <v>ESCUELA JUAN JOSE PASO</v>
          </cell>
          <cell r="C204">
            <v>0</v>
          </cell>
          <cell r="D204">
            <v>0</v>
          </cell>
          <cell r="E204">
            <v>0</v>
          </cell>
          <cell r="F204" t="str">
            <v>PRECIOS A:</v>
          </cell>
          <cell r="G204">
            <v>44180</v>
          </cell>
        </row>
        <row r="205">
          <cell r="A205" t="str">
            <v>UBICACIÓN:</v>
          </cell>
          <cell r="B205" t="str">
            <v>DEPARTAMENTO ANGACO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</row>
        <row r="206">
          <cell r="A206" t="str">
            <v>RUBRO:</v>
          </cell>
          <cell r="B206">
            <v>1</v>
          </cell>
          <cell r="C206" t="str">
            <v>TRABAJOS PREPARATORIOS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</row>
        <row r="207">
          <cell r="A207" t="str">
            <v>ITEM:</v>
          </cell>
          <cell r="B207" t="str">
            <v>1.2.2</v>
          </cell>
          <cell r="C207" t="str">
            <v>Construcción del obrador, depósitos de materiales, sanitarios de personal oficina para la inspeccion</v>
          </cell>
          <cell r="D207">
            <v>0</v>
          </cell>
          <cell r="E207">
            <v>0</v>
          </cell>
          <cell r="F207" t="str">
            <v>UNIDAD:</v>
          </cell>
          <cell r="G207" t="str">
            <v>gl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</row>
        <row r="209">
          <cell r="A209" t="str">
            <v>DATOS REDETERMINACION</v>
          </cell>
          <cell r="B209">
            <v>0</v>
          </cell>
          <cell r="C209" t="str">
            <v>DESIGNACION</v>
          </cell>
          <cell r="D209" t="str">
            <v>U</v>
          </cell>
          <cell r="E209" t="str">
            <v>Cantidad</v>
          </cell>
          <cell r="F209" t="str">
            <v>$ Unitarios</v>
          </cell>
          <cell r="G209" t="str">
            <v>$ Parcial</v>
          </cell>
        </row>
        <row r="210">
          <cell r="A210" t="str">
            <v>CÓDIGO</v>
          </cell>
          <cell r="B210" t="str">
            <v>DESCRIPCIÓN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</row>
        <row r="211">
          <cell r="A211">
            <v>0</v>
          </cell>
          <cell r="B211">
            <v>0</v>
          </cell>
          <cell r="C211" t="str">
            <v>A - MATERIALES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</row>
        <row r="212">
          <cell r="A212" t="str">
            <v>INDEC-DCTO - inciso p)</v>
          </cell>
          <cell r="B212" t="str">
            <v>Gastos generales</v>
          </cell>
          <cell r="C212" t="str">
            <v>Materiales Varios (Oficina Inspección)</v>
          </cell>
          <cell r="D212" t="str">
            <v>Gl.</v>
          </cell>
          <cell r="E212">
            <v>1</v>
          </cell>
          <cell r="F212">
            <v>243223.15</v>
          </cell>
          <cell r="G212">
            <v>170256.20499999999</v>
          </cell>
        </row>
        <row r="213">
          <cell r="A213" t="str">
            <v/>
          </cell>
          <cell r="B213" t="str">
            <v/>
          </cell>
          <cell r="C213">
            <v>0</v>
          </cell>
          <cell r="D213" t="str">
            <v/>
          </cell>
          <cell r="E213">
            <v>0</v>
          </cell>
          <cell r="F213">
            <v>0</v>
          </cell>
          <cell r="G213">
            <v>0</v>
          </cell>
        </row>
        <row r="214">
          <cell r="A214" t="str">
            <v/>
          </cell>
          <cell r="B214" t="str">
            <v/>
          </cell>
          <cell r="C214">
            <v>0</v>
          </cell>
          <cell r="D214" t="str">
            <v/>
          </cell>
          <cell r="E214">
            <v>0</v>
          </cell>
          <cell r="F214">
            <v>0</v>
          </cell>
          <cell r="G214">
            <v>0</v>
          </cell>
        </row>
        <row r="215">
          <cell r="A215" t="str">
            <v/>
          </cell>
          <cell r="B215" t="str">
            <v/>
          </cell>
          <cell r="C215">
            <v>0</v>
          </cell>
          <cell r="D215" t="str">
            <v/>
          </cell>
          <cell r="E215">
            <v>0</v>
          </cell>
          <cell r="F215">
            <v>0</v>
          </cell>
          <cell r="G215">
            <v>0</v>
          </cell>
        </row>
        <row r="216">
          <cell r="A216" t="str">
            <v/>
          </cell>
          <cell r="B216" t="str">
            <v/>
          </cell>
          <cell r="C216">
            <v>0</v>
          </cell>
          <cell r="D216" t="str">
            <v/>
          </cell>
          <cell r="E216">
            <v>0</v>
          </cell>
          <cell r="F216">
            <v>0</v>
          </cell>
          <cell r="G216">
            <v>0</v>
          </cell>
        </row>
        <row r="217">
          <cell r="A217" t="str">
            <v/>
          </cell>
          <cell r="B217" t="str">
            <v/>
          </cell>
          <cell r="C217">
            <v>0</v>
          </cell>
          <cell r="D217" t="str">
            <v/>
          </cell>
          <cell r="E217">
            <v>0</v>
          </cell>
          <cell r="F217">
            <v>0</v>
          </cell>
          <cell r="G217">
            <v>0</v>
          </cell>
        </row>
        <row r="218">
          <cell r="A218" t="str">
            <v/>
          </cell>
          <cell r="B218" t="str">
            <v/>
          </cell>
          <cell r="C218">
            <v>0</v>
          </cell>
          <cell r="D218" t="str">
            <v/>
          </cell>
          <cell r="E218">
            <v>0</v>
          </cell>
          <cell r="F218">
            <v>0</v>
          </cell>
          <cell r="G218">
            <v>0</v>
          </cell>
        </row>
        <row r="219">
          <cell r="A219" t="str">
            <v/>
          </cell>
          <cell r="B219" t="str">
            <v/>
          </cell>
          <cell r="C219">
            <v>0</v>
          </cell>
          <cell r="D219" t="str">
            <v/>
          </cell>
          <cell r="E219">
            <v>0</v>
          </cell>
          <cell r="F219">
            <v>0</v>
          </cell>
          <cell r="G219">
            <v>0</v>
          </cell>
        </row>
        <row r="220">
          <cell r="A220" t="str">
            <v/>
          </cell>
          <cell r="B220" t="str">
            <v/>
          </cell>
          <cell r="C220">
            <v>0</v>
          </cell>
          <cell r="D220" t="str">
            <v/>
          </cell>
          <cell r="E220">
            <v>0</v>
          </cell>
          <cell r="F220">
            <v>0</v>
          </cell>
          <cell r="G220">
            <v>0</v>
          </cell>
        </row>
        <row r="221">
          <cell r="A221" t="str">
            <v/>
          </cell>
          <cell r="B221" t="str">
            <v/>
          </cell>
          <cell r="C221">
            <v>0</v>
          </cell>
          <cell r="D221" t="str">
            <v/>
          </cell>
          <cell r="E221">
            <v>0</v>
          </cell>
          <cell r="F221">
            <v>0</v>
          </cell>
          <cell r="G221">
            <v>0</v>
          </cell>
        </row>
        <row r="222">
          <cell r="A222" t="str">
            <v/>
          </cell>
          <cell r="B222" t="str">
            <v/>
          </cell>
          <cell r="C222">
            <v>0</v>
          </cell>
          <cell r="D222" t="str">
            <v/>
          </cell>
          <cell r="E222">
            <v>0</v>
          </cell>
          <cell r="F222">
            <v>0</v>
          </cell>
          <cell r="G222">
            <v>0</v>
          </cell>
        </row>
        <row r="223">
          <cell r="A223" t="str">
            <v/>
          </cell>
          <cell r="B223" t="str">
            <v/>
          </cell>
          <cell r="C223">
            <v>0</v>
          </cell>
          <cell r="D223" t="str">
            <v/>
          </cell>
          <cell r="E223">
            <v>0</v>
          </cell>
          <cell r="F223">
            <v>0</v>
          </cell>
          <cell r="G223">
            <v>0</v>
          </cell>
        </row>
        <row r="224">
          <cell r="A224" t="str">
            <v/>
          </cell>
          <cell r="B224" t="str">
            <v/>
          </cell>
          <cell r="C224">
            <v>0</v>
          </cell>
          <cell r="D224" t="str">
            <v/>
          </cell>
          <cell r="E224">
            <v>0</v>
          </cell>
          <cell r="F224">
            <v>0</v>
          </cell>
          <cell r="G224">
            <v>0</v>
          </cell>
        </row>
        <row r="225">
          <cell r="A225" t="str">
            <v/>
          </cell>
          <cell r="B225" t="str">
            <v/>
          </cell>
          <cell r="C225">
            <v>0</v>
          </cell>
          <cell r="D225" t="str">
            <v/>
          </cell>
          <cell r="E225">
            <v>0</v>
          </cell>
          <cell r="F225">
            <v>0</v>
          </cell>
          <cell r="G225">
            <v>0</v>
          </cell>
        </row>
        <row r="226">
          <cell r="A226">
            <v>0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 t="str">
            <v>Total A</v>
          </cell>
          <cell r="G226">
            <v>170256.20499999999</v>
          </cell>
        </row>
        <row r="227">
          <cell r="A227">
            <v>0</v>
          </cell>
          <cell r="B227">
            <v>0</v>
          </cell>
          <cell r="C227" t="str">
            <v>B - MANO DE OBRA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</row>
        <row r="228">
          <cell r="A228" t="str">
            <v>IIEE-SJ - 102000</v>
          </cell>
          <cell r="B228" t="str">
            <v xml:space="preserve">Oficial </v>
          </cell>
          <cell r="C228" t="str">
            <v>Oficial</v>
          </cell>
          <cell r="D228" t="str">
            <v>hs.</v>
          </cell>
          <cell r="E228">
            <v>1</v>
          </cell>
          <cell r="F228">
            <v>222.14</v>
          </cell>
          <cell r="G228">
            <v>222.14</v>
          </cell>
        </row>
        <row r="229">
          <cell r="A229" t="str">
            <v>IIEE-SJ - 103000</v>
          </cell>
          <cell r="B229" t="str">
            <v>Ayudante</v>
          </cell>
          <cell r="C229" t="str">
            <v>Ayudante</v>
          </cell>
          <cell r="D229" t="str">
            <v>hs.</v>
          </cell>
          <cell r="E229">
            <v>73.28</v>
          </cell>
          <cell r="F229">
            <v>188.03</v>
          </cell>
          <cell r="G229">
            <v>13778.84</v>
          </cell>
        </row>
        <row r="230">
          <cell r="A230" t="str">
            <v>IIEE-SJ - 102000</v>
          </cell>
          <cell r="B230" t="str">
            <v xml:space="preserve">Oficial </v>
          </cell>
          <cell r="C230" t="str">
            <v>Cargas Sociales Oficial</v>
          </cell>
          <cell r="D230" t="str">
            <v>hs.</v>
          </cell>
          <cell r="E230">
            <v>1</v>
          </cell>
          <cell r="F230">
            <v>139.9</v>
          </cell>
          <cell r="G230">
            <v>139.9</v>
          </cell>
        </row>
        <row r="231">
          <cell r="A231" t="str">
            <v>IIEE-SJ - 103000</v>
          </cell>
          <cell r="B231" t="str">
            <v>Ayudante</v>
          </cell>
          <cell r="C231" t="str">
            <v>Cargas Sociales Ayudante</v>
          </cell>
          <cell r="D231" t="str">
            <v>hs.</v>
          </cell>
          <cell r="E231">
            <v>73.28</v>
          </cell>
          <cell r="F231">
            <v>118.96</v>
          </cell>
          <cell r="G231">
            <v>8717.39</v>
          </cell>
        </row>
        <row r="232">
          <cell r="A232" t="str">
            <v/>
          </cell>
          <cell r="B232">
            <v>0</v>
          </cell>
          <cell r="C232">
            <v>0</v>
          </cell>
          <cell r="D232" t="str">
            <v/>
          </cell>
          <cell r="E232">
            <v>0</v>
          </cell>
          <cell r="F232">
            <v>0</v>
          </cell>
          <cell r="G232">
            <v>0</v>
          </cell>
        </row>
        <row r="233">
          <cell r="A233" t="str">
            <v/>
          </cell>
          <cell r="B233">
            <v>0</v>
          </cell>
          <cell r="C233">
            <v>0</v>
          </cell>
          <cell r="D233" t="str">
            <v/>
          </cell>
          <cell r="E233">
            <v>0</v>
          </cell>
          <cell r="F233">
            <v>0</v>
          </cell>
          <cell r="G233">
            <v>0</v>
          </cell>
        </row>
        <row r="234">
          <cell r="A234" t="str">
            <v/>
          </cell>
          <cell r="B234">
            <v>0</v>
          </cell>
          <cell r="C234">
            <v>0</v>
          </cell>
          <cell r="D234" t="str">
            <v/>
          </cell>
          <cell r="E234">
            <v>0</v>
          </cell>
          <cell r="F234">
            <v>0</v>
          </cell>
          <cell r="G234">
            <v>0</v>
          </cell>
        </row>
        <row r="235">
          <cell r="A235" t="str">
            <v/>
          </cell>
          <cell r="B235">
            <v>0</v>
          </cell>
          <cell r="C235">
            <v>0</v>
          </cell>
          <cell r="D235" t="str">
            <v/>
          </cell>
          <cell r="E235">
            <v>0</v>
          </cell>
          <cell r="F235">
            <v>0</v>
          </cell>
          <cell r="G235">
            <v>0</v>
          </cell>
        </row>
        <row r="236">
          <cell r="A236">
            <v>0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 t="str">
            <v>Total B</v>
          </cell>
          <cell r="G236">
            <v>22858.269999999997</v>
          </cell>
        </row>
        <row r="237">
          <cell r="A237">
            <v>0</v>
          </cell>
          <cell r="B237">
            <v>0</v>
          </cell>
          <cell r="C237" t="str">
            <v>C - EQUIPOS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</row>
        <row r="238">
          <cell r="A238" t="str">
            <v>INDEC-SA - 51800-21</v>
          </cell>
          <cell r="B238" t="str">
            <v>Retroexcavadora</v>
          </cell>
          <cell r="C238" t="str">
            <v>Retroexcavadora</v>
          </cell>
          <cell r="D238" t="str">
            <v>hs</v>
          </cell>
          <cell r="E238">
            <v>2</v>
          </cell>
          <cell r="F238">
            <v>1734.25</v>
          </cell>
          <cell r="G238">
            <v>3468.5</v>
          </cell>
        </row>
        <row r="239">
          <cell r="A239" t="str">
            <v/>
          </cell>
          <cell r="B239" t="str">
            <v/>
          </cell>
          <cell r="C239">
            <v>0</v>
          </cell>
          <cell r="D239" t="str">
            <v/>
          </cell>
          <cell r="E239">
            <v>0</v>
          </cell>
          <cell r="F239">
            <v>0</v>
          </cell>
          <cell r="G239">
            <v>0</v>
          </cell>
        </row>
        <row r="240">
          <cell r="A240" t="str">
            <v/>
          </cell>
          <cell r="B240" t="str">
            <v/>
          </cell>
          <cell r="C240">
            <v>0</v>
          </cell>
          <cell r="D240" t="str">
            <v/>
          </cell>
          <cell r="E240">
            <v>0</v>
          </cell>
          <cell r="F240">
            <v>0</v>
          </cell>
          <cell r="G240">
            <v>0</v>
          </cell>
        </row>
        <row r="241">
          <cell r="A241" t="str">
            <v/>
          </cell>
          <cell r="B241" t="str">
            <v/>
          </cell>
          <cell r="C241">
            <v>0</v>
          </cell>
          <cell r="D241" t="str">
            <v/>
          </cell>
          <cell r="E241">
            <v>0</v>
          </cell>
          <cell r="F241">
            <v>0</v>
          </cell>
          <cell r="G241">
            <v>0</v>
          </cell>
        </row>
        <row r="242">
          <cell r="A242" t="str">
            <v/>
          </cell>
          <cell r="B242" t="str">
            <v/>
          </cell>
          <cell r="C242">
            <v>0</v>
          </cell>
          <cell r="D242" t="str">
            <v/>
          </cell>
          <cell r="E242">
            <v>0</v>
          </cell>
          <cell r="F242">
            <v>0</v>
          </cell>
          <cell r="G242">
            <v>0</v>
          </cell>
        </row>
        <row r="243">
          <cell r="A243" t="str">
            <v/>
          </cell>
          <cell r="B243" t="str">
            <v/>
          </cell>
          <cell r="C243">
            <v>0</v>
          </cell>
          <cell r="D243" t="str">
            <v/>
          </cell>
          <cell r="E243">
            <v>0</v>
          </cell>
          <cell r="F243">
            <v>0</v>
          </cell>
          <cell r="G243">
            <v>0</v>
          </cell>
        </row>
        <row r="244">
          <cell r="A244" t="str">
            <v/>
          </cell>
          <cell r="B244" t="str">
            <v/>
          </cell>
          <cell r="C244">
            <v>0</v>
          </cell>
          <cell r="D244" t="str">
            <v/>
          </cell>
          <cell r="E244">
            <v>0</v>
          </cell>
          <cell r="F244">
            <v>0</v>
          </cell>
          <cell r="G244">
            <v>0</v>
          </cell>
        </row>
        <row r="245">
          <cell r="A245" t="str">
            <v/>
          </cell>
          <cell r="B245" t="str">
            <v/>
          </cell>
          <cell r="C245">
            <v>0</v>
          </cell>
          <cell r="D245" t="str">
            <v/>
          </cell>
          <cell r="E245">
            <v>0</v>
          </cell>
          <cell r="F245">
            <v>0</v>
          </cell>
          <cell r="G245">
            <v>0</v>
          </cell>
        </row>
        <row r="246">
          <cell r="A246" t="str">
            <v/>
          </cell>
          <cell r="B246" t="str">
            <v/>
          </cell>
          <cell r="C246">
            <v>0</v>
          </cell>
          <cell r="D246" t="str">
            <v/>
          </cell>
          <cell r="E246">
            <v>0</v>
          </cell>
          <cell r="F246">
            <v>0</v>
          </cell>
          <cell r="G246">
            <v>0</v>
          </cell>
        </row>
        <row r="247">
          <cell r="A247">
            <v>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 t="str">
            <v>Total C</v>
          </cell>
          <cell r="G247">
            <v>3468.5</v>
          </cell>
        </row>
        <row r="248">
          <cell r="A248">
            <v>0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</row>
        <row r="249">
          <cell r="A249" t="str">
            <v>1.2.2</v>
          </cell>
          <cell r="B249" t="str">
            <v>Construcción del obrador, depósitos de materiales, sanitarios de personal oficina para la inspeccion</v>
          </cell>
          <cell r="C249">
            <v>0</v>
          </cell>
          <cell r="D249" t="str">
            <v>Costo  Neto</v>
          </cell>
          <cell r="E249">
            <v>0</v>
          </cell>
          <cell r="F249" t="str">
            <v>Total D=A+B+C</v>
          </cell>
          <cell r="G249">
            <v>196582.97499999998</v>
          </cell>
        </row>
        <row r="251">
          <cell r="A251" t="str">
            <v>ANALISIS DE PRECIOS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</row>
        <row r="252">
          <cell r="A252" t="str">
            <v>COMITENTE:</v>
          </cell>
          <cell r="B252" t="str">
            <v>DIRECCIÓN DE INFRAESTRUCTURA ESCOLAR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</row>
        <row r="253">
          <cell r="A253" t="str">
            <v>CONTRATISTA: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</row>
        <row r="254">
          <cell r="A254" t="str">
            <v>OBRA:</v>
          </cell>
          <cell r="B254" t="str">
            <v>ESCUELA JUAN JOSE PASO</v>
          </cell>
          <cell r="C254">
            <v>0</v>
          </cell>
          <cell r="D254">
            <v>0</v>
          </cell>
          <cell r="E254">
            <v>0</v>
          </cell>
          <cell r="F254" t="str">
            <v>PRECIOS A:</v>
          </cell>
          <cell r="G254">
            <v>44180</v>
          </cell>
        </row>
        <row r="255">
          <cell r="A255" t="str">
            <v>UBICACIÓN:</v>
          </cell>
          <cell r="B255" t="str">
            <v>DEPARTAMENTO ANGACO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</row>
        <row r="256">
          <cell r="A256" t="str">
            <v>RUBRO:</v>
          </cell>
          <cell r="B256">
            <v>1</v>
          </cell>
          <cell r="C256" t="str">
            <v>TRABAJOS PREPARATORIOS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</row>
        <row r="257">
          <cell r="A257" t="str">
            <v>ITEM:</v>
          </cell>
          <cell r="B257" t="str">
            <v>1.2.3</v>
          </cell>
          <cell r="C257" t="str">
            <v>Cegado de cámaras mas extracion de arboles</v>
          </cell>
          <cell r="D257">
            <v>0</v>
          </cell>
          <cell r="E257">
            <v>0</v>
          </cell>
          <cell r="F257" t="str">
            <v>UNIDAD:</v>
          </cell>
          <cell r="G257" t="str">
            <v>gl</v>
          </cell>
        </row>
        <row r="258">
          <cell r="A258">
            <v>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</row>
        <row r="259">
          <cell r="A259" t="str">
            <v>DATOS REDETERMINACION</v>
          </cell>
          <cell r="B259">
            <v>0</v>
          </cell>
          <cell r="C259" t="str">
            <v>DESIGNACION</v>
          </cell>
          <cell r="D259" t="str">
            <v>U</v>
          </cell>
          <cell r="E259" t="str">
            <v>Cantidad</v>
          </cell>
          <cell r="F259" t="str">
            <v>$ Unitarios</v>
          </cell>
          <cell r="G259" t="str">
            <v>$ Parcial</v>
          </cell>
        </row>
        <row r="260">
          <cell r="A260" t="str">
            <v>CÓDIGO</v>
          </cell>
          <cell r="B260" t="str">
            <v>DESCRIPCIÓN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</row>
        <row r="261">
          <cell r="A261">
            <v>0</v>
          </cell>
          <cell r="B261">
            <v>0</v>
          </cell>
          <cell r="C261" t="str">
            <v>A - MATERIALES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</row>
        <row r="262">
          <cell r="A262" t="str">
            <v>INDEC-CM - 37420-11</v>
          </cell>
          <cell r="B262" t="str">
            <v>Cal área hidratada</v>
          </cell>
          <cell r="C262" t="str">
            <v>Cal Hidratada</v>
          </cell>
          <cell r="D262" t="str">
            <v>Kg</v>
          </cell>
          <cell r="E262">
            <v>600</v>
          </cell>
          <cell r="F262">
            <v>6.12</v>
          </cell>
          <cell r="G262">
            <v>3672</v>
          </cell>
        </row>
        <row r="263">
          <cell r="A263" t="str">
            <v>INDEC-CM - 37510-11</v>
          </cell>
          <cell r="B263" t="str">
            <v>Hormigón elaborado</v>
          </cell>
          <cell r="C263" t="str">
            <v>Hormigón Elaborado H8</v>
          </cell>
          <cell r="D263" t="str">
            <v>m3</v>
          </cell>
          <cell r="E263">
            <v>13.572000000000001</v>
          </cell>
          <cell r="F263">
            <v>3200</v>
          </cell>
          <cell r="G263">
            <v>43430.400000000001</v>
          </cell>
        </row>
        <row r="264">
          <cell r="A264" t="str">
            <v/>
          </cell>
          <cell r="B264" t="str">
            <v/>
          </cell>
          <cell r="C264" t="str">
            <v>extraccion de arboles</v>
          </cell>
          <cell r="D264" t="str">
            <v>ud</v>
          </cell>
          <cell r="E264">
            <v>8</v>
          </cell>
          <cell r="F264">
            <v>20000</v>
          </cell>
          <cell r="G264">
            <v>160000</v>
          </cell>
        </row>
        <row r="265">
          <cell r="A265" t="str">
            <v/>
          </cell>
          <cell r="B265" t="str">
            <v/>
          </cell>
          <cell r="C265">
            <v>0</v>
          </cell>
          <cell r="D265" t="str">
            <v/>
          </cell>
          <cell r="E265">
            <v>0</v>
          </cell>
          <cell r="F265">
            <v>0</v>
          </cell>
          <cell r="G265">
            <v>0</v>
          </cell>
        </row>
        <row r="266">
          <cell r="A266" t="str">
            <v/>
          </cell>
          <cell r="B266" t="str">
            <v/>
          </cell>
          <cell r="C266">
            <v>0</v>
          </cell>
          <cell r="D266" t="str">
            <v/>
          </cell>
          <cell r="E266">
            <v>0</v>
          </cell>
          <cell r="F266">
            <v>0</v>
          </cell>
          <cell r="G266">
            <v>0</v>
          </cell>
        </row>
        <row r="267">
          <cell r="A267" t="str">
            <v/>
          </cell>
          <cell r="B267" t="str">
            <v/>
          </cell>
          <cell r="C267">
            <v>0</v>
          </cell>
          <cell r="D267" t="str">
            <v/>
          </cell>
          <cell r="E267">
            <v>0</v>
          </cell>
          <cell r="F267">
            <v>0</v>
          </cell>
          <cell r="G267">
            <v>0</v>
          </cell>
        </row>
        <row r="268">
          <cell r="A268" t="str">
            <v/>
          </cell>
          <cell r="B268" t="str">
            <v/>
          </cell>
          <cell r="C268">
            <v>0</v>
          </cell>
          <cell r="D268" t="str">
            <v/>
          </cell>
          <cell r="E268">
            <v>0</v>
          </cell>
          <cell r="F268">
            <v>0</v>
          </cell>
          <cell r="G268">
            <v>0</v>
          </cell>
        </row>
        <row r="269">
          <cell r="A269" t="str">
            <v/>
          </cell>
          <cell r="B269" t="str">
            <v/>
          </cell>
          <cell r="C269">
            <v>0</v>
          </cell>
          <cell r="D269" t="str">
            <v/>
          </cell>
          <cell r="E269">
            <v>0</v>
          </cell>
          <cell r="F269">
            <v>0</v>
          </cell>
          <cell r="G269">
            <v>0</v>
          </cell>
        </row>
        <row r="270">
          <cell r="A270" t="str">
            <v/>
          </cell>
          <cell r="B270" t="str">
            <v/>
          </cell>
          <cell r="C270">
            <v>0</v>
          </cell>
          <cell r="D270" t="str">
            <v/>
          </cell>
          <cell r="E270">
            <v>0</v>
          </cell>
          <cell r="F270">
            <v>0</v>
          </cell>
          <cell r="G270">
            <v>0</v>
          </cell>
        </row>
        <row r="271">
          <cell r="A271" t="str">
            <v/>
          </cell>
          <cell r="B271" t="str">
            <v/>
          </cell>
          <cell r="C271">
            <v>0</v>
          </cell>
          <cell r="D271" t="str">
            <v/>
          </cell>
          <cell r="E271">
            <v>0</v>
          </cell>
          <cell r="F271">
            <v>0</v>
          </cell>
          <cell r="G271">
            <v>0</v>
          </cell>
        </row>
        <row r="272">
          <cell r="A272" t="str">
            <v/>
          </cell>
          <cell r="B272" t="str">
            <v/>
          </cell>
          <cell r="C272">
            <v>0</v>
          </cell>
          <cell r="D272" t="str">
            <v/>
          </cell>
          <cell r="E272">
            <v>0</v>
          </cell>
          <cell r="F272">
            <v>0</v>
          </cell>
          <cell r="G272">
            <v>0</v>
          </cell>
        </row>
        <row r="273">
          <cell r="A273" t="str">
            <v/>
          </cell>
          <cell r="B273" t="str">
            <v/>
          </cell>
          <cell r="C273">
            <v>0</v>
          </cell>
          <cell r="D273" t="str">
            <v/>
          </cell>
          <cell r="E273">
            <v>0</v>
          </cell>
          <cell r="F273">
            <v>0</v>
          </cell>
          <cell r="G273">
            <v>0</v>
          </cell>
        </row>
        <row r="274">
          <cell r="A274" t="str">
            <v/>
          </cell>
          <cell r="B274" t="str">
            <v/>
          </cell>
          <cell r="C274">
            <v>0</v>
          </cell>
          <cell r="D274" t="str">
            <v/>
          </cell>
          <cell r="E274">
            <v>0</v>
          </cell>
          <cell r="F274">
            <v>0</v>
          </cell>
          <cell r="G274">
            <v>0</v>
          </cell>
        </row>
        <row r="275">
          <cell r="A275" t="str">
            <v/>
          </cell>
          <cell r="B275" t="str">
            <v/>
          </cell>
          <cell r="C275">
            <v>0</v>
          </cell>
          <cell r="D275" t="str">
            <v/>
          </cell>
          <cell r="E275">
            <v>0</v>
          </cell>
          <cell r="F275">
            <v>0</v>
          </cell>
          <cell r="G275">
            <v>0</v>
          </cell>
        </row>
        <row r="276">
          <cell r="A276">
            <v>0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 t="str">
            <v>Total A</v>
          </cell>
          <cell r="G276">
            <v>207102.4</v>
          </cell>
        </row>
        <row r="277">
          <cell r="A277">
            <v>0</v>
          </cell>
          <cell r="B277">
            <v>0</v>
          </cell>
          <cell r="C277" t="str">
            <v>B - MANO DE OBRA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</row>
        <row r="278">
          <cell r="A278" t="str">
            <v>IIEE-SJ - 102000</v>
          </cell>
          <cell r="B278" t="str">
            <v xml:space="preserve">Oficial </v>
          </cell>
          <cell r="C278" t="str">
            <v>Oficial</v>
          </cell>
          <cell r="D278" t="str">
            <v>hs.</v>
          </cell>
          <cell r="E278">
            <v>4</v>
          </cell>
          <cell r="F278">
            <v>222.14</v>
          </cell>
          <cell r="G278">
            <v>888.56</v>
          </cell>
        </row>
        <row r="279">
          <cell r="A279" t="str">
            <v>IIEE-SJ - 103000</v>
          </cell>
          <cell r="B279" t="str">
            <v>Ayudante</v>
          </cell>
          <cell r="C279" t="str">
            <v>Ayudante</v>
          </cell>
          <cell r="D279" t="str">
            <v>hs.</v>
          </cell>
          <cell r="E279">
            <v>16</v>
          </cell>
          <cell r="F279">
            <v>188.03</v>
          </cell>
          <cell r="G279">
            <v>3008.48</v>
          </cell>
        </row>
        <row r="280">
          <cell r="A280" t="str">
            <v>IIEE-SJ - 102000</v>
          </cell>
          <cell r="B280" t="str">
            <v xml:space="preserve">Oficial </v>
          </cell>
          <cell r="C280" t="str">
            <v>Cargas Sociales Oficial</v>
          </cell>
          <cell r="D280" t="str">
            <v>hs.</v>
          </cell>
          <cell r="E280">
            <v>4</v>
          </cell>
          <cell r="F280">
            <v>139.9</v>
          </cell>
          <cell r="G280">
            <v>559.6</v>
          </cell>
        </row>
        <row r="281">
          <cell r="A281" t="str">
            <v>IIEE-SJ - 103000</v>
          </cell>
          <cell r="B281" t="str">
            <v>Ayudante</v>
          </cell>
          <cell r="C281" t="str">
            <v>Cargas Sociales Ayudante</v>
          </cell>
          <cell r="D281" t="str">
            <v>hs.</v>
          </cell>
          <cell r="E281">
            <v>16</v>
          </cell>
          <cell r="F281">
            <v>118.96</v>
          </cell>
          <cell r="G281">
            <v>1903.36</v>
          </cell>
        </row>
        <row r="282">
          <cell r="A282" t="str">
            <v/>
          </cell>
          <cell r="B282">
            <v>0</v>
          </cell>
          <cell r="C282">
            <v>0</v>
          </cell>
          <cell r="D282" t="str">
            <v/>
          </cell>
          <cell r="E282">
            <v>0</v>
          </cell>
          <cell r="F282">
            <v>0</v>
          </cell>
          <cell r="G282">
            <v>0</v>
          </cell>
        </row>
        <row r="283">
          <cell r="A283" t="str">
            <v/>
          </cell>
          <cell r="B283">
            <v>0</v>
          </cell>
          <cell r="C283">
            <v>0</v>
          </cell>
          <cell r="D283" t="str">
            <v/>
          </cell>
          <cell r="E283">
            <v>0</v>
          </cell>
          <cell r="F283">
            <v>0</v>
          </cell>
          <cell r="G283">
            <v>0</v>
          </cell>
        </row>
        <row r="284">
          <cell r="A284" t="str">
            <v/>
          </cell>
          <cell r="B284">
            <v>0</v>
          </cell>
          <cell r="C284">
            <v>0</v>
          </cell>
          <cell r="D284" t="str">
            <v/>
          </cell>
          <cell r="E284">
            <v>0</v>
          </cell>
          <cell r="F284">
            <v>0</v>
          </cell>
          <cell r="G284">
            <v>0</v>
          </cell>
        </row>
        <row r="285">
          <cell r="A285" t="str">
            <v/>
          </cell>
          <cell r="B285">
            <v>0</v>
          </cell>
          <cell r="C285">
            <v>0</v>
          </cell>
          <cell r="D285" t="str">
            <v/>
          </cell>
          <cell r="E285">
            <v>0</v>
          </cell>
          <cell r="F285">
            <v>0</v>
          </cell>
          <cell r="G285">
            <v>0</v>
          </cell>
        </row>
        <row r="286">
          <cell r="A286">
            <v>0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 t="str">
            <v>Total B</v>
          </cell>
          <cell r="G286">
            <v>6360</v>
          </cell>
        </row>
        <row r="287">
          <cell r="A287">
            <v>0</v>
          </cell>
          <cell r="B287">
            <v>0</v>
          </cell>
          <cell r="C287" t="str">
            <v>C - EQUIPOS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</row>
        <row r="288">
          <cell r="A288" t="str">
            <v/>
          </cell>
          <cell r="B288" t="str">
            <v/>
          </cell>
          <cell r="C288">
            <v>0</v>
          </cell>
          <cell r="D288" t="str">
            <v/>
          </cell>
          <cell r="E288">
            <v>0</v>
          </cell>
          <cell r="F288">
            <v>0</v>
          </cell>
          <cell r="G288">
            <v>0</v>
          </cell>
        </row>
        <row r="289">
          <cell r="A289" t="str">
            <v/>
          </cell>
          <cell r="B289" t="str">
            <v/>
          </cell>
          <cell r="C289">
            <v>0</v>
          </cell>
          <cell r="D289" t="str">
            <v/>
          </cell>
          <cell r="E289">
            <v>0</v>
          </cell>
          <cell r="F289">
            <v>0</v>
          </cell>
          <cell r="G289">
            <v>0</v>
          </cell>
        </row>
        <row r="290">
          <cell r="A290" t="str">
            <v/>
          </cell>
          <cell r="B290" t="str">
            <v/>
          </cell>
          <cell r="C290">
            <v>0</v>
          </cell>
          <cell r="D290" t="str">
            <v/>
          </cell>
          <cell r="E290">
            <v>0</v>
          </cell>
          <cell r="F290">
            <v>0</v>
          </cell>
          <cell r="G290">
            <v>0</v>
          </cell>
        </row>
        <row r="291">
          <cell r="A291" t="str">
            <v/>
          </cell>
          <cell r="B291" t="str">
            <v/>
          </cell>
          <cell r="C291">
            <v>0</v>
          </cell>
          <cell r="D291" t="str">
            <v/>
          </cell>
          <cell r="E291">
            <v>0</v>
          </cell>
          <cell r="F291">
            <v>0</v>
          </cell>
          <cell r="G291">
            <v>0</v>
          </cell>
        </row>
        <row r="292">
          <cell r="A292" t="str">
            <v/>
          </cell>
          <cell r="B292" t="str">
            <v/>
          </cell>
          <cell r="C292">
            <v>0</v>
          </cell>
          <cell r="D292" t="str">
            <v/>
          </cell>
          <cell r="E292">
            <v>0</v>
          </cell>
          <cell r="F292">
            <v>0</v>
          </cell>
          <cell r="G292">
            <v>0</v>
          </cell>
        </row>
        <row r="293">
          <cell r="A293" t="str">
            <v/>
          </cell>
          <cell r="B293" t="str">
            <v/>
          </cell>
          <cell r="C293">
            <v>0</v>
          </cell>
          <cell r="D293" t="str">
            <v/>
          </cell>
          <cell r="E293">
            <v>0</v>
          </cell>
          <cell r="F293">
            <v>0</v>
          </cell>
          <cell r="G293">
            <v>0</v>
          </cell>
        </row>
        <row r="294">
          <cell r="A294" t="str">
            <v/>
          </cell>
          <cell r="B294" t="str">
            <v/>
          </cell>
          <cell r="C294">
            <v>0</v>
          </cell>
          <cell r="D294" t="str">
            <v/>
          </cell>
          <cell r="E294">
            <v>0</v>
          </cell>
          <cell r="F294">
            <v>0</v>
          </cell>
          <cell r="G294">
            <v>0</v>
          </cell>
        </row>
        <row r="295">
          <cell r="A295" t="str">
            <v/>
          </cell>
          <cell r="B295" t="str">
            <v/>
          </cell>
          <cell r="C295">
            <v>0</v>
          </cell>
          <cell r="D295" t="str">
            <v/>
          </cell>
          <cell r="E295">
            <v>0</v>
          </cell>
          <cell r="F295">
            <v>0</v>
          </cell>
          <cell r="G295">
            <v>0</v>
          </cell>
        </row>
        <row r="296">
          <cell r="A296" t="str">
            <v/>
          </cell>
          <cell r="B296" t="str">
            <v/>
          </cell>
          <cell r="C296">
            <v>0</v>
          </cell>
          <cell r="D296" t="str">
            <v/>
          </cell>
          <cell r="E296">
            <v>0</v>
          </cell>
          <cell r="F296">
            <v>0</v>
          </cell>
          <cell r="G296">
            <v>0</v>
          </cell>
        </row>
        <row r="297">
          <cell r="A297">
            <v>0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 t="str">
            <v>Total C</v>
          </cell>
          <cell r="G297">
            <v>0</v>
          </cell>
        </row>
        <row r="298">
          <cell r="A298">
            <v>0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</row>
        <row r="299">
          <cell r="A299" t="str">
            <v>1.2.3</v>
          </cell>
          <cell r="B299" t="str">
            <v>Cegado de cámaras mas extracion de arboles</v>
          </cell>
          <cell r="C299">
            <v>0</v>
          </cell>
          <cell r="D299" t="str">
            <v>Costo  Neto</v>
          </cell>
          <cell r="E299">
            <v>0</v>
          </cell>
          <cell r="F299" t="str">
            <v>Total D=A+B+C</v>
          </cell>
          <cell r="G299">
            <v>213462.39999999999</v>
          </cell>
        </row>
        <row r="301">
          <cell r="A301" t="str">
            <v>ANALISIS DE PRECIOS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</row>
        <row r="302">
          <cell r="A302" t="str">
            <v>COMITENTE:</v>
          </cell>
          <cell r="B302" t="str">
            <v>DIRECCIÓN DE INFRAESTRUCTURA ESCOLAR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</row>
        <row r="303">
          <cell r="A303" t="str">
            <v>CONTRATISTA: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</row>
        <row r="304">
          <cell r="A304" t="str">
            <v>OBRA:</v>
          </cell>
          <cell r="B304" t="str">
            <v>ESCUELA JUAN JOSE PASO</v>
          </cell>
          <cell r="C304">
            <v>0</v>
          </cell>
          <cell r="D304">
            <v>0</v>
          </cell>
          <cell r="E304">
            <v>0</v>
          </cell>
          <cell r="F304" t="str">
            <v>PRECIOS A:</v>
          </cell>
          <cell r="G304">
            <v>44180</v>
          </cell>
        </row>
        <row r="305">
          <cell r="A305" t="str">
            <v>UBICACIÓN:</v>
          </cell>
          <cell r="B305" t="str">
            <v>DEPARTAMENTO ANGACO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</row>
        <row r="306">
          <cell r="A306" t="str">
            <v>RUBRO:</v>
          </cell>
          <cell r="B306">
            <v>1</v>
          </cell>
          <cell r="C306" t="str">
            <v>TRABAJOS PREPARATORIOS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</row>
        <row r="307">
          <cell r="A307" t="str">
            <v>ITEM:</v>
          </cell>
          <cell r="B307" t="str">
            <v>1.2.4</v>
          </cell>
          <cell r="C307" t="str">
            <v>Cunetas</v>
          </cell>
          <cell r="D307">
            <v>0</v>
          </cell>
          <cell r="E307">
            <v>0</v>
          </cell>
          <cell r="F307" t="str">
            <v>UNIDAD:</v>
          </cell>
          <cell r="G307" t="str">
            <v>gl</v>
          </cell>
        </row>
        <row r="308">
          <cell r="A308">
            <v>0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</row>
        <row r="309">
          <cell r="A309" t="str">
            <v>DATOS REDETERMINACION</v>
          </cell>
          <cell r="B309">
            <v>0</v>
          </cell>
          <cell r="C309" t="str">
            <v>DESIGNACION</v>
          </cell>
          <cell r="D309" t="str">
            <v>U</v>
          </cell>
          <cell r="E309" t="str">
            <v>Cantidad</v>
          </cell>
          <cell r="F309" t="str">
            <v>$ Unitarios</v>
          </cell>
          <cell r="G309" t="str">
            <v>$ Parcial</v>
          </cell>
        </row>
        <row r="310">
          <cell r="A310" t="str">
            <v>CÓDIGO</v>
          </cell>
          <cell r="B310" t="str">
            <v>DESCRIPCIÓN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</row>
        <row r="311">
          <cell r="A311">
            <v>0</v>
          </cell>
          <cell r="B311">
            <v>0</v>
          </cell>
          <cell r="C311" t="str">
            <v>A - MATERIALES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</row>
        <row r="312">
          <cell r="A312" t="str">
            <v/>
          </cell>
          <cell r="B312" t="str">
            <v/>
          </cell>
          <cell r="C312" t="str">
            <v>alquiler de moldes</v>
          </cell>
          <cell r="D312" t="str">
            <v>ud</v>
          </cell>
          <cell r="E312">
            <v>1</v>
          </cell>
          <cell r="F312">
            <v>14846.311475409837</v>
          </cell>
          <cell r="G312">
            <v>14846.31</v>
          </cell>
        </row>
        <row r="313">
          <cell r="A313" t="str">
            <v>INDEC-CM - 37510-11</v>
          </cell>
          <cell r="B313" t="str">
            <v>Hormigón elaborado</v>
          </cell>
          <cell r="C313" t="str">
            <v>Hormigón elaborado H13</v>
          </cell>
          <cell r="D313" t="str">
            <v>m3</v>
          </cell>
          <cell r="E313">
            <v>13.248000000000003</v>
          </cell>
          <cell r="F313">
            <v>4000</v>
          </cell>
          <cell r="G313">
            <v>52992</v>
          </cell>
        </row>
        <row r="314">
          <cell r="A314" t="str">
            <v/>
          </cell>
          <cell r="B314" t="str">
            <v/>
          </cell>
          <cell r="C314">
            <v>0</v>
          </cell>
          <cell r="D314" t="str">
            <v/>
          </cell>
          <cell r="E314">
            <v>0</v>
          </cell>
          <cell r="F314">
            <v>0</v>
          </cell>
          <cell r="G314">
            <v>0</v>
          </cell>
        </row>
        <row r="315">
          <cell r="A315" t="str">
            <v/>
          </cell>
          <cell r="B315" t="str">
            <v/>
          </cell>
          <cell r="C315">
            <v>0</v>
          </cell>
          <cell r="D315" t="str">
            <v/>
          </cell>
          <cell r="E315">
            <v>0</v>
          </cell>
          <cell r="F315">
            <v>0</v>
          </cell>
          <cell r="G315">
            <v>0</v>
          </cell>
        </row>
        <row r="316">
          <cell r="A316" t="str">
            <v/>
          </cell>
          <cell r="B316" t="str">
            <v/>
          </cell>
          <cell r="C316">
            <v>0</v>
          </cell>
          <cell r="D316" t="str">
            <v/>
          </cell>
          <cell r="E316">
            <v>0</v>
          </cell>
          <cell r="F316">
            <v>0</v>
          </cell>
          <cell r="G316">
            <v>0</v>
          </cell>
        </row>
        <row r="317">
          <cell r="A317" t="str">
            <v/>
          </cell>
          <cell r="B317" t="str">
            <v/>
          </cell>
          <cell r="C317">
            <v>0</v>
          </cell>
          <cell r="D317" t="str">
            <v/>
          </cell>
          <cell r="E317">
            <v>0</v>
          </cell>
          <cell r="F317">
            <v>0</v>
          </cell>
          <cell r="G317">
            <v>0</v>
          </cell>
        </row>
        <row r="318">
          <cell r="A318" t="str">
            <v/>
          </cell>
          <cell r="B318" t="str">
            <v/>
          </cell>
          <cell r="C318">
            <v>0</v>
          </cell>
          <cell r="D318" t="str">
            <v/>
          </cell>
          <cell r="E318">
            <v>0</v>
          </cell>
          <cell r="F318">
            <v>0</v>
          </cell>
          <cell r="G318">
            <v>0</v>
          </cell>
        </row>
        <row r="319">
          <cell r="A319" t="str">
            <v/>
          </cell>
          <cell r="B319" t="str">
            <v/>
          </cell>
          <cell r="C319">
            <v>0</v>
          </cell>
          <cell r="D319" t="str">
            <v/>
          </cell>
          <cell r="E319">
            <v>0</v>
          </cell>
          <cell r="F319">
            <v>0</v>
          </cell>
          <cell r="G319">
            <v>0</v>
          </cell>
        </row>
        <row r="320">
          <cell r="A320" t="str">
            <v/>
          </cell>
          <cell r="B320" t="str">
            <v/>
          </cell>
          <cell r="C320">
            <v>0</v>
          </cell>
          <cell r="D320" t="str">
            <v/>
          </cell>
          <cell r="E320">
            <v>0</v>
          </cell>
          <cell r="F320">
            <v>0</v>
          </cell>
          <cell r="G320">
            <v>0</v>
          </cell>
        </row>
        <row r="321">
          <cell r="A321" t="str">
            <v/>
          </cell>
          <cell r="B321" t="str">
            <v/>
          </cell>
          <cell r="C321">
            <v>0</v>
          </cell>
          <cell r="D321" t="str">
            <v/>
          </cell>
          <cell r="E321">
            <v>0</v>
          </cell>
          <cell r="F321">
            <v>0</v>
          </cell>
          <cell r="G321">
            <v>0</v>
          </cell>
        </row>
        <row r="322">
          <cell r="A322" t="str">
            <v/>
          </cell>
          <cell r="B322" t="str">
            <v/>
          </cell>
          <cell r="C322">
            <v>0</v>
          </cell>
          <cell r="D322" t="str">
            <v/>
          </cell>
          <cell r="E322">
            <v>0</v>
          </cell>
          <cell r="F322">
            <v>0</v>
          </cell>
          <cell r="G322">
            <v>0</v>
          </cell>
        </row>
        <row r="323">
          <cell r="A323" t="str">
            <v/>
          </cell>
          <cell r="B323" t="str">
            <v/>
          </cell>
          <cell r="C323">
            <v>0</v>
          </cell>
          <cell r="D323" t="str">
            <v/>
          </cell>
          <cell r="E323">
            <v>0</v>
          </cell>
          <cell r="F323">
            <v>0</v>
          </cell>
          <cell r="G323">
            <v>0</v>
          </cell>
        </row>
        <row r="324">
          <cell r="A324" t="str">
            <v/>
          </cell>
          <cell r="B324" t="str">
            <v/>
          </cell>
          <cell r="C324">
            <v>0</v>
          </cell>
          <cell r="D324" t="str">
            <v/>
          </cell>
          <cell r="E324">
            <v>0</v>
          </cell>
          <cell r="F324">
            <v>0</v>
          </cell>
          <cell r="G324">
            <v>0</v>
          </cell>
        </row>
        <row r="325">
          <cell r="A325" t="str">
            <v/>
          </cell>
          <cell r="B325" t="str">
            <v/>
          </cell>
          <cell r="C325">
            <v>0</v>
          </cell>
          <cell r="D325" t="str">
            <v/>
          </cell>
          <cell r="E325">
            <v>0</v>
          </cell>
          <cell r="F325">
            <v>0</v>
          </cell>
          <cell r="G325">
            <v>0</v>
          </cell>
        </row>
        <row r="326">
          <cell r="A326">
            <v>0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 t="str">
            <v>Total A</v>
          </cell>
          <cell r="G326">
            <v>67838.31</v>
          </cell>
        </row>
        <row r="327">
          <cell r="A327">
            <v>0</v>
          </cell>
          <cell r="B327">
            <v>0</v>
          </cell>
          <cell r="C327" t="str">
            <v>B - MANO DE OBRA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</row>
        <row r="328">
          <cell r="A328" t="str">
            <v>IIEE-SJ - 102000</v>
          </cell>
          <cell r="B328" t="str">
            <v xml:space="preserve">Oficial </v>
          </cell>
          <cell r="C328" t="str">
            <v>Oficial</v>
          </cell>
          <cell r="D328" t="str">
            <v>hs.</v>
          </cell>
          <cell r="E328">
            <v>150</v>
          </cell>
          <cell r="F328">
            <v>222.14</v>
          </cell>
          <cell r="G328">
            <v>33321</v>
          </cell>
        </row>
        <row r="329">
          <cell r="A329" t="str">
            <v>IIEE-SJ - 103000</v>
          </cell>
          <cell r="B329" t="str">
            <v>Ayudante</v>
          </cell>
          <cell r="C329" t="str">
            <v>Ayudante</v>
          </cell>
          <cell r="D329" t="str">
            <v>hs.</v>
          </cell>
          <cell r="E329">
            <v>50</v>
          </cell>
          <cell r="F329">
            <v>188.03</v>
          </cell>
          <cell r="G329">
            <v>9401.5</v>
          </cell>
        </row>
        <row r="330">
          <cell r="A330" t="str">
            <v>IIEE-SJ - 102000</v>
          </cell>
          <cell r="B330" t="str">
            <v xml:space="preserve">Oficial </v>
          </cell>
          <cell r="C330" t="str">
            <v>Cargas Sociales Oficial</v>
          </cell>
          <cell r="D330" t="str">
            <v>hs.</v>
          </cell>
          <cell r="E330">
            <v>150</v>
          </cell>
          <cell r="F330">
            <v>139.9</v>
          </cell>
          <cell r="G330">
            <v>20985</v>
          </cell>
        </row>
        <row r="331">
          <cell r="A331" t="str">
            <v>IIEE-SJ - 103000</v>
          </cell>
          <cell r="B331" t="str">
            <v>Ayudante</v>
          </cell>
          <cell r="C331" t="str">
            <v>Cargas Sociales Ayudante</v>
          </cell>
          <cell r="D331" t="str">
            <v>hs.</v>
          </cell>
          <cell r="E331">
            <v>50</v>
          </cell>
          <cell r="F331">
            <v>118.96</v>
          </cell>
          <cell r="G331">
            <v>5948</v>
          </cell>
        </row>
        <row r="332">
          <cell r="A332" t="str">
            <v/>
          </cell>
          <cell r="B332">
            <v>0</v>
          </cell>
          <cell r="C332">
            <v>0</v>
          </cell>
          <cell r="D332" t="str">
            <v/>
          </cell>
          <cell r="E332">
            <v>0</v>
          </cell>
          <cell r="F332">
            <v>0</v>
          </cell>
          <cell r="G332">
            <v>0</v>
          </cell>
        </row>
        <row r="333">
          <cell r="A333" t="str">
            <v/>
          </cell>
          <cell r="B333">
            <v>0</v>
          </cell>
          <cell r="C333">
            <v>0</v>
          </cell>
          <cell r="D333" t="str">
            <v/>
          </cell>
          <cell r="E333">
            <v>0</v>
          </cell>
          <cell r="F333">
            <v>0</v>
          </cell>
          <cell r="G333">
            <v>0</v>
          </cell>
        </row>
        <row r="334">
          <cell r="A334" t="str">
            <v/>
          </cell>
          <cell r="B334">
            <v>0</v>
          </cell>
          <cell r="C334">
            <v>0</v>
          </cell>
          <cell r="D334" t="str">
            <v/>
          </cell>
          <cell r="E334">
            <v>0</v>
          </cell>
          <cell r="F334">
            <v>0</v>
          </cell>
          <cell r="G334">
            <v>0</v>
          </cell>
        </row>
        <row r="335">
          <cell r="A335" t="str">
            <v/>
          </cell>
          <cell r="B335">
            <v>0</v>
          </cell>
          <cell r="C335">
            <v>0</v>
          </cell>
          <cell r="D335" t="str">
            <v/>
          </cell>
          <cell r="E335">
            <v>0</v>
          </cell>
          <cell r="F335">
            <v>0</v>
          </cell>
          <cell r="G335">
            <v>0</v>
          </cell>
        </row>
        <row r="336">
          <cell r="A336">
            <v>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 t="str">
            <v>Total B</v>
          </cell>
          <cell r="G336">
            <v>69655.5</v>
          </cell>
        </row>
        <row r="337">
          <cell r="A337">
            <v>0</v>
          </cell>
          <cell r="B337">
            <v>0</v>
          </cell>
          <cell r="C337" t="str">
            <v>C - EQUIPOS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</row>
        <row r="338">
          <cell r="A338" t="str">
            <v/>
          </cell>
          <cell r="B338" t="str">
            <v/>
          </cell>
          <cell r="C338">
            <v>0</v>
          </cell>
          <cell r="D338" t="str">
            <v/>
          </cell>
          <cell r="E338">
            <v>0</v>
          </cell>
          <cell r="F338">
            <v>0</v>
          </cell>
          <cell r="G338">
            <v>0</v>
          </cell>
        </row>
        <row r="339">
          <cell r="A339" t="str">
            <v/>
          </cell>
          <cell r="B339" t="str">
            <v/>
          </cell>
          <cell r="C339">
            <v>0</v>
          </cell>
          <cell r="D339" t="str">
            <v/>
          </cell>
          <cell r="E339">
            <v>0</v>
          </cell>
          <cell r="F339">
            <v>0</v>
          </cell>
          <cell r="G339">
            <v>0</v>
          </cell>
        </row>
        <row r="340">
          <cell r="A340" t="str">
            <v/>
          </cell>
          <cell r="B340" t="str">
            <v/>
          </cell>
          <cell r="C340">
            <v>0</v>
          </cell>
          <cell r="D340" t="str">
            <v/>
          </cell>
          <cell r="E340">
            <v>0</v>
          </cell>
          <cell r="F340">
            <v>0</v>
          </cell>
          <cell r="G340">
            <v>0</v>
          </cell>
        </row>
        <row r="341">
          <cell r="A341" t="str">
            <v/>
          </cell>
          <cell r="B341" t="str">
            <v/>
          </cell>
          <cell r="C341">
            <v>0</v>
          </cell>
          <cell r="D341" t="str">
            <v/>
          </cell>
          <cell r="E341">
            <v>0</v>
          </cell>
          <cell r="F341">
            <v>0</v>
          </cell>
          <cell r="G341">
            <v>0</v>
          </cell>
        </row>
        <row r="342">
          <cell r="A342" t="str">
            <v/>
          </cell>
          <cell r="B342" t="str">
            <v/>
          </cell>
          <cell r="C342">
            <v>0</v>
          </cell>
          <cell r="D342" t="str">
            <v/>
          </cell>
          <cell r="E342">
            <v>0</v>
          </cell>
          <cell r="F342">
            <v>0</v>
          </cell>
          <cell r="G342">
            <v>0</v>
          </cell>
        </row>
        <row r="343">
          <cell r="A343" t="str">
            <v/>
          </cell>
          <cell r="B343" t="str">
            <v/>
          </cell>
          <cell r="C343">
            <v>0</v>
          </cell>
          <cell r="D343" t="str">
            <v/>
          </cell>
          <cell r="E343">
            <v>0</v>
          </cell>
          <cell r="F343">
            <v>0</v>
          </cell>
          <cell r="G343">
            <v>0</v>
          </cell>
        </row>
        <row r="344">
          <cell r="A344" t="str">
            <v/>
          </cell>
          <cell r="B344" t="str">
            <v/>
          </cell>
          <cell r="C344">
            <v>0</v>
          </cell>
          <cell r="D344" t="str">
            <v/>
          </cell>
          <cell r="E344">
            <v>0</v>
          </cell>
          <cell r="F344">
            <v>0</v>
          </cell>
          <cell r="G344">
            <v>0</v>
          </cell>
        </row>
        <row r="345">
          <cell r="A345" t="str">
            <v/>
          </cell>
          <cell r="B345" t="str">
            <v/>
          </cell>
          <cell r="C345">
            <v>0</v>
          </cell>
          <cell r="D345" t="str">
            <v/>
          </cell>
          <cell r="E345">
            <v>0</v>
          </cell>
          <cell r="F345">
            <v>0</v>
          </cell>
          <cell r="G345">
            <v>0</v>
          </cell>
        </row>
        <row r="346">
          <cell r="A346" t="str">
            <v/>
          </cell>
          <cell r="B346" t="str">
            <v/>
          </cell>
          <cell r="C346">
            <v>0</v>
          </cell>
          <cell r="D346" t="str">
            <v/>
          </cell>
          <cell r="E346">
            <v>0</v>
          </cell>
          <cell r="F346">
            <v>0</v>
          </cell>
          <cell r="G346">
            <v>0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 t="str">
            <v>Total C</v>
          </cell>
          <cell r="G347">
            <v>0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</row>
        <row r="349">
          <cell r="A349" t="str">
            <v>1.2.4</v>
          </cell>
          <cell r="B349" t="str">
            <v>Cunetas</v>
          </cell>
          <cell r="C349">
            <v>0</v>
          </cell>
          <cell r="D349" t="str">
            <v>Costo  Neto</v>
          </cell>
          <cell r="E349">
            <v>0</v>
          </cell>
          <cell r="F349" t="str">
            <v>Total D=A+B+C</v>
          </cell>
          <cell r="G349">
            <v>137493.81</v>
          </cell>
        </row>
        <row r="351">
          <cell r="A351" t="str">
            <v>ANALISIS DE PRECIOS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</row>
        <row r="352">
          <cell r="A352" t="str">
            <v>COMITENTE:</v>
          </cell>
          <cell r="B352" t="str">
            <v>DIRECCIÓN DE INFRAESTRUCTURA ESCOLAR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</row>
        <row r="353">
          <cell r="A353" t="str">
            <v>CONTRATISTA: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</row>
        <row r="354">
          <cell r="A354" t="str">
            <v>OBRA:</v>
          </cell>
          <cell r="B354" t="str">
            <v>ESCUELA JUAN JOSE PASO</v>
          </cell>
          <cell r="C354">
            <v>0</v>
          </cell>
          <cell r="D354">
            <v>0</v>
          </cell>
          <cell r="E354">
            <v>0</v>
          </cell>
          <cell r="F354" t="str">
            <v>PRECIOS A:</v>
          </cell>
          <cell r="G354">
            <v>44180</v>
          </cell>
        </row>
        <row r="355">
          <cell r="A355" t="str">
            <v>UBICACIÓN:</v>
          </cell>
          <cell r="B355" t="str">
            <v>DEPARTAMENTO ANGACO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</row>
        <row r="356">
          <cell r="A356" t="str">
            <v>RUBRO:</v>
          </cell>
          <cell r="B356">
            <v>1</v>
          </cell>
          <cell r="C356" t="str">
            <v>TRABAJOS PREPARATORIOS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</row>
        <row r="357">
          <cell r="A357" t="str">
            <v>ITEM:</v>
          </cell>
          <cell r="B357" t="str">
            <v>1.2.5</v>
          </cell>
          <cell r="C357" t="str">
            <v>Vallados y cierres perimetrales</v>
          </cell>
          <cell r="D357">
            <v>0</v>
          </cell>
          <cell r="E357">
            <v>0</v>
          </cell>
          <cell r="F357" t="str">
            <v>UNIDAD:</v>
          </cell>
          <cell r="G357" t="str">
            <v>gl</v>
          </cell>
        </row>
        <row r="358">
          <cell r="A358">
            <v>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</row>
        <row r="359">
          <cell r="A359" t="str">
            <v>DATOS REDETERMINACION</v>
          </cell>
          <cell r="B359">
            <v>0</v>
          </cell>
          <cell r="C359" t="str">
            <v>DESIGNACION</v>
          </cell>
          <cell r="D359" t="str">
            <v>U</v>
          </cell>
          <cell r="E359" t="str">
            <v>Cantidad</v>
          </cell>
          <cell r="F359" t="str">
            <v>$ Unitarios</v>
          </cell>
          <cell r="G359" t="str">
            <v>$ Parcial</v>
          </cell>
        </row>
        <row r="360">
          <cell r="A360" t="str">
            <v>CÓDIGO</v>
          </cell>
          <cell r="B360" t="str">
            <v>DESCRIPCIÓN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</row>
        <row r="361">
          <cell r="A361">
            <v>0</v>
          </cell>
          <cell r="B361">
            <v>0</v>
          </cell>
          <cell r="C361" t="str">
            <v>A - MATERIALES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</row>
        <row r="362">
          <cell r="A362" t="str">
            <v>INDEC-PB - 31420-1</v>
          </cell>
          <cell r="B362" t="str">
            <v xml:space="preserve">Maderas terciadas fenólicas                                            </v>
          </cell>
          <cell r="C362" t="str">
            <v>Fenólico</v>
          </cell>
          <cell r="D362" t="str">
            <v>m2</v>
          </cell>
          <cell r="E362">
            <v>24</v>
          </cell>
          <cell r="F362">
            <v>698.66</v>
          </cell>
          <cell r="G362">
            <v>16767.84</v>
          </cell>
        </row>
        <row r="363">
          <cell r="A363" t="str">
            <v>INDEC-CM - 31100-11</v>
          </cell>
          <cell r="B363" t="str">
            <v>Tirante  sin cepillar</v>
          </cell>
          <cell r="C363" t="str">
            <v>Puntales (2,5m)</v>
          </cell>
          <cell r="D363" t="str">
            <v>ml</v>
          </cell>
          <cell r="E363">
            <v>6.86</v>
          </cell>
          <cell r="F363">
            <v>206.9</v>
          </cell>
          <cell r="G363">
            <v>1419.33</v>
          </cell>
        </row>
        <row r="364">
          <cell r="A364" t="str">
            <v>INDEC-CM - 31100-11</v>
          </cell>
          <cell r="B364" t="str">
            <v>Tirante  sin cepillar</v>
          </cell>
          <cell r="C364" t="str">
            <v>Tirantes 3"x3"</v>
          </cell>
          <cell r="D364" t="str">
            <v>ml</v>
          </cell>
          <cell r="E364">
            <v>8</v>
          </cell>
          <cell r="F364">
            <v>144.55000000000001</v>
          </cell>
          <cell r="G364">
            <v>1156.4000000000001</v>
          </cell>
        </row>
        <row r="365">
          <cell r="A365" t="str">
            <v>INDEC-PB - 41263-1</v>
          </cell>
          <cell r="B365" t="str">
            <v xml:space="preserve">Alambres de acero                                                      </v>
          </cell>
          <cell r="C365" t="str">
            <v xml:space="preserve">Alambre </v>
          </cell>
          <cell r="D365" t="str">
            <v>Kg</v>
          </cell>
          <cell r="E365">
            <v>8</v>
          </cell>
          <cell r="F365">
            <v>203.39</v>
          </cell>
          <cell r="G365">
            <v>1627.12</v>
          </cell>
        </row>
        <row r="366">
          <cell r="A366" t="str">
            <v>INDEC-PB - 42944-2</v>
          </cell>
          <cell r="B366" t="str">
            <v xml:space="preserve">Clavos                                                                 </v>
          </cell>
          <cell r="C366" t="str">
            <v>Clavos pta. París 2"</v>
          </cell>
          <cell r="D366" t="str">
            <v>Kg</v>
          </cell>
          <cell r="E366">
            <v>8</v>
          </cell>
          <cell r="F366">
            <v>181.4</v>
          </cell>
          <cell r="G366">
            <v>1451.2</v>
          </cell>
        </row>
        <row r="367">
          <cell r="A367" t="str">
            <v/>
          </cell>
          <cell r="B367" t="str">
            <v/>
          </cell>
          <cell r="C367">
            <v>0</v>
          </cell>
          <cell r="D367" t="str">
            <v/>
          </cell>
          <cell r="E367">
            <v>0</v>
          </cell>
          <cell r="F367">
            <v>0</v>
          </cell>
          <cell r="G367">
            <v>0</v>
          </cell>
        </row>
        <row r="368">
          <cell r="A368" t="str">
            <v/>
          </cell>
          <cell r="B368" t="str">
            <v/>
          </cell>
          <cell r="C368">
            <v>0</v>
          </cell>
          <cell r="D368" t="str">
            <v/>
          </cell>
          <cell r="E368">
            <v>0</v>
          </cell>
          <cell r="F368">
            <v>0</v>
          </cell>
          <cell r="G368">
            <v>0</v>
          </cell>
        </row>
        <row r="369">
          <cell r="A369" t="str">
            <v/>
          </cell>
          <cell r="B369" t="str">
            <v/>
          </cell>
          <cell r="C369">
            <v>0</v>
          </cell>
          <cell r="D369" t="str">
            <v/>
          </cell>
          <cell r="E369">
            <v>0</v>
          </cell>
          <cell r="F369">
            <v>0</v>
          </cell>
          <cell r="G369">
            <v>0</v>
          </cell>
        </row>
        <row r="370">
          <cell r="A370" t="str">
            <v/>
          </cell>
          <cell r="B370" t="str">
            <v/>
          </cell>
          <cell r="C370">
            <v>0</v>
          </cell>
          <cell r="D370" t="str">
            <v/>
          </cell>
          <cell r="E370">
            <v>0</v>
          </cell>
          <cell r="F370">
            <v>0</v>
          </cell>
          <cell r="G370">
            <v>0</v>
          </cell>
        </row>
        <row r="371">
          <cell r="A371" t="str">
            <v/>
          </cell>
          <cell r="B371" t="str">
            <v/>
          </cell>
          <cell r="C371">
            <v>0</v>
          </cell>
          <cell r="D371" t="str">
            <v/>
          </cell>
          <cell r="E371">
            <v>0</v>
          </cell>
          <cell r="F371">
            <v>0</v>
          </cell>
          <cell r="G371">
            <v>0</v>
          </cell>
        </row>
        <row r="372">
          <cell r="A372" t="str">
            <v/>
          </cell>
          <cell r="B372" t="str">
            <v/>
          </cell>
          <cell r="C372">
            <v>0</v>
          </cell>
          <cell r="D372" t="str">
            <v/>
          </cell>
          <cell r="E372">
            <v>0</v>
          </cell>
          <cell r="F372">
            <v>0</v>
          </cell>
          <cell r="G372">
            <v>0</v>
          </cell>
        </row>
        <row r="373">
          <cell r="A373" t="str">
            <v/>
          </cell>
          <cell r="B373" t="str">
            <v/>
          </cell>
          <cell r="C373">
            <v>0</v>
          </cell>
          <cell r="D373" t="str">
            <v/>
          </cell>
          <cell r="E373">
            <v>0</v>
          </cell>
          <cell r="F373">
            <v>0</v>
          </cell>
          <cell r="G373">
            <v>0</v>
          </cell>
        </row>
        <row r="374">
          <cell r="A374" t="str">
            <v/>
          </cell>
          <cell r="B374" t="str">
            <v/>
          </cell>
          <cell r="C374">
            <v>0</v>
          </cell>
          <cell r="D374" t="str">
            <v/>
          </cell>
          <cell r="E374">
            <v>0</v>
          </cell>
          <cell r="F374">
            <v>0</v>
          </cell>
          <cell r="G374">
            <v>0</v>
          </cell>
        </row>
        <row r="375">
          <cell r="A375" t="str">
            <v/>
          </cell>
          <cell r="B375" t="str">
            <v/>
          </cell>
          <cell r="C375">
            <v>0</v>
          </cell>
          <cell r="D375" t="str">
            <v/>
          </cell>
          <cell r="E375">
            <v>0</v>
          </cell>
          <cell r="F375">
            <v>0</v>
          </cell>
          <cell r="G375">
            <v>0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 t="str">
            <v>Total A</v>
          </cell>
          <cell r="G376">
            <v>22421.89</v>
          </cell>
        </row>
        <row r="377">
          <cell r="A377">
            <v>0</v>
          </cell>
          <cell r="B377">
            <v>0</v>
          </cell>
          <cell r="C377" t="str">
            <v>B - MANO DE OBRA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</row>
        <row r="378">
          <cell r="A378" t="str">
            <v>IIEE-SJ - 102000</v>
          </cell>
          <cell r="B378" t="str">
            <v xml:space="preserve">Oficial </v>
          </cell>
          <cell r="C378" t="str">
            <v>Oficial</v>
          </cell>
          <cell r="D378" t="str">
            <v>hs.</v>
          </cell>
          <cell r="E378">
            <v>36</v>
          </cell>
          <cell r="F378">
            <v>222.14</v>
          </cell>
          <cell r="G378">
            <v>7997.04</v>
          </cell>
        </row>
        <row r="379">
          <cell r="A379" t="str">
            <v>IIEE-SJ - 103000</v>
          </cell>
          <cell r="B379" t="str">
            <v>Ayudante</v>
          </cell>
          <cell r="C379" t="str">
            <v>Ayudante</v>
          </cell>
          <cell r="D379" t="str">
            <v>hs.</v>
          </cell>
          <cell r="E379">
            <v>96</v>
          </cell>
          <cell r="F379">
            <v>188.03</v>
          </cell>
          <cell r="G379">
            <v>18050.88</v>
          </cell>
        </row>
        <row r="380">
          <cell r="A380" t="str">
            <v>IIEE-SJ - 102000</v>
          </cell>
          <cell r="B380" t="str">
            <v xml:space="preserve">Oficial </v>
          </cell>
          <cell r="C380" t="str">
            <v>Cargas Sociales Oficial</v>
          </cell>
          <cell r="D380" t="str">
            <v>hs.</v>
          </cell>
          <cell r="E380">
            <v>36</v>
          </cell>
          <cell r="F380">
            <v>139.9</v>
          </cell>
          <cell r="G380">
            <v>5036.3999999999996</v>
          </cell>
        </row>
        <row r="381">
          <cell r="A381" t="str">
            <v>IIEE-SJ - 103000</v>
          </cell>
          <cell r="B381" t="str">
            <v>Ayudante</v>
          </cell>
          <cell r="C381" t="str">
            <v>Cargas Sociales Ayudante</v>
          </cell>
          <cell r="D381" t="str">
            <v>hs.</v>
          </cell>
          <cell r="E381">
            <v>96</v>
          </cell>
          <cell r="F381">
            <v>118.96</v>
          </cell>
          <cell r="G381">
            <v>11420.16</v>
          </cell>
        </row>
        <row r="382">
          <cell r="A382" t="str">
            <v/>
          </cell>
          <cell r="B382">
            <v>0</v>
          </cell>
          <cell r="C382">
            <v>0</v>
          </cell>
          <cell r="D382" t="str">
            <v/>
          </cell>
          <cell r="E382">
            <v>0</v>
          </cell>
          <cell r="F382">
            <v>0</v>
          </cell>
          <cell r="G382">
            <v>0</v>
          </cell>
        </row>
        <row r="383">
          <cell r="A383" t="str">
            <v/>
          </cell>
          <cell r="B383">
            <v>0</v>
          </cell>
          <cell r="C383">
            <v>0</v>
          </cell>
          <cell r="D383" t="str">
            <v/>
          </cell>
          <cell r="E383">
            <v>0</v>
          </cell>
          <cell r="F383">
            <v>0</v>
          </cell>
          <cell r="G383">
            <v>0</v>
          </cell>
        </row>
        <row r="384">
          <cell r="A384" t="str">
            <v/>
          </cell>
          <cell r="B384">
            <v>0</v>
          </cell>
          <cell r="C384">
            <v>0</v>
          </cell>
          <cell r="D384" t="str">
            <v/>
          </cell>
          <cell r="E384">
            <v>0</v>
          </cell>
          <cell r="F384">
            <v>0</v>
          </cell>
          <cell r="G384">
            <v>0</v>
          </cell>
        </row>
        <row r="385">
          <cell r="A385" t="str">
            <v/>
          </cell>
          <cell r="B385">
            <v>0</v>
          </cell>
          <cell r="C385">
            <v>0</v>
          </cell>
          <cell r="D385" t="str">
            <v/>
          </cell>
          <cell r="E385">
            <v>0</v>
          </cell>
          <cell r="F385">
            <v>0</v>
          </cell>
          <cell r="G385">
            <v>0</v>
          </cell>
        </row>
        <row r="386">
          <cell r="A386">
            <v>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 t="str">
            <v>Total B</v>
          </cell>
          <cell r="G386">
            <v>42504.479999999996</v>
          </cell>
        </row>
        <row r="387">
          <cell r="A387">
            <v>0</v>
          </cell>
          <cell r="B387">
            <v>0</v>
          </cell>
          <cell r="C387" t="str">
            <v>C - EQUIPOS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</row>
        <row r="388">
          <cell r="A388" t="str">
            <v/>
          </cell>
          <cell r="B388" t="str">
            <v/>
          </cell>
          <cell r="C388">
            <v>0</v>
          </cell>
          <cell r="D388" t="str">
            <v/>
          </cell>
          <cell r="E388">
            <v>0</v>
          </cell>
          <cell r="F388">
            <v>0</v>
          </cell>
          <cell r="G388">
            <v>0</v>
          </cell>
        </row>
        <row r="389">
          <cell r="A389" t="str">
            <v/>
          </cell>
          <cell r="B389" t="str">
            <v/>
          </cell>
          <cell r="C389">
            <v>0</v>
          </cell>
          <cell r="D389" t="str">
            <v/>
          </cell>
          <cell r="E389">
            <v>0</v>
          </cell>
          <cell r="F389">
            <v>0</v>
          </cell>
          <cell r="G389">
            <v>0</v>
          </cell>
        </row>
        <row r="390">
          <cell r="A390" t="str">
            <v/>
          </cell>
          <cell r="B390" t="str">
            <v/>
          </cell>
          <cell r="C390">
            <v>0</v>
          </cell>
          <cell r="D390" t="str">
            <v/>
          </cell>
          <cell r="E390">
            <v>0</v>
          </cell>
          <cell r="F390">
            <v>0</v>
          </cell>
          <cell r="G390">
            <v>0</v>
          </cell>
        </row>
        <row r="391">
          <cell r="A391" t="str">
            <v/>
          </cell>
          <cell r="B391" t="str">
            <v/>
          </cell>
          <cell r="C391">
            <v>0</v>
          </cell>
          <cell r="D391" t="str">
            <v/>
          </cell>
          <cell r="E391">
            <v>0</v>
          </cell>
          <cell r="F391">
            <v>0</v>
          </cell>
          <cell r="G391">
            <v>0</v>
          </cell>
        </row>
        <row r="392">
          <cell r="A392" t="str">
            <v/>
          </cell>
          <cell r="B392" t="str">
            <v/>
          </cell>
          <cell r="C392">
            <v>0</v>
          </cell>
          <cell r="D392" t="str">
            <v/>
          </cell>
          <cell r="E392">
            <v>0</v>
          </cell>
          <cell r="F392">
            <v>0</v>
          </cell>
          <cell r="G392">
            <v>0</v>
          </cell>
        </row>
        <row r="393">
          <cell r="A393" t="str">
            <v/>
          </cell>
          <cell r="B393" t="str">
            <v/>
          </cell>
          <cell r="C393">
            <v>0</v>
          </cell>
          <cell r="D393" t="str">
            <v/>
          </cell>
          <cell r="E393">
            <v>0</v>
          </cell>
          <cell r="F393">
            <v>0</v>
          </cell>
          <cell r="G393">
            <v>0</v>
          </cell>
        </row>
        <row r="394">
          <cell r="A394" t="str">
            <v/>
          </cell>
          <cell r="B394" t="str">
            <v/>
          </cell>
          <cell r="C394">
            <v>0</v>
          </cell>
          <cell r="D394" t="str">
            <v/>
          </cell>
          <cell r="E394">
            <v>0</v>
          </cell>
          <cell r="F394">
            <v>0</v>
          </cell>
          <cell r="G394">
            <v>0</v>
          </cell>
        </row>
        <row r="395">
          <cell r="A395" t="str">
            <v/>
          </cell>
          <cell r="B395" t="str">
            <v/>
          </cell>
          <cell r="C395">
            <v>0</v>
          </cell>
          <cell r="D395" t="str">
            <v/>
          </cell>
          <cell r="E395">
            <v>0</v>
          </cell>
          <cell r="F395">
            <v>0</v>
          </cell>
          <cell r="G395">
            <v>0</v>
          </cell>
        </row>
        <row r="396">
          <cell r="A396" t="str">
            <v/>
          </cell>
          <cell r="B396" t="str">
            <v/>
          </cell>
          <cell r="C396">
            <v>0</v>
          </cell>
          <cell r="D396" t="str">
            <v/>
          </cell>
          <cell r="E396">
            <v>0</v>
          </cell>
          <cell r="F396">
            <v>0</v>
          </cell>
          <cell r="G396">
            <v>0</v>
          </cell>
        </row>
        <row r="397">
          <cell r="A397">
            <v>0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 t="str">
            <v>Total C</v>
          </cell>
          <cell r="G397">
            <v>0</v>
          </cell>
        </row>
        <row r="398">
          <cell r="A398">
            <v>0</v>
          </cell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</row>
        <row r="399">
          <cell r="A399" t="str">
            <v>1.2.5</v>
          </cell>
          <cell r="B399" t="str">
            <v>Vallados y cierres perimetrales</v>
          </cell>
          <cell r="C399">
            <v>0</v>
          </cell>
          <cell r="D399" t="str">
            <v>Costo  Neto</v>
          </cell>
          <cell r="E399">
            <v>0</v>
          </cell>
          <cell r="F399" t="str">
            <v>Total D=A+B+C</v>
          </cell>
          <cell r="G399">
            <v>64926.369999999995</v>
          </cell>
        </row>
        <row r="401">
          <cell r="A401" t="str">
            <v>ANALISIS DE PRECIOS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</row>
        <row r="402">
          <cell r="A402" t="str">
            <v>COMITENTE:</v>
          </cell>
          <cell r="B402" t="str">
            <v>DIRECCIÓN DE INFRAESTRUCTURA ESCOLAR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</row>
        <row r="403">
          <cell r="A403" t="str">
            <v>CONTRATISTA: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</row>
        <row r="404">
          <cell r="A404" t="str">
            <v>OBRA:</v>
          </cell>
          <cell r="B404" t="str">
            <v>ESCUELA JUAN JOSE PASO</v>
          </cell>
          <cell r="C404">
            <v>0</v>
          </cell>
          <cell r="D404">
            <v>0</v>
          </cell>
          <cell r="E404">
            <v>0</v>
          </cell>
          <cell r="F404" t="str">
            <v>PRECIOS A:</v>
          </cell>
          <cell r="G404">
            <v>44180</v>
          </cell>
        </row>
        <row r="405">
          <cell r="A405" t="str">
            <v>UBICACIÓN:</v>
          </cell>
          <cell r="B405" t="str">
            <v>DEPARTAMENTO ANGACO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</row>
        <row r="406">
          <cell r="A406" t="str">
            <v>RUBRO:</v>
          </cell>
          <cell r="B406">
            <v>1</v>
          </cell>
          <cell r="C406" t="str">
            <v>TRABAJOS PREPARATORIOS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</row>
        <row r="407">
          <cell r="A407" t="str">
            <v>ITEM:</v>
          </cell>
          <cell r="B407" t="str">
            <v>1.3.1</v>
          </cell>
          <cell r="C407" t="str">
            <v>Vigilancia y alumbrado de obra</v>
          </cell>
          <cell r="D407">
            <v>0</v>
          </cell>
          <cell r="E407">
            <v>0</v>
          </cell>
          <cell r="F407" t="str">
            <v>UNIDAD:</v>
          </cell>
          <cell r="G407" t="str">
            <v>gl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</row>
        <row r="409">
          <cell r="A409" t="str">
            <v>DATOS REDETERMINACION</v>
          </cell>
          <cell r="B409">
            <v>0</v>
          </cell>
          <cell r="C409" t="str">
            <v>DESIGNACION</v>
          </cell>
          <cell r="D409" t="str">
            <v>U</v>
          </cell>
          <cell r="E409" t="str">
            <v>Cantidad</v>
          </cell>
          <cell r="F409" t="str">
            <v>$ Unitarios</v>
          </cell>
          <cell r="G409" t="str">
            <v>$ Parcial</v>
          </cell>
        </row>
        <row r="410">
          <cell r="A410" t="str">
            <v>CÓDIGO</v>
          </cell>
          <cell r="B410" t="str">
            <v>DESCRIPCIÓN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</row>
        <row r="411">
          <cell r="A411">
            <v>0</v>
          </cell>
          <cell r="B411">
            <v>0</v>
          </cell>
          <cell r="C411" t="str">
            <v>A - MATERIALES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</row>
        <row r="412">
          <cell r="A412" t="str">
            <v>INDEC-DCTO - inciso p)</v>
          </cell>
          <cell r="B412" t="str">
            <v>Gastos generales</v>
          </cell>
          <cell r="C412" t="str">
            <v>Materiales Varios (Vigilancia)</v>
          </cell>
          <cell r="D412" t="str">
            <v>Gl.</v>
          </cell>
          <cell r="E412">
            <v>1</v>
          </cell>
          <cell r="F412">
            <v>20000</v>
          </cell>
          <cell r="G412">
            <v>20000</v>
          </cell>
        </row>
        <row r="413">
          <cell r="A413" t="str">
            <v/>
          </cell>
          <cell r="B413" t="str">
            <v/>
          </cell>
          <cell r="C413">
            <v>0</v>
          </cell>
          <cell r="D413" t="str">
            <v/>
          </cell>
          <cell r="E413">
            <v>0</v>
          </cell>
          <cell r="F413">
            <v>0</v>
          </cell>
          <cell r="G413">
            <v>0</v>
          </cell>
        </row>
        <row r="414">
          <cell r="A414" t="str">
            <v/>
          </cell>
          <cell r="B414" t="str">
            <v/>
          </cell>
          <cell r="C414">
            <v>0</v>
          </cell>
          <cell r="D414" t="str">
            <v/>
          </cell>
          <cell r="E414">
            <v>0</v>
          </cell>
          <cell r="F414">
            <v>0</v>
          </cell>
          <cell r="G414">
            <v>0</v>
          </cell>
        </row>
        <row r="415">
          <cell r="A415" t="str">
            <v/>
          </cell>
          <cell r="B415" t="str">
            <v/>
          </cell>
          <cell r="C415">
            <v>0</v>
          </cell>
          <cell r="D415" t="str">
            <v/>
          </cell>
          <cell r="E415">
            <v>0</v>
          </cell>
          <cell r="F415">
            <v>0</v>
          </cell>
          <cell r="G415">
            <v>0</v>
          </cell>
        </row>
        <row r="416">
          <cell r="A416" t="str">
            <v/>
          </cell>
          <cell r="B416" t="str">
            <v/>
          </cell>
          <cell r="C416">
            <v>0</v>
          </cell>
          <cell r="D416" t="str">
            <v/>
          </cell>
          <cell r="E416">
            <v>0</v>
          </cell>
          <cell r="F416">
            <v>0</v>
          </cell>
          <cell r="G416">
            <v>0</v>
          </cell>
        </row>
        <row r="417">
          <cell r="A417" t="str">
            <v/>
          </cell>
          <cell r="B417" t="str">
            <v/>
          </cell>
          <cell r="C417">
            <v>0</v>
          </cell>
          <cell r="D417" t="str">
            <v/>
          </cell>
          <cell r="E417">
            <v>0</v>
          </cell>
          <cell r="F417">
            <v>0</v>
          </cell>
          <cell r="G417">
            <v>0</v>
          </cell>
        </row>
        <row r="418">
          <cell r="A418" t="str">
            <v/>
          </cell>
          <cell r="B418" t="str">
            <v/>
          </cell>
          <cell r="C418">
            <v>0</v>
          </cell>
          <cell r="D418" t="str">
            <v/>
          </cell>
          <cell r="E418">
            <v>0</v>
          </cell>
          <cell r="F418">
            <v>0</v>
          </cell>
          <cell r="G418">
            <v>0</v>
          </cell>
        </row>
        <row r="419">
          <cell r="A419" t="str">
            <v/>
          </cell>
          <cell r="B419" t="str">
            <v/>
          </cell>
          <cell r="C419">
            <v>0</v>
          </cell>
          <cell r="D419" t="str">
            <v/>
          </cell>
          <cell r="E419">
            <v>0</v>
          </cell>
          <cell r="F419">
            <v>0</v>
          </cell>
          <cell r="G419">
            <v>0</v>
          </cell>
        </row>
        <row r="420">
          <cell r="A420" t="str">
            <v/>
          </cell>
          <cell r="B420" t="str">
            <v/>
          </cell>
          <cell r="C420">
            <v>0</v>
          </cell>
          <cell r="D420" t="str">
            <v/>
          </cell>
          <cell r="E420">
            <v>0</v>
          </cell>
          <cell r="F420">
            <v>0</v>
          </cell>
          <cell r="G420">
            <v>0</v>
          </cell>
        </row>
        <row r="421">
          <cell r="A421" t="str">
            <v/>
          </cell>
          <cell r="B421" t="str">
            <v/>
          </cell>
          <cell r="C421">
            <v>0</v>
          </cell>
          <cell r="D421" t="str">
            <v/>
          </cell>
          <cell r="E421">
            <v>0</v>
          </cell>
          <cell r="F421">
            <v>0</v>
          </cell>
          <cell r="G421">
            <v>0</v>
          </cell>
        </row>
        <row r="422">
          <cell r="A422" t="str">
            <v/>
          </cell>
          <cell r="B422" t="str">
            <v/>
          </cell>
          <cell r="C422">
            <v>0</v>
          </cell>
          <cell r="D422" t="str">
            <v/>
          </cell>
          <cell r="E422">
            <v>0</v>
          </cell>
          <cell r="F422">
            <v>0</v>
          </cell>
          <cell r="G422">
            <v>0</v>
          </cell>
        </row>
        <row r="423">
          <cell r="A423" t="str">
            <v/>
          </cell>
          <cell r="B423" t="str">
            <v/>
          </cell>
          <cell r="C423">
            <v>0</v>
          </cell>
          <cell r="D423" t="str">
            <v/>
          </cell>
          <cell r="E423">
            <v>0</v>
          </cell>
          <cell r="F423">
            <v>0</v>
          </cell>
          <cell r="G423">
            <v>0</v>
          </cell>
        </row>
        <row r="424">
          <cell r="A424" t="str">
            <v/>
          </cell>
          <cell r="B424" t="str">
            <v/>
          </cell>
          <cell r="C424">
            <v>0</v>
          </cell>
          <cell r="D424" t="str">
            <v/>
          </cell>
          <cell r="E424">
            <v>0</v>
          </cell>
          <cell r="F424">
            <v>0</v>
          </cell>
          <cell r="G424">
            <v>0</v>
          </cell>
        </row>
        <row r="425">
          <cell r="A425" t="str">
            <v/>
          </cell>
          <cell r="B425" t="str">
            <v/>
          </cell>
          <cell r="C425">
            <v>0</v>
          </cell>
          <cell r="D425" t="str">
            <v/>
          </cell>
          <cell r="E425">
            <v>0</v>
          </cell>
          <cell r="F425">
            <v>0</v>
          </cell>
          <cell r="G425">
            <v>0</v>
          </cell>
        </row>
        <row r="426">
          <cell r="A426">
            <v>0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 t="str">
            <v>Total A</v>
          </cell>
          <cell r="G426">
            <v>20000</v>
          </cell>
        </row>
        <row r="427">
          <cell r="A427">
            <v>0</v>
          </cell>
          <cell r="B427">
            <v>0</v>
          </cell>
          <cell r="C427" t="str">
            <v>B - MANO DE OBRA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</row>
        <row r="428">
          <cell r="A428" t="str">
            <v>IIEE-SJ - 102000</v>
          </cell>
          <cell r="B428" t="str">
            <v xml:space="preserve">Oficial </v>
          </cell>
          <cell r="C428" t="str">
            <v>Oficial</v>
          </cell>
          <cell r="D428" t="str">
            <v>hs.</v>
          </cell>
          <cell r="E428">
            <v>6.9053143299082977</v>
          </cell>
          <cell r="F428">
            <v>222.14</v>
          </cell>
          <cell r="G428">
            <v>1533.95</v>
          </cell>
        </row>
        <row r="429">
          <cell r="A429" t="str">
            <v>IIEE-SJ - 103000</v>
          </cell>
          <cell r="B429" t="str">
            <v>Ayudante</v>
          </cell>
          <cell r="C429" t="str">
            <v>Ayudante</v>
          </cell>
          <cell r="D429" t="str">
            <v>hs.</v>
          </cell>
          <cell r="E429">
            <v>8.1435877390143006</v>
          </cell>
          <cell r="F429">
            <v>188.03</v>
          </cell>
          <cell r="G429">
            <v>1531.24</v>
          </cell>
        </row>
        <row r="430">
          <cell r="A430" t="str">
            <v>IIEE-SJ - 102000</v>
          </cell>
          <cell r="B430" t="str">
            <v xml:space="preserve">Oficial </v>
          </cell>
          <cell r="C430" t="str">
            <v>Cargas Sociales Oficial</v>
          </cell>
          <cell r="D430" t="str">
            <v>hs.</v>
          </cell>
          <cell r="E430">
            <v>6.9053143299082977</v>
          </cell>
          <cell r="F430">
            <v>139.9</v>
          </cell>
          <cell r="G430">
            <v>966.05</v>
          </cell>
        </row>
        <row r="431">
          <cell r="A431" t="str">
            <v>IIEE-SJ - 103000</v>
          </cell>
          <cell r="B431" t="str">
            <v>Ayudante</v>
          </cell>
          <cell r="C431" t="str">
            <v>Cargas Sociales Ayudante</v>
          </cell>
          <cell r="D431" t="str">
            <v>hs.</v>
          </cell>
          <cell r="E431">
            <v>8.1435877390143006</v>
          </cell>
          <cell r="F431">
            <v>118.96</v>
          </cell>
          <cell r="G431">
            <v>968.76</v>
          </cell>
        </row>
        <row r="432">
          <cell r="A432" t="str">
            <v/>
          </cell>
          <cell r="B432">
            <v>0</v>
          </cell>
          <cell r="C432">
            <v>0</v>
          </cell>
          <cell r="D432" t="str">
            <v/>
          </cell>
          <cell r="E432">
            <v>0</v>
          </cell>
          <cell r="F432">
            <v>0</v>
          </cell>
          <cell r="G432">
            <v>0</v>
          </cell>
        </row>
        <row r="433">
          <cell r="A433" t="str">
            <v/>
          </cell>
          <cell r="B433">
            <v>0</v>
          </cell>
          <cell r="C433">
            <v>0</v>
          </cell>
          <cell r="D433" t="str">
            <v/>
          </cell>
          <cell r="E433">
            <v>0</v>
          </cell>
          <cell r="F433">
            <v>0</v>
          </cell>
          <cell r="G433">
            <v>0</v>
          </cell>
        </row>
        <row r="434">
          <cell r="A434" t="str">
            <v/>
          </cell>
          <cell r="B434">
            <v>0</v>
          </cell>
          <cell r="C434">
            <v>0</v>
          </cell>
          <cell r="D434" t="str">
            <v/>
          </cell>
          <cell r="E434">
            <v>0</v>
          </cell>
          <cell r="F434">
            <v>0</v>
          </cell>
          <cell r="G434">
            <v>0</v>
          </cell>
        </row>
        <row r="435">
          <cell r="A435" t="str">
            <v/>
          </cell>
          <cell r="B435">
            <v>0</v>
          </cell>
          <cell r="C435">
            <v>0</v>
          </cell>
          <cell r="D435" t="str">
            <v/>
          </cell>
          <cell r="E435">
            <v>0</v>
          </cell>
          <cell r="F435">
            <v>0</v>
          </cell>
          <cell r="G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 t="str">
            <v>Total B</v>
          </cell>
          <cell r="G436">
            <v>5000</v>
          </cell>
        </row>
        <row r="437">
          <cell r="A437">
            <v>0</v>
          </cell>
          <cell r="B437">
            <v>0</v>
          </cell>
          <cell r="C437" t="str">
            <v>C - EQUIPOS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</row>
        <row r="438">
          <cell r="A438" t="str">
            <v/>
          </cell>
          <cell r="B438" t="str">
            <v/>
          </cell>
          <cell r="C438">
            <v>0</v>
          </cell>
          <cell r="D438" t="str">
            <v/>
          </cell>
          <cell r="E438">
            <v>0</v>
          </cell>
          <cell r="F438">
            <v>0</v>
          </cell>
          <cell r="G438">
            <v>0</v>
          </cell>
        </row>
        <row r="439">
          <cell r="A439" t="str">
            <v/>
          </cell>
          <cell r="B439" t="str">
            <v/>
          </cell>
          <cell r="C439">
            <v>0</v>
          </cell>
          <cell r="D439" t="str">
            <v/>
          </cell>
          <cell r="E439">
            <v>0</v>
          </cell>
          <cell r="F439">
            <v>0</v>
          </cell>
          <cell r="G439">
            <v>0</v>
          </cell>
        </row>
        <row r="440">
          <cell r="A440" t="str">
            <v/>
          </cell>
          <cell r="B440" t="str">
            <v/>
          </cell>
          <cell r="C440">
            <v>0</v>
          </cell>
          <cell r="D440" t="str">
            <v/>
          </cell>
          <cell r="E440">
            <v>0</v>
          </cell>
          <cell r="F440">
            <v>0</v>
          </cell>
          <cell r="G440">
            <v>0</v>
          </cell>
        </row>
        <row r="441">
          <cell r="A441" t="str">
            <v/>
          </cell>
          <cell r="B441" t="str">
            <v/>
          </cell>
          <cell r="C441">
            <v>0</v>
          </cell>
          <cell r="D441" t="str">
            <v/>
          </cell>
          <cell r="E441">
            <v>0</v>
          </cell>
          <cell r="F441">
            <v>0</v>
          </cell>
          <cell r="G441">
            <v>0</v>
          </cell>
        </row>
        <row r="442">
          <cell r="A442" t="str">
            <v/>
          </cell>
          <cell r="B442" t="str">
            <v/>
          </cell>
          <cell r="C442">
            <v>0</v>
          </cell>
          <cell r="D442" t="str">
            <v/>
          </cell>
          <cell r="E442">
            <v>0</v>
          </cell>
          <cell r="F442">
            <v>0</v>
          </cell>
          <cell r="G442">
            <v>0</v>
          </cell>
        </row>
        <row r="443">
          <cell r="A443" t="str">
            <v/>
          </cell>
          <cell r="B443" t="str">
            <v/>
          </cell>
          <cell r="C443">
            <v>0</v>
          </cell>
          <cell r="D443" t="str">
            <v/>
          </cell>
          <cell r="E443">
            <v>0</v>
          </cell>
          <cell r="F443">
            <v>0</v>
          </cell>
          <cell r="G443">
            <v>0</v>
          </cell>
        </row>
        <row r="444">
          <cell r="A444" t="str">
            <v/>
          </cell>
          <cell r="B444" t="str">
            <v/>
          </cell>
          <cell r="C444">
            <v>0</v>
          </cell>
          <cell r="D444" t="str">
            <v/>
          </cell>
          <cell r="E444">
            <v>0</v>
          </cell>
          <cell r="F444">
            <v>0</v>
          </cell>
          <cell r="G444">
            <v>0</v>
          </cell>
        </row>
        <row r="445">
          <cell r="A445" t="str">
            <v/>
          </cell>
          <cell r="B445" t="str">
            <v/>
          </cell>
          <cell r="C445">
            <v>0</v>
          </cell>
          <cell r="D445" t="str">
            <v/>
          </cell>
          <cell r="E445">
            <v>0</v>
          </cell>
          <cell r="F445">
            <v>0</v>
          </cell>
          <cell r="G445">
            <v>0</v>
          </cell>
        </row>
        <row r="446">
          <cell r="A446" t="str">
            <v/>
          </cell>
          <cell r="B446" t="str">
            <v/>
          </cell>
          <cell r="C446">
            <v>0</v>
          </cell>
          <cell r="D446" t="str">
            <v/>
          </cell>
          <cell r="E446">
            <v>0</v>
          </cell>
          <cell r="F446">
            <v>0</v>
          </cell>
          <cell r="G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 t="str">
            <v>Total C</v>
          </cell>
          <cell r="G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</row>
        <row r="449">
          <cell r="A449" t="str">
            <v>1.3.1</v>
          </cell>
          <cell r="B449" t="str">
            <v>Vigilancia y alumbrado de obra</v>
          </cell>
          <cell r="C449">
            <v>0</v>
          </cell>
          <cell r="D449" t="str">
            <v>Costo  Neto</v>
          </cell>
          <cell r="E449">
            <v>0</v>
          </cell>
          <cell r="F449" t="str">
            <v>Total D=A+B+C</v>
          </cell>
          <cell r="G449">
            <v>25000</v>
          </cell>
        </row>
        <row r="451">
          <cell r="A451" t="str">
            <v>ANALISIS DE PRECIOS</v>
          </cell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</row>
        <row r="452">
          <cell r="A452" t="str">
            <v>COMITENTE:</v>
          </cell>
          <cell r="B452" t="str">
            <v>DIRECCIÓN DE INFRAESTRUCTURA ESCOLAR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</row>
        <row r="453">
          <cell r="A453" t="str">
            <v>CONTRATISTA: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</row>
        <row r="454">
          <cell r="A454" t="str">
            <v>OBRA:</v>
          </cell>
          <cell r="B454" t="str">
            <v>ESCUELA JUAN JOSE PASO</v>
          </cell>
          <cell r="C454">
            <v>0</v>
          </cell>
          <cell r="D454">
            <v>0</v>
          </cell>
          <cell r="E454">
            <v>0</v>
          </cell>
          <cell r="F454" t="str">
            <v>PRECIOS A:</v>
          </cell>
          <cell r="G454">
            <v>44180</v>
          </cell>
        </row>
        <row r="455">
          <cell r="A455" t="str">
            <v>UBICACIÓN:</v>
          </cell>
          <cell r="B455" t="str">
            <v>DEPARTAMENTO ANGACO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</row>
        <row r="456">
          <cell r="A456" t="str">
            <v>RUBRO:</v>
          </cell>
          <cell r="B456">
            <v>1</v>
          </cell>
          <cell r="C456" t="str">
            <v>TRABAJOS PREPARATORIOS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</row>
        <row r="457">
          <cell r="A457" t="str">
            <v>ITEM:</v>
          </cell>
          <cell r="B457" t="str">
            <v>1.3.2</v>
          </cell>
          <cell r="C457" t="str">
            <v>Energía de Obra. Agua para la construcción</v>
          </cell>
          <cell r="D457">
            <v>0</v>
          </cell>
          <cell r="E457">
            <v>0</v>
          </cell>
          <cell r="F457" t="str">
            <v>UNIDAD:</v>
          </cell>
          <cell r="G457" t="str">
            <v>gl</v>
          </cell>
        </row>
        <row r="458">
          <cell r="A458">
            <v>0</v>
          </cell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</row>
        <row r="459">
          <cell r="A459" t="str">
            <v>DATOS REDETERMINACION</v>
          </cell>
          <cell r="B459">
            <v>0</v>
          </cell>
          <cell r="C459" t="str">
            <v>DESIGNACION</v>
          </cell>
          <cell r="D459" t="str">
            <v>U</v>
          </cell>
          <cell r="E459" t="str">
            <v>Cantidad</v>
          </cell>
          <cell r="F459" t="str">
            <v>$ Unitarios</v>
          </cell>
          <cell r="G459" t="str">
            <v>$ Parcial</v>
          </cell>
        </row>
        <row r="460">
          <cell r="A460" t="str">
            <v>CÓDIGO</v>
          </cell>
          <cell r="B460" t="str">
            <v>DESCRIPCIÓN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</row>
        <row r="461">
          <cell r="A461">
            <v>0</v>
          </cell>
          <cell r="B461">
            <v>0</v>
          </cell>
          <cell r="C461" t="str">
            <v>A - MATERIALES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</row>
        <row r="462">
          <cell r="A462" t="str">
            <v>INDEC-DCTO - inciso p)</v>
          </cell>
          <cell r="B462" t="str">
            <v>Gastos generales</v>
          </cell>
          <cell r="C462" t="str">
            <v>Materiales Varios (Energía de Obra)</v>
          </cell>
          <cell r="D462" t="str">
            <v>Gl.</v>
          </cell>
          <cell r="E462">
            <v>1</v>
          </cell>
          <cell r="F462">
            <v>28000</v>
          </cell>
          <cell r="G462">
            <v>28000</v>
          </cell>
        </row>
        <row r="463">
          <cell r="A463" t="str">
            <v>INDEC-DCTO - inciso p)</v>
          </cell>
          <cell r="B463" t="str">
            <v>Gastos generales</v>
          </cell>
          <cell r="C463" t="str">
            <v>Materiales Varios (Agua de Obra)</v>
          </cell>
          <cell r="D463" t="str">
            <v>Gl.</v>
          </cell>
          <cell r="E463">
            <v>1</v>
          </cell>
          <cell r="F463">
            <v>11200</v>
          </cell>
          <cell r="G463">
            <v>11200</v>
          </cell>
        </row>
        <row r="464">
          <cell r="A464" t="str">
            <v/>
          </cell>
          <cell r="B464" t="str">
            <v/>
          </cell>
          <cell r="C464">
            <v>0</v>
          </cell>
          <cell r="D464" t="str">
            <v/>
          </cell>
          <cell r="E464">
            <v>0</v>
          </cell>
          <cell r="F464">
            <v>0</v>
          </cell>
          <cell r="G464">
            <v>0</v>
          </cell>
        </row>
        <row r="465">
          <cell r="A465" t="str">
            <v/>
          </cell>
          <cell r="B465" t="str">
            <v/>
          </cell>
          <cell r="C465">
            <v>0</v>
          </cell>
          <cell r="D465" t="str">
            <v/>
          </cell>
          <cell r="E465">
            <v>0</v>
          </cell>
          <cell r="F465">
            <v>0</v>
          </cell>
          <cell r="G465">
            <v>0</v>
          </cell>
        </row>
        <row r="466">
          <cell r="A466" t="str">
            <v/>
          </cell>
          <cell r="B466" t="str">
            <v/>
          </cell>
          <cell r="C466">
            <v>0</v>
          </cell>
          <cell r="D466" t="str">
            <v/>
          </cell>
          <cell r="E466">
            <v>0</v>
          </cell>
          <cell r="F466">
            <v>0</v>
          </cell>
          <cell r="G466">
            <v>0</v>
          </cell>
        </row>
        <row r="467">
          <cell r="A467" t="str">
            <v/>
          </cell>
          <cell r="B467" t="str">
            <v/>
          </cell>
          <cell r="C467">
            <v>0</v>
          </cell>
          <cell r="D467" t="str">
            <v/>
          </cell>
          <cell r="E467">
            <v>0</v>
          </cell>
          <cell r="F467">
            <v>0</v>
          </cell>
          <cell r="G467">
            <v>0</v>
          </cell>
        </row>
        <row r="468">
          <cell r="A468" t="str">
            <v/>
          </cell>
          <cell r="B468" t="str">
            <v/>
          </cell>
          <cell r="C468">
            <v>0</v>
          </cell>
          <cell r="D468" t="str">
            <v/>
          </cell>
          <cell r="E468">
            <v>0</v>
          </cell>
          <cell r="F468">
            <v>0</v>
          </cell>
          <cell r="G468">
            <v>0</v>
          </cell>
        </row>
        <row r="469">
          <cell r="A469" t="str">
            <v/>
          </cell>
          <cell r="B469" t="str">
            <v/>
          </cell>
          <cell r="C469">
            <v>0</v>
          </cell>
          <cell r="D469" t="str">
            <v/>
          </cell>
          <cell r="E469">
            <v>0</v>
          </cell>
          <cell r="F469">
            <v>0</v>
          </cell>
          <cell r="G469">
            <v>0</v>
          </cell>
        </row>
        <row r="470">
          <cell r="A470" t="str">
            <v/>
          </cell>
          <cell r="B470" t="str">
            <v/>
          </cell>
          <cell r="C470">
            <v>0</v>
          </cell>
          <cell r="D470" t="str">
            <v/>
          </cell>
          <cell r="E470">
            <v>0</v>
          </cell>
          <cell r="F470">
            <v>0</v>
          </cell>
          <cell r="G470">
            <v>0</v>
          </cell>
        </row>
        <row r="471">
          <cell r="A471" t="str">
            <v/>
          </cell>
          <cell r="B471" t="str">
            <v/>
          </cell>
          <cell r="C471">
            <v>0</v>
          </cell>
          <cell r="D471" t="str">
            <v/>
          </cell>
          <cell r="E471">
            <v>0</v>
          </cell>
          <cell r="F471">
            <v>0</v>
          </cell>
          <cell r="G471">
            <v>0</v>
          </cell>
        </row>
        <row r="472">
          <cell r="A472" t="str">
            <v/>
          </cell>
          <cell r="B472" t="str">
            <v/>
          </cell>
          <cell r="C472">
            <v>0</v>
          </cell>
          <cell r="D472" t="str">
            <v/>
          </cell>
          <cell r="E472">
            <v>0</v>
          </cell>
          <cell r="F472">
            <v>0</v>
          </cell>
          <cell r="G472">
            <v>0</v>
          </cell>
        </row>
        <row r="473">
          <cell r="A473" t="str">
            <v/>
          </cell>
          <cell r="B473" t="str">
            <v/>
          </cell>
          <cell r="C473">
            <v>0</v>
          </cell>
          <cell r="D473" t="str">
            <v/>
          </cell>
          <cell r="E473">
            <v>0</v>
          </cell>
          <cell r="F473">
            <v>0</v>
          </cell>
          <cell r="G473">
            <v>0</v>
          </cell>
        </row>
        <row r="474">
          <cell r="A474" t="str">
            <v/>
          </cell>
          <cell r="B474" t="str">
            <v/>
          </cell>
          <cell r="C474">
            <v>0</v>
          </cell>
          <cell r="D474" t="str">
            <v/>
          </cell>
          <cell r="E474">
            <v>0</v>
          </cell>
          <cell r="F474">
            <v>0</v>
          </cell>
          <cell r="G474">
            <v>0</v>
          </cell>
        </row>
        <row r="475">
          <cell r="A475" t="str">
            <v/>
          </cell>
          <cell r="B475" t="str">
            <v/>
          </cell>
          <cell r="C475">
            <v>0</v>
          </cell>
          <cell r="D475" t="str">
            <v/>
          </cell>
          <cell r="E475">
            <v>0</v>
          </cell>
          <cell r="F475">
            <v>0</v>
          </cell>
          <cell r="G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 t="str">
            <v>Total A</v>
          </cell>
          <cell r="G476">
            <v>39200</v>
          </cell>
        </row>
        <row r="477">
          <cell r="A477">
            <v>0</v>
          </cell>
          <cell r="B477">
            <v>0</v>
          </cell>
          <cell r="C477" t="str">
            <v>B - MANO DE OBRA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</row>
        <row r="478">
          <cell r="A478" t="str">
            <v>IIEE-SJ - 102000</v>
          </cell>
          <cell r="B478" t="str">
            <v xml:space="preserve">Oficial </v>
          </cell>
          <cell r="C478" t="str">
            <v>Oficial</v>
          </cell>
          <cell r="D478" t="str">
            <v>hs.</v>
          </cell>
          <cell r="E478">
            <v>23.2</v>
          </cell>
          <cell r="F478">
            <v>222.14</v>
          </cell>
          <cell r="G478">
            <v>5153.6499999999996</v>
          </cell>
        </row>
        <row r="479">
          <cell r="A479" t="str">
            <v>IIEE-SJ - 103000</v>
          </cell>
          <cell r="B479" t="str">
            <v>Ayudante</v>
          </cell>
          <cell r="C479" t="str">
            <v>Ayudante</v>
          </cell>
          <cell r="D479" t="str">
            <v>hs.</v>
          </cell>
          <cell r="E479">
            <v>27.36</v>
          </cell>
          <cell r="F479">
            <v>188.03</v>
          </cell>
          <cell r="G479">
            <v>5144.5</v>
          </cell>
        </row>
        <row r="480">
          <cell r="A480" t="str">
            <v>IIEE-SJ - 102000</v>
          </cell>
          <cell r="B480" t="str">
            <v xml:space="preserve">Oficial </v>
          </cell>
          <cell r="C480" t="str">
            <v>Cargas Sociales Oficial</v>
          </cell>
          <cell r="D480" t="str">
            <v>hs.</v>
          </cell>
          <cell r="E480">
            <v>23.2</v>
          </cell>
          <cell r="F480">
            <v>139.9</v>
          </cell>
          <cell r="G480">
            <v>3245.68</v>
          </cell>
        </row>
        <row r="481">
          <cell r="A481" t="str">
            <v>IIEE-SJ - 103000</v>
          </cell>
          <cell r="B481" t="str">
            <v>Ayudante</v>
          </cell>
          <cell r="C481" t="str">
            <v>Cargas Sociales Ayudante</v>
          </cell>
          <cell r="D481" t="str">
            <v>hs.</v>
          </cell>
          <cell r="E481">
            <v>27.36</v>
          </cell>
          <cell r="F481">
            <v>118.96</v>
          </cell>
          <cell r="G481">
            <v>3254.75</v>
          </cell>
        </row>
        <row r="482">
          <cell r="A482" t="str">
            <v/>
          </cell>
          <cell r="B482">
            <v>0</v>
          </cell>
          <cell r="C482">
            <v>0</v>
          </cell>
          <cell r="D482" t="str">
            <v/>
          </cell>
          <cell r="E482">
            <v>0</v>
          </cell>
          <cell r="F482">
            <v>0</v>
          </cell>
          <cell r="G482">
            <v>0</v>
          </cell>
        </row>
        <row r="483">
          <cell r="A483" t="str">
            <v/>
          </cell>
          <cell r="B483">
            <v>0</v>
          </cell>
          <cell r="C483">
            <v>0</v>
          </cell>
          <cell r="D483" t="str">
            <v/>
          </cell>
          <cell r="E483">
            <v>0</v>
          </cell>
          <cell r="F483">
            <v>0</v>
          </cell>
          <cell r="G483">
            <v>0</v>
          </cell>
        </row>
        <row r="484">
          <cell r="A484" t="str">
            <v/>
          </cell>
          <cell r="B484">
            <v>0</v>
          </cell>
          <cell r="C484">
            <v>0</v>
          </cell>
          <cell r="D484" t="str">
            <v/>
          </cell>
          <cell r="E484">
            <v>0</v>
          </cell>
          <cell r="F484">
            <v>0</v>
          </cell>
          <cell r="G484">
            <v>0</v>
          </cell>
        </row>
        <row r="485">
          <cell r="A485" t="str">
            <v/>
          </cell>
          <cell r="B485">
            <v>0</v>
          </cell>
          <cell r="C485">
            <v>0</v>
          </cell>
          <cell r="D485" t="str">
            <v/>
          </cell>
          <cell r="E485">
            <v>0</v>
          </cell>
          <cell r="F485">
            <v>0</v>
          </cell>
          <cell r="G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 t="str">
            <v>Total B</v>
          </cell>
          <cell r="G486">
            <v>16798.580000000002</v>
          </cell>
        </row>
        <row r="487">
          <cell r="A487">
            <v>0</v>
          </cell>
          <cell r="B487">
            <v>0</v>
          </cell>
          <cell r="C487" t="str">
            <v>C - EQUIPOS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</row>
        <row r="488">
          <cell r="A488" t="str">
            <v/>
          </cell>
          <cell r="B488" t="str">
            <v/>
          </cell>
          <cell r="C488">
            <v>0</v>
          </cell>
          <cell r="D488" t="str">
            <v/>
          </cell>
          <cell r="E488">
            <v>0</v>
          </cell>
          <cell r="F488">
            <v>0</v>
          </cell>
          <cell r="G488">
            <v>0</v>
          </cell>
        </row>
        <row r="489">
          <cell r="A489" t="str">
            <v/>
          </cell>
          <cell r="B489" t="str">
            <v/>
          </cell>
          <cell r="C489">
            <v>0</v>
          </cell>
          <cell r="D489" t="str">
            <v/>
          </cell>
          <cell r="E489">
            <v>0</v>
          </cell>
          <cell r="F489">
            <v>0</v>
          </cell>
          <cell r="G489">
            <v>0</v>
          </cell>
        </row>
        <row r="490">
          <cell r="A490" t="str">
            <v/>
          </cell>
          <cell r="B490" t="str">
            <v/>
          </cell>
          <cell r="C490">
            <v>0</v>
          </cell>
          <cell r="D490" t="str">
            <v/>
          </cell>
          <cell r="E490">
            <v>0</v>
          </cell>
          <cell r="F490">
            <v>0</v>
          </cell>
          <cell r="G490">
            <v>0</v>
          </cell>
        </row>
        <row r="491">
          <cell r="A491" t="str">
            <v/>
          </cell>
          <cell r="B491" t="str">
            <v/>
          </cell>
          <cell r="C491">
            <v>0</v>
          </cell>
          <cell r="D491" t="str">
            <v/>
          </cell>
          <cell r="E491">
            <v>0</v>
          </cell>
          <cell r="F491">
            <v>0</v>
          </cell>
          <cell r="G491">
            <v>0</v>
          </cell>
        </row>
        <row r="492">
          <cell r="A492" t="str">
            <v/>
          </cell>
          <cell r="B492" t="str">
            <v/>
          </cell>
          <cell r="C492">
            <v>0</v>
          </cell>
          <cell r="D492" t="str">
            <v/>
          </cell>
          <cell r="E492">
            <v>0</v>
          </cell>
          <cell r="F492">
            <v>0</v>
          </cell>
          <cell r="G492">
            <v>0</v>
          </cell>
        </row>
        <row r="493">
          <cell r="A493" t="str">
            <v/>
          </cell>
          <cell r="B493" t="str">
            <v/>
          </cell>
          <cell r="C493">
            <v>0</v>
          </cell>
          <cell r="D493" t="str">
            <v/>
          </cell>
          <cell r="E493">
            <v>0</v>
          </cell>
          <cell r="F493">
            <v>0</v>
          </cell>
          <cell r="G493">
            <v>0</v>
          </cell>
        </row>
        <row r="494">
          <cell r="A494" t="str">
            <v/>
          </cell>
          <cell r="B494" t="str">
            <v/>
          </cell>
          <cell r="C494">
            <v>0</v>
          </cell>
          <cell r="D494" t="str">
            <v/>
          </cell>
          <cell r="E494">
            <v>0</v>
          </cell>
          <cell r="F494">
            <v>0</v>
          </cell>
          <cell r="G494">
            <v>0</v>
          </cell>
        </row>
        <row r="495">
          <cell r="A495" t="str">
            <v/>
          </cell>
          <cell r="B495" t="str">
            <v/>
          </cell>
          <cell r="C495">
            <v>0</v>
          </cell>
          <cell r="D495" t="str">
            <v/>
          </cell>
          <cell r="E495">
            <v>0</v>
          </cell>
          <cell r="F495">
            <v>0</v>
          </cell>
          <cell r="G495">
            <v>0</v>
          </cell>
        </row>
        <row r="496">
          <cell r="A496" t="str">
            <v/>
          </cell>
          <cell r="B496" t="str">
            <v/>
          </cell>
          <cell r="C496">
            <v>0</v>
          </cell>
          <cell r="D496" t="str">
            <v/>
          </cell>
          <cell r="E496">
            <v>0</v>
          </cell>
          <cell r="F496">
            <v>0</v>
          </cell>
          <cell r="G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 t="str">
            <v>Total C</v>
          </cell>
          <cell r="G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</row>
        <row r="499">
          <cell r="A499" t="str">
            <v>1.3.2</v>
          </cell>
          <cell r="B499" t="str">
            <v>Energía de Obra. Agua para la construcción</v>
          </cell>
          <cell r="C499">
            <v>0</v>
          </cell>
          <cell r="D499" t="str">
            <v>Costo  Neto</v>
          </cell>
          <cell r="E499">
            <v>0</v>
          </cell>
          <cell r="F499" t="str">
            <v>Total D=A+B+C</v>
          </cell>
          <cell r="G499">
            <v>55998.58</v>
          </cell>
        </row>
        <row r="501">
          <cell r="A501" t="str">
            <v>ANALISIS DE PRECIOS</v>
          </cell>
          <cell r="B501">
            <v>0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</row>
        <row r="502">
          <cell r="A502" t="str">
            <v>COMITENTE:</v>
          </cell>
          <cell r="B502" t="str">
            <v>DIRECCIÓN DE INFRAESTRUCTURA ESCOLAR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</row>
        <row r="503">
          <cell r="A503" t="str">
            <v>CONTRATISTA:</v>
          </cell>
          <cell r="B503">
            <v>0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</row>
        <row r="504">
          <cell r="A504" t="str">
            <v>OBRA:</v>
          </cell>
          <cell r="B504" t="str">
            <v>ESCUELA JUAN JOSE PASO</v>
          </cell>
          <cell r="C504">
            <v>0</v>
          </cell>
          <cell r="D504">
            <v>0</v>
          </cell>
          <cell r="E504">
            <v>0</v>
          </cell>
          <cell r="F504" t="str">
            <v>PRECIOS A:</v>
          </cell>
          <cell r="G504">
            <v>44180</v>
          </cell>
        </row>
        <row r="505">
          <cell r="A505" t="str">
            <v>UBICACIÓN:</v>
          </cell>
          <cell r="B505" t="str">
            <v>DEPARTAMENTO ANGACO</v>
          </cell>
          <cell r="C505">
            <v>0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</row>
        <row r="506">
          <cell r="A506" t="str">
            <v>RUBRO:</v>
          </cell>
          <cell r="B506">
            <v>1</v>
          </cell>
          <cell r="C506" t="str">
            <v>TRABAJOS PREPARATORIOS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</row>
        <row r="507">
          <cell r="A507" t="str">
            <v>ITEM:</v>
          </cell>
          <cell r="B507" t="str">
            <v>1.3.3</v>
          </cell>
          <cell r="C507" t="str">
            <v>Medidas de seguridad</v>
          </cell>
          <cell r="D507">
            <v>0</v>
          </cell>
          <cell r="E507">
            <v>0</v>
          </cell>
          <cell r="F507" t="str">
            <v>UNIDAD:</v>
          </cell>
          <cell r="G507" t="str">
            <v>gl</v>
          </cell>
        </row>
        <row r="508">
          <cell r="A508">
            <v>0</v>
          </cell>
          <cell r="B508">
            <v>0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</row>
        <row r="509">
          <cell r="A509" t="str">
            <v>DATOS REDETERMINACION</v>
          </cell>
          <cell r="B509">
            <v>0</v>
          </cell>
          <cell r="C509" t="str">
            <v>DESIGNACION</v>
          </cell>
          <cell r="D509" t="str">
            <v>U</v>
          </cell>
          <cell r="E509" t="str">
            <v>Cantidad</v>
          </cell>
          <cell r="F509" t="str">
            <v>$ Unitarios</v>
          </cell>
          <cell r="G509" t="str">
            <v>$ Parcial</v>
          </cell>
        </row>
        <row r="510">
          <cell r="A510" t="str">
            <v>CÓDIGO</v>
          </cell>
          <cell r="B510" t="str">
            <v>DESCRIPCIÓN</v>
          </cell>
          <cell r="C510">
            <v>0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</row>
        <row r="511">
          <cell r="A511">
            <v>0</v>
          </cell>
          <cell r="B511">
            <v>0</v>
          </cell>
          <cell r="C511" t="str">
            <v>A - MATERIALES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</row>
        <row r="512">
          <cell r="A512" t="str">
            <v/>
          </cell>
          <cell r="B512" t="str">
            <v/>
          </cell>
          <cell r="C512">
            <v>0</v>
          </cell>
          <cell r="D512" t="str">
            <v/>
          </cell>
          <cell r="E512">
            <v>0</v>
          </cell>
          <cell r="F512">
            <v>0</v>
          </cell>
          <cell r="G512">
            <v>0</v>
          </cell>
        </row>
        <row r="513">
          <cell r="A513" t="str">
            <v/>
          </cell>
          <cell r="B513" t="str">
            <v/>
          </cell>
          <cell r="C513">
            <v>0</v>
          </cell>
          <cell r="D513" t="str">
            <v/>
          </cell>
          <cell r="E513">
            <v>0</v>
          </cell>
          <cell r="F513">
            <v>0</v>
          </cell>
          <cell r="G513">
            <v>0</v>
          </cell>
        </row>
        <row r="514">
          <cell r="A514" t="str">
            <v/>
          </cell>
          <cell r="B514" t="str">
            <v/>
          </cell>
          <cell r="C514">
            <v>0</v>
          </cell>
          <cell r="D514" t="str">
            <v/>
          </cell>
          <cell r="E514">
            <v>0</v>
          </cell>
          <cell r="F514">
            <v>0</v>
          </cell>
          <cell r="G514">
            <v>0</v>
          </cell>
        </row>
        <row r="515">
          <cell r="A515" t="str">
            <v/>
          </cell>
          <cell r="B515" t="str">
            <v/>
          </cell>
          <cell r="C515">
            <v>0</v>
          </cell>
          <cell r="D515" t="str">
            <v/>
          </cell>
          <cell r="E515">
            <v>0</v>
          </cell>
          <cell r="F515">
            <v>0</v>
          </cell>
          <cell r="G515">
            <v>0</v>
          </cell>
        </row>
        <row r="516">
          <cell r="A516" t="str">
            <v/>
          </cell>
          <cell r="B516" t="str">
            <v/>
          </cell>
          <cell r="C516">
            <v>0</v>
          </cell>
          <cell r="D516" t="str">
            <v/>
          </cell>
          <cell r="E516">
            <v>0</v>
          </cell>
          <cell r="F516">
            <v>0</v>
          </cell>
          <cell r="G516">
            <v>0</v>
          </cell>
        </row>
        <row r="517">
          <cell r="A517" t="str">
            <v/>
          </cell>
          <cell r="B517" t="str">
            <v/>
          </cell>
          <cell r="C517">
            <v>0</v>
          </cell>
          <cell r="D517" t="str">
            <v/>
          </cell>
          <cell r="E517">
            <v>0</v>
          </cell>
          <cell r="F517">
            <v>0</v>
          </cell>
          <cell r="G517">
            <v>0</v>
          </cell>
        </row>
        <row r="518">
          <cell r="A518" t="str">
            <v/>
          </cell>
          <cell r="B518" t="str">
            <v/>
          </cell>
          <cell r="C518">
            <v>0</v>
          </cell>
          <cell r="D518" t="str">
            <v/>
          </cell>
          <cell r="E518">
            <v>0</v>
          </cell>
          <cell r="F518">
            <v>0</v>
          </cell>
          <cell r="G518">
            <v>0</v>
          </cell>
        </row>
        <row r="519">
          <cell r="A519" t="str">
            <v/>
          </cell>
          <cell r="B519" t="str">
            <v/>
          </cell>
          <cell r="C519">
            <v>0</v>
          </cell>
          <cell r="D519" t="str">
            <v/>
          </cell>
          <cell r="E519">
            <v>0</v>
          </cell>
          <cell r="F519">
            <v>0</v>
          </cell>
          <cell r="G519">
            <v>0</v>
          </cell>
        </row>
        <row r="520">
          <cell r="A520" t="str">
            <v/>
          </cell>
          <cell r="B520" t="str">
            <v/>
          </cell>
          <cell r="C520">
            <v>0</v>
          </cell>
          <cell r="D520" t="str">
            <v/>
          </cell>
          <cell r="E520">
            <v>0</v>
          </cell>
          <cell r="F520">
            <v>0</v>
          </cell>
          <cell r="G520">
            <v>0</v>
          </cell>
        </row>
        <row r="521">
          <cell r="A521" t="str">
            <v/>
          </cell>
          <cell r="B521" t="str">
            <v/>
          </cell>
          <cell r="C521">
            <v>0</v>
          </cell>
          <cell r="D521" t="str">
            <v/>
          </cell>
          <cell r="E521">
            <v>0</v>
          </cell>
          <cell r="F521">
            <v>0</v>
          </cell>
          <cell r="G521">
            <v>0</v>
          </cell>
        </row>
        <row r="522">
          <cell r="A522" t="str">
            <v/>
          </cell>
          <cell r="B522" t="str">
            <v/>
          </cell>
          <cell r="C522">
            <v>0</v>
          </cell>
          <cell r="D522" t="str">
            <v/>
          </cell>
          <cell r="E522">
            <v>0</v>
          </cell>
          <cell r="F522">
            <v>0</v>
          </cell>
          <cell r="G522">
            <v>0</v>
          </cell>
        </row>
        <row r="523">
          <cell r="A523" t="str">
            <v/>
          </cell>
          <cell r="B523" t="str">
            <v/>
          </cell>
          <cell r="C523">
            <v>0</v>
          </cell>
          <cell r="D523" t="str">
            <v/>
          </cell>
          <cell r="E523">
            <v>0</v>
          </cell>
          <cell r="F523">
            <v>0</v>
          </cell>
          <cell r="G523">
            <v>0</v>
          </cell>
        </row>
        <row r="524">
          <cell r="A524" t="str">
            <v/>
          </cell>
          <cell r="B524" t="str">
            <v/>
          </cell>
          <cell r="C524">
            <v>0</v>
          </cell>
          <cell r="D524" t="str">
            <v/>
          </cell>
          <cell r="E524">
            <v>0</v>
          </cell>
          <cell r="F524">
            <v>0</v>
          </cell>
          <cell r="G524">
            <v>0</v>
          </cell>
        </row>
        <row r="525">
          <cell r="A525" t="str">
            <v/>
          </cell>
          <cell r="B525" t="str">
            <v/>
          </cell>
          <cell r="C525">
            <v>0</v>
          </cell>
          <cell r="D525" t="str">
            <v/>
          </cell>
          <cell r="E525">
            <v>0</v>
          </cell>
          <cell r="F525">
            <v>0</v>
          </cell>
          <cell r="G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  <cell r="D526">
            <v>0</v>
          </cell>
          <cell r="E526">
            <v>0</v>
          </cell>
          <cell r="F526" t="str">
            <v>Total A</v>
          </cell>
          <cell r="G526">
            <v>0</v>
          </cell>
        </row>
        <row r="527">
          <cell r="A527">
            <v>0</v>
          </cell>
          <cell r="B527">
            <v>0</v>
          </cell>
          <cell r="C527" t="str">
            <v>B - MANO DE OBRA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</row>
        <row r="528">
          <cell r="A528" t="str">
            <v>IIEE-SJ - 101000</v>
          </cell>
          <cell r="B528" t="str">
            <v>Oficial Especializado</v>
          </cell>
          <cell r="C528" t="str">
            <v>Oficial Especializado</v>
          </cell>
          <cell r="D528" t="str">
            <v>hs.</v>
          </cell>
          <cell r="E528">
            <v>117.85</v>
          </cell>
          <cell r="F528">
            <v>260.7</v>
          </cell>
          <cell r="G528">
            <v>30723.5</v>
          </cell>
        </row>
        <row r="529">
          <cell r="A529" t="str">
            <v>IIEE-SJ - 102000</v>
          </cell>
          <cell r="B529" t="str">
            <v xml:space="preserve">Oficial </v>
          </cell>
          <cell r="C529" t="str">
            <v>Oficial</v>
          </cell>
          <cell r="D529" t="str">
            <v>hs.</v>
          </cell>
          <cell r="E529">
            <v>316.8</v>
          </cell>
          <cell r="F529">
            <v>222.14</v>
          </cell>
          <cell r="G529">
            <v>70373.95</v>
          </cell>
        </row>
        <row r="530">
          <cell r="A530" t="str">
            <v>IIEE-SJ - 101000</v>
          </cell>
          <cell r="B530" t="str">
            <v>Oficial Especializado</v>
          </cell>
          <cell r="C530" t="str">
            <v>Cargas Sociales Oficial Especializado</v>
          </cell>
          <cell r="D530" t="str">
            <v>hs.</v>
          </cell>
          <cell r="E530">
            <v>117.85</v>
          </cell>
          <cell r="F530">
            <v>163.56</v>
          </cell>
          <cell r="G530">
            <v>19275.55</v>
          </cell>
        </row>
        <row r="531">
          <cell r="A531" t="str">
            <v>IIEE-SJ - 102000</v>
          </cell>
          <cell r="B531" t="str">
            <v xml:space="preserve">Oficial </v>
          </cell>
          <cell r="C531" t="str">
            <v>Cargas Sociales Oficial</v>
          </cell>
          <cell r="D531" t="str">
            <v>hs.</v>
          </cell>
          <cell r="E531">
            <v>316.8</v>
          </cell>
          <cell r="F531">
            <v>139.9</v>
          </cell>
          <cell r="G531">
            <v>44320.32</v>
          </cell>
        </row>
        <row r="532">
          <cell r="A532" t="str">
            <v/>
          </cell>
          <cell r="B532">
            <v>0</v>
          </cell>
          <cell r="C532">
            <v>0</v>
          </cell>
          <cell r="D532" t="str">
            <v/>
          </cell>
          <cell r="E532">
            <v>0</v>
          </cell>
          <cell r="F532">
            <v>0</v>
          </cell>
          <cell r="G532">
            <v>0</v>
          </cell>
        </row>
        <row r="533">
          <cell r="A533" t="str">
            <v/>
          </cell>
          <cell r="B533">
            <v>0</v>
          </cell>
          <cell r="C533">
            <v>0</v>
          </cell>
          <cell r="D533" t="str">
            <v/>
          </cell>
          <cell r="E533">
            <v>0</v>
          </cell>
          <cell r="F533">
            <v>0</v>
          </cell>
          <cell r="G533">
            <v>0</v>
          </cell>
        </row>
        <row r="534">
          <cell r="A534" t="str">
            <v/>
          </cell>
          <cell r="B534">
            <v>0</v>
          </cell>
          <cell r="C534">
            <v>0</v>
          </cell>
          <cell r="D534" t="str">
            <v/>
          </cell>
          <cell r="E534">
            <v>0</v>
          </cell>
          <cell r="F534">
            <v>0</v>
          </cell>
          <cell r="G534">
            <v>0</v>
          </cell>
        </row>
        <row r="535">
          <cell r="A535" t="str">
            <v/>
          </cell>
          <cell r="B535">
            <v>0</v>
          </cell>
          <cell r="C535">
            <v>0</v>
          </cell>
          <cell r="D535" t="str">
            <v/>
          </cell>
          <cell r="E535">
            <v>0</v>
          </cell>
          <cell r="F535">
            <v>0</v>
          </cell>
          <cell r="G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  <cell r="D536">
            <v>0</v>
          </cell>
          <cell r="E536">
            <v>0</v>
          </cell>
          <cell r="F536" t="str">
            <v>Total B</v>
          </cell>
          <cell r="G536">
            <v>164693.32</v>
          </cell>
        </row>
        <row r="537">
          <cell r="A537">
            <v>0</v>
          </cell>
          <cell r="B537">
            <v>0</v>
          </cell>
          <cell r="C537" t="str">
            <v>C - EQUIPOS</v>
          </cell>
          <cell r="D537">
            <v>0</v>
          </cell>
          <cell r="E537">
            <v>0</v>
          </cell>
          <cell r="F537">
            <v>0</v>
          </cell>
          <cell r="G537">
            <v>0</v>
          </cell>
        </row>
        <row r="538">
          <cell r="A538" t="str">
            <v/>
          </cell>
          <cell r="B538" t="str">
            <v/>
          </cell>
          <cell r="C538">
            <v>0</v>
          </cell>
          <cell r="D538" t="str">
            <v/>
          </cell>
          <cell r="E538">
            <v>0</v>
          </cell>
          <cell r="F538">
            <v>0</v>
          </cell>
          <cell r="G538">
            <v>0</v>
          </cell>
        </row>
        <row r="539">
          <cell r="A539" t="str">
            <v/>
          </cell>
          <cell r="B539" t="str">
            <v/>
          </cell>
          <cell r="C539">
            <v>0</v>
          </cell>
          <cell r="D539" t="str">
            <v/>
          </cell>
          <cell r="E539">
            <v>0</v>
          </cell>
          <cell r="F539">
            <v>0</v>
          </cell>
          <cell r="G539">
            <v>0</v>
          </cell>
        </row>
        <row r="540">
          <cell r="A540" t="str">
            <v/>
          </cell>
          <cell r="B540" t="str">
            <v/>
          </cell>
          <cell r="C540">
            <v>0</v>
          </cell>
          <cell r="D540" t="str">
            <v/>
          </cell>
          <cell r="E540">
            <v>0</v>
          </cell>
          <cell r="F540">
            <v>0</v>
          </cell>
          <cell r="G540">
            <v>0</v>
          </cell>
        </row>
        <row r="541">
          <cell r="A541" t="str">
            <v/>
          </cell>
          <cell r="B541" t="str">
            <v/>
          </cell>
          <cell r="C541">
            <v>0</v>
          </cell>
          <cell r="D541" t="str">
            <v/>
          </cell>
          <cell r="E541">
            <v>0</v>
          </cell>
          <cell r="F541">
            <v>0</v>
          </cell>
          <cell r="G541">
            <v>0</v>
          </cell>
        </row>
        <row r="542">
          <cell r="A542" t="str">
            <v/>
          </cell>
          <cell r="B542" t="str">
            <v/>
          </cell>
          <cell r="C542">
            <v>0</v>
          </cell>
          <cell r="D542" t="str">
            <v/>
          </cell>
          <cell r="E542">
            <v>0</v>
          </cell>
          <cell r="F542">
            <v>0</v>
          </cell>
          <cell r="G542">
            <v>0</v>
          </cell>
        </row>
        <row r="543">
          <cell r="A543" t="str">
            <v/>
          </cell>
          <cell r="B543" t="str">
            <v/>
          </cell>
          <cell r="C543">
            <v>0</v>
          </cell>
          <cell r="D543" t="str">
            <v/>
          </cell>
          <cell r="E543">
            <v>0</v>
          </cell>
          <cell r="F543">
            <v>0</v>
          </cell>
          <cell r="G543">
            <v>0</v>
          </cell>
        </row>
        <row r="544">
          <cell r="A544" t="str">
            <v/>
          </cell>
          <cell r="B544" t="str">
            <v/>
          </cell>
          <cell r="C544">
            <v>0</v>
          </cell>
          <cell r="D544" t="str">
            <v/>
          </cell>
          <cell r="E544">
            <v>0</v>
          </cell>
          <cell r="F544">
            <v>0</v>
          </cell>
          <cell r="G544">
            <v>0</v>
          </cell>
        </row>
        <row r="545">
          <cell r="A545" t="str">
            <v/>
          </cell>
          <cell r="B545" t="str">
            <v/>
          </cell>
          <cell r="C545">
            <v>0</v>
          </cell>
          <cell r="D545" t="str">
            <v/>
          </cell>
          <cell r="E545">
            <v>0</v>
          </cell>
          <cell r="F545">
            <v>0</v>
          </cell>
          <cell r="G545">
            <v>0</v>
          </cell>
        </row>
        <row r="546">
          <cell r="A546" t="str">
            <v/>
          </cell>
          <cell r="B546" t="str">
            <v/>
          </cell>
          <cell r="C546">
            <v>0</v>
          </cell>
          <cell r="D546" t="str">
            <v/>
          </cell>
          <cell r="E546">
            <v>0</v>
          </cell>
          <cell r="F546">
            <v>0</v>
          </cell>
          <cell r="G546">
            <v>0</v>
          </cell>
        </row>
        <row r="547">
          <cell r="A547">
            <v>0</v>
          </cell>
          <cell r="B547">
            <v>0</v>
          </cell>
          <cell r="C547">
            <v>0</v>
          </cell>
          <cell r="D547">
            <v>0</v>
          </cell>
          <cell r="E547">
            <v>0</v>
          </cell>
          <cell r="F547" t="str">
            <v>Total C</v>
          </cell>
          <cell r="G547">
            <v>0</v>
          </cell>
        </row>
        <row r="548">
          <cell r="A548">
            <v>0</v>
          </cell>
          <cell r="B548">
            <v>0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</row>
        <row r="549">
          <cell r="A549" t="str">
            <v>1.3.3</v>
          </cell>
          <cell r="B549" t="str">
            <v>Medidas de seguridad</v>
          </cell>
          <cell r="C549">
            <v>0</v>
          </cell>
          <cell r="D549" t="str">
            <v>Costo  Neto</v>
          </cell>
          <cell r="E549">
            <v>0</v>
          </cell>
          <cell r="F549" t="str">
            <v>Total D=A+B+C</v>
          </cell>
          <cell r="G549">
            <v>164693.32</v>
          </cell>
        </row>
        <row r="551">
          <cell r="A551" t="str">
            <v>ANALISIS DE PRECIOS</v>
          </cell>
          <cell r="B551">
            <v>0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</row>
        <row r="552">
          <cell r="A552" t="str">
            <v>COMITENTE:</v>
          </cell>
          <cell r="B552" t="str">
            <v>DIRECCIÓN DE INFRAESTRUCTURA ESCOLAR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</row>
        <row r="553">
          <cell r="A553" t="str">
            <v>CONTRATISTA:</v>
          </cell>
          <cell r="B553">
            <v>0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</row>
        <row r="554">
          <cell r="A554" t="str">
            <v>OBRA:</v>
          </cell>
          <cell r="B554" t="str">
            <v>ESCUELA JUAN JOSE PASO</v>
          </cell>
          <cell r="C554">
            <v>0</v>
          </cell>
          <cell r="D554">
            <v>0</v>
          </cell>
          <cell r="E554">
            <v>0</v>
          </cell>
          <cell r="F554" t="str">
            <v>PRECIOS A:</v>
          </cell>
          <cell r="G554">
            <v>44180</v>
          </cell>
        </row>
        <row r="555">
          <cell r="A555" t="str">
            <v>UBICACIÓN:</v>
          </cell>
          <cell r="B555" t="str">
            <v>DEPARTAMENTO ANGACO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</row>
        <row r="556">
          <cell r="A556" t="str">
            <v>RUBRO:</v>
          </cell>
          <cell r="B556">
            <v>2</v>
          </cell>
          <cell r="C556" t="str">
            <v>MOVIMIENTOS DE SUELOS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</row>
        <row r="557">
          <cell r="A557" t="str">
            <v>ITEM:</v>
          </cell>
          <cell r="B557" t="str">
            <v>2.1.1</v>
          </cell>
          <cell r="C557" t="str">
            <v>Relleno bajo contrapiso</v>
          </cell>
          <cell r="D557">
            <v>0</v>
          </cell>
          <cell r="E557">
            <v>0</v>
          </cell>
          <cell r="F557" t="str">
            <v>UNIDAD:</v>
          </cell>
          <cell r="G557" t="str">
            <v>m3</v>
          </cell>
        </row>
        <row r="558">
          <cell r="A558">
            <v>0</v>
          </cell>
          <cell r="B558">
            <v>0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</row>
        <row r="559">
          <cell r="A559" t="str">
            <v>DATOS REDETERMINACION</v>
          </cell>
          <cell r="B559">
            <v>0</v>
          </cell>
          <cell r="C559" t="str">
            <v>DESIGNACION</v>
          </cell>
          <cell r="D559" t="str">
            <v>U</v>
          </cell>
          <cell r="E559" t="str">
            <v>Cantidad</v>
          </cell>
          <cell r="F559" t="str">
            <v>$ Unitarios</v>
          </cell>
          <cell r="G559" t="str">
            <v>$ Parcial</v>
          </cell>
        </row>
        <row r="560">
          <cell r="A560" t="str">
            <v>CÓDIGO</v>
          </cell>
          <cell r="B560" t="str">
            <v>DESCRIPCIÓN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</row>
        <row r="561">
          <cell r="A561">
            <v>0</v>
          </cell>
          <cell r="B561">
            <v>0</v>
          </cell>
          <cell r="C561" t="str">
            <v>A - MATERIALES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</row>
        <row r="562">
          <cell r="A562" t="str">
            <v/>
          </cell>
          <cell r="B562" t="str">
            <v/>
          </cell>
          <cell r="C562">
            <v>0</v>
          </cell>
          <cell r="D562" t="str">
            <v/>
          </cell>
          <cell r="E562">
            <v>0</v>
          </cell>
          <cell r="F562">
            <v>0</v>
          </cell>
          <cell r="G562">
            <v>0</v>
          </cell>
        </row>
        <row r="563">
          <cell r="A563" t="str">
            <v/>
          </cell>
          <cell r="B563" t="str">
            <v/>
          </cell>
          <cell r="C563">
            <v>0</v>
          </cell>
          <cell r="D563" t="str">
            <v/>
          </cell>
          <cell r="E563">
            <v>0</v>
          </cell>
          <cell r="F563">
            <v>0</v>
          </cell>
          <cell r="G563">
            <v>0</v>
          </cell>
        </row>
        <row r="564">
          <cell r="A564" t="str">
            <v/>
          </cell>
          <cell r="B564" t="str">
            <v/>
          </cell>
          <cell r="C564">
            <v>0</v>
          </cell>
          <cell r="D564" t="str">
            <v/>
          </cell>
          <cell r="E564">
            <v>0</v>
          </cell>
          <cell r="F564">
            <v>0</v>
          </cell>
          <cell r="G564">
            <v>0</v>
          </cell>
        </row>
        <row r="565">
          <cell r="A565" t="str">
            <v/>
          </cell>
          <cell r="B565" t="str">
            <v/>
          </cell>
          <cell r="C565">
            <v>0</v>
          </cell>
          <cell r="D565" t="str">
            <v/>
          </cell>
          <cell r="E565">
            <v>0</v>
          </cell>
          <cell r="F565">
            <v>0</v>
          </cell>
          <cell r="G565">
            <v>0</v>
          </cell>
        </row>
        <row r="566">
          <cell r="A566" t="str">
            <v/>
          </cell>
          <cell r="B566" t="str">
            <v/>
          </cell>
          <cell r="C566">
            <v>0</v>
          </cell>
          <cell r="D566" t="str">
            <v/>
          </cell>
          <cell r="E566">
            <v>0</v>
          </cell>
          <cell r="F566">
            <v>0</v>
          </cell>
          <cell r="G566">
            <v>0</v>
          </cell>
        </row>
        <row r="567">
          <cell r="A567" t="str">
            <v/>
          </cell>
          <cell r="B567" t="str">
            <v/>
          </cell>
          <cell r="C567">
            <v>0</v>
          </cell>
          <cell r="D567" t="str">
            <v/>
          </cell>
          <cell r="E567">
            <v>0</v>
          </cell>
          <cell r="F567">
            <v>0</v>
          </cell>
          <cell r="G567">
            <v>0</v>
          </cell>
        </row>
        <row r="568">
          <cell r="A568" t="str">
            <v/>
          </cell>
          <cell r="B568" t="str">
            <v/>
          </cell>
          <cell r="C568">
            <v>0</v>
          </cell>
          <cell r="D568" t="str">
            <v/>
          </cell>
          <cell r="E568">
            <v>0</v>
          </cell>
          <cell r="F568">
            <v>0</v>
          </cell>
          <cell r="G568">
            <v>0</v>
          </cell>
        </row>
        <row r="569">
          <cell r="A569" t="str">
            <v/>
          </cell>
          <cell r="B569" t="str">
            <v/>
          </cell>
          <cell r="C569">
            <v>0</v>
          </cell>
          <cell r="D569" t="str">
            <v/>
          </cell>
          <cell r="E569">
            <v>0</v>
          </cell>
          <cell r="F569">
            <v>0</v>
          </cell>
          <cell r="G569">
            <v>0</v>
          </cell>
        </row>
        <row r="570">
          <cell r="A570" t="str">
            <v/>
          </cell>
          <cell r="B570" t="str">
            <v/>
          </cell>
          <cell r="C570">
            <v>0</v>
          </cell>
          <cell r="D570" t="str">
            <v/>
          </cell>
          <cell r="E570">
            <v>0</v>
          </cell>
          <cell r="F570">
            <v>0</v>
          </cell>
          <cell r="G570">
            <v>0</v>
          </cell>
        </row>
        <row r="571">
          <cell r="A571" t="str">
            <v/>
          </cell>
          <cell r="B571" t="str">
            <v/>
          </cell>
          <cell r="C571">
            <v>0</v>
          </cell>
          <cell r="D571" t="str">
            <v/>
          </cell>
          <cell r="E571">
            <v>0</v>
          </cell>
          <cell r="F571">
            <v>0</v>
          </cell>
          <cell r="G571">
            <v>0</v>
          </cell>
        </row>
        <row r="572">
          <cell r="A572" t="str">
            <v/>
          </cell>
          <cell r="B572" t="str">
            <v/>
          </cell>
          <cell r="C572">
            <v>0</v>
          </cell>
          <cell r="D572" t="str">
            <v/>
          </cell>
          <cell r="E572">
            <v>0</v>
          </cell>
          <cell r="F572">
            <v>0</v>
          </cell>
          <cell r="G572">
            <v>0</v>
          </cell>
        </row>
        <row r="573">
          <cell r="A573" t="str">
            <v/>
          </cell>
          <cell r="B573" t="str">
            <v/>
          </cell>
          <cell r="C573">
            <v>0</v>
          </cell>
          <cell r="D573" t="str">
            <v/>
          </cell>
          <cell r="E573">
            <v>0</v>
          </cell>
          <cell r="F573">
            <v>0</v>
          </cell>
          <cell r="G573">
            <v>0</v>
          </cell>
        </row>
        <row r="574">
          <cell r="A574" t="str">
            <v/>
          </cell>
          <cell r="B574" t="str">
            <v/>
          </cell>
          <cell r="C574">
            <v>0</v>
          </cell>
          <cell r="D574" t="str">
            <v/>
          </cell>
          <cell r="E574">
            <v>0</v>
          </cell>
          <cell r="F574">
            <v>0</v>
          </cell>
          <cell r="G574">
            <v>0</v>
          </cell>
        </row>
        <row r="575">
          <cell r="A575" t="str">
            <v/>
          </cell>
          <cell r="B575" t="str">
            <v/>
          </cell>
          <cell r="C575">
            <v>0</v>
          </cell>
          <cell r="D575" t="str">
            <v/>
          </cell>
          <cell r="E575">
            <v>0</v>
          </cell>
          <cell r="F575">
            <v>0</v>
          </cell>
          <cell r="G575">
            <v>0</v>
          </cell>
        </row>
        <row r="576">
          <cell r="A576">
            <v>0</v>
          </cell>
          <cell r="B576">
            <v>0</v>
          </cell>
          <cell r="C576">
            <v>0</v>
          </cell>
          <cell r="D576">
            <v>0</v>
          </cell>
          <cell r="E576">
            <v>0</v>
          </cell>
          <cell r="F576" t="str">
            <v>Total A</v>
          </cell>
          <cell r="G576">
            <v>0</v>
          </cell>
        </row>
        <row r="577">
          <cell r="A577">
            <v>0</v>
          </cell>
          <cell r="B577">
            <v>0</v>
          </cell>
          <cell r="C577" t="str">
            <v>B - MANO DE OBRA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</row>
        <row r="578">
          <cell r="A578" t="str">
            <v>IIEE-SJ - 101000</v>
          </cell>
          <cell r="B578" t="str">
            <v>Oficial Especializado</v>
          </cell>
          <cell r="C578" t="str">
            <v>Oficial Especializado</v>
          </cell>
          <cell r="D578" t="str">
            <v>hs.</v>
          </cell>
          <cell r="E578">
            <v>0.17200000000000001</v>
          </cell>
          <cell r="F578">
            <v>260.7</v>
          </cell>
          <cell r="G578">
            <v>44.84</v>
          </cell>
        </row>
        <row r="579">
          <cell r="A579" t="str">
            <v>IIEE-SJ - 101000</v>
          </cell>
          <cell r="B579" t="str">
            <v>Oficial Especializado</v>
          </cell>
          <cell r="C579" t="str">
            <v>Cargas Sociales Oficial Especializado</v>
          </cell>
          <cell r="D579" t="str">
            <v>hs.</v>
          </cell>
          <cell r="E579">
            <v>0.17200000000000001</v>
          </cell>
          <cell r="F579">
            <v>163.56</v>
          </cell>
          <cell r="G579">
            <v>28.13</v>
          </cell>
        </row>
        <row r="580">
          <cell r="A580" t="str">
            <v/>
          </cell>
          <cell r="B580">
            <v>0</v>
          </cell>
          <cell r="C580">
            <v>0</v>
          </cell>
          <cell r="D580" t="str">
            <v/>
          </cell>
          <cell r="E580">
            <v>0</v>
          </cell>
          <cell r="F580">
            <v>0</v>
          </cell>
          <cell r="G580">
            <v>0</v>
          </cell>
        </row>
        <row r="581">
          <cell r="A581" t="str">
            <v/>
          </cell>
          <cell r="B581">
            <v>0</v>
          </cell>
          <cell r="C581">
            <v>0</v>
          </cell>
          <cell r="D581" t="str">
            <v/>
          </cell>
          <cell r="E581">
            <v>0</v>
          </cell>
          <cell r="F581">
            <v>0</v>
          </cell>
          <cell r="G581">
            <v>0</v>
          </cell>
        </row>
        <row r="582">
          <cell r="A582" t="str">
            <v/>
          </cell>
          <cell r="B582">
            <v>0</v>
          </cell>
          <cell r="C582">
            <v>0</v>
          </cell>
          <cell r="D582" t="str">
            <v/>
          </cell>
          <cell r="E582">
            <v>0</v>
          </cell>
          <cell r="F582">
            <v>0</v>
          </cell>
          <cell r="G582">
            <v>0</v>
          </cell>
        </row>
        <row r="583">
          <cell r="A583" t="str">
            <v/>
          </cell>
          <cell r="B583">
            <v>0</v>
          </cell>
          <cell r="C583">
            <v>0</v>
          </cell>
          <cell r="D583" t="str">
            <v/>
          </cell>
          <cell r="E583">
            <v>0</v>
          </cell>
          <cell r="F583">
            <v>0</v>
          </cell>
          <cell r="G583">
            <v>0</v>
          </cell>
        </row>
        <row r="584">
          <cell r="A584" t="str">
            <v/>
          </cell>
          <cell r="B584">
            <v>0</v>
          </cell>
          <cell r="C584">
            <v>0</v>
          </cell>
          <cell r="D584" t="str">
            <v/>
          </cell>
          <cell r="E584">
            <v>0</v>
          </cell>
          <cell r="F584">
            <v>0</v>
          </cell>
          <cell r="G584">
            <v>0</v>
          </cell>
        </row>
        <row r="585">
          <cell r="A585" t="str">
            <v/>
          </cell>
          <cell r="B585">
            <v>0</v>
          </cell>
          <cell r="C585">
            <v>0</v>
          </cell>
          <cell r="D585" t="str">
            <v/>
          </cell>
          <cell r="E585">
            <v>0</v>
          </cell>
          <cell r="F585">
            <v>0</v>
          </cell>
          <cell r="G585">
            <v>0</v>
          </cell>
        </row>
        <row r="586">
          <cell r="A586">
            <v>0</v>
          </cell>
          <cell r="B586">
            <v>0</v>
          </cell>
          <cell r="C586">
            <v>0</v>
          </cell>
          <cell r="D586">
            <v>0</v>
          </cell>
          <cell r="E586">
            <v>0</v>
          </cell>
          <cell r="F586" t="str">
            <v>Total B</v>
          </cell>
          <cell r="G586">
            <v>72.97</v>
          </cell>
        </row>
        <row r="587">
          <cell r="A587">
            <v>0</v>
          </cell>
          <cell r="B587">
            <v>0</v>
          </cell>
          <cell r="C587" t="str">
            <v>C - EQUIPOS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</row>
        <row r="588">
          <cell r="A588" t="str">
            <v>INDEC-SA - 51800-21</v>
          </cell>
          <cell r="B588" t="str">
            <v>Retroexcavadora</v>
          </cell>
          <cell r="C588" t="str">
            <v>Retroexcavadora</v>
          </cell>
          <cell r="D588" t="str">
            <v>hs</v>
          </cell>
          <cell r="E588">
            <v>3.5999999999999997E-2</v>
          </cell>
          <cell r="F588">
            <v>1734.25</v>
          </cell>
          <cell r="G588">
            <v>62.43</v>
          </cell>
        </row>
        <row r="589">
          <cell r="A589" t="str">
            <v>DNV-T I - 79</v>
          </cell>
          <cell r="B589" t="str">
            <v>Equipo importado.</v>
          </cell>
          <cell r="C589" t="str">
            <v>Mini - Vibrocompactador</v>
          </cell>
          <cell r="D589" t="str">
            <v>hs.</v>
          </cell>
          <cell r="E589">
            <v>0.1</v>
          </cell>
          <cell r="F589">
            <v>229.57</v>
          </cell>
          <cell r="G589">
            <v>22.96</v>
          </cell>
        </row>
        <row r="590">
          <cell r="A590" t="str">
            <v>INDEC-SA - 71240-11</v>
          </cell>
          <cell r="B590" t="str">
            <v>Camión volcador</v>
          </cell>
          <cell r="C590" t="str">
            <v>Camion Volcador (6m3)</v>
          </cell>
          <cell r="D590" t="str">
            <v>hs</v>
          </cell>
          <cell r="E590">
            <v>3.5999999999999997E-2</v>
          </cell>
          <cell r="F590">
            <v>1951.25</v>
          </cell>
          <cell r="G590">
            <v>70.25</v>
          </cell>
        </row>
        <row r="591">
          <cell r="A591" t="str">
            <v/>
          </cell>
          <cell r="B591" t="str">
            <v/>
          </cell>
          <cell r="C591">
            <v>0</v>
          </cell>
          <cell r="D591" t="str">
            <v/>
          </cell>
          <cell r="E591">
            <v>0</v>
          </cell>
          <cell r="F591">
            <v>0</v>
          </cell>
          <cell r="G591">
            <v>0</v>
          </cell>
        </row>
        <row r="592">
          <cell r="A592" t="str">
            <v/>
          </cell>
          <cell r="B592" t="str">
            <v/>
          </cell>
          <cell r="C592">
            <v>0</v>
          </cell>
          <cell r="D592" t="str">
            <v/>
          </cell>
          <cell r="E592">
            <v>0</v>
          </cell>
          <cell r="F592">
            <v>0</v>
          </cell>
          <cell r="G592">
            <v>0</v>
          </cell>
        </row>
        <row r="593">
          <cell r="A593" t="str">
            <v/>
          </cell>
          <cell r="B593" t="str">
            <v/>
          </cell>
          <cell r="C593">
            <v>0</v>
          </cell>
          <cell r="D593" t="str">
            <v/>
          </cell>
          <cell r="E593">
            <v>0</v>
          </cell>
          <cell r="F593">
            <v>0</v>
          </cell>
          <cell r="G593">
            <v>0</v>
          </cell>
        </row>
        <row r="594">
          <cell r="A594" t="str">
            <v/>
          </cell>
          <cell r="B594" t="str">
            <v/>
          </cell>
          <cell r="C594">
            <v>0</v>
          </cell>
          <cell r="D594" t="str">
            <v/>
          </cell>
          <cell r="E594">
            <v>0</v>
          </cell>
          <cell r="F594">
            <v>0</v>
          </cell>
          <cell r="G594">
            <v>0</v>
          </cell>
        </row>
        <row r="595">
          <cell r="A595" t="str">
            <v/>
          </cell>
          <cell r="B595" t="str">
            <v/>
          </cell>
          <cell r="C595">
            <v>0</v>
          </cell>
          <cell r="D595" t="str">
            <v/>
          </cell>
          <cell r="E595">
            <v>0</v>
          </cell>
          <cell r="F595">
            <v>0</v>
          </cell>
          <cell r="G595">
            <v>0</v>
          </cell>
        </row>
        <row r="596">
          <cell r="A596" t="str">
            <v/>
          </cell>
          <cell r="B596" t="str">
            <v/>
          </cell>
          <cell r="C596">
            <v>0</v>
          </cell>
          <cell r="D596" t="str">
            <v/>
          </cell>
          <cell r="E596">
            <v>0</v>
          </cell>
          <cell r="F596">
            <v>0</v>
          </cell>
          <cell r="G596">
            <v>0</v>
          </cell>
        </row>
        <row r="597">
          <cell r="A597">
            <v>0</v>
          </cell>
          <cell r="B597">
            <v>0</v>
          </cell>
          <cell r="C597">
            <v>0</v>
          </cell>
          <cell r="D597">
            <v>0</v>
          </cell>
          <cell r="E597">
            <v>0</v>
          </cell>
          <cell r="F597" t="str">
            <v>Total C</v>
          </cell>
          <cell r="G597">
            <v>155.63999999999999</v>
          </cell>
        </row>
        <row r="598">
          <cell r="A598">
            <v>0</v>
          </cell>
          <cell r="B598">
            <v>0</v>
          </cell>
          <cell r="C598">
            <v>0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</row>
        <row r="599">
          <cell r="A599" t="str">
            <v>2.1.1</v>
          </cell>
          <cell r="B599" t="str">
            <v>Relleno bajo contrapiso</v>
          </cell>
          <cell r="C599">
            <v>0</v>
          </cell>
          <cell r="D599" t="str">
            <v>Costo  Neto</v>
          </cell>
          <cell r="E599">
            <v>0</v>
          </cell>
          <cell r="F599" t="str">
            <v>Total D=A+B+C</v>
          </cell>
          <cell r="G599">
            <v>228.61</v>
          </cell>
        </row>
        <row r="601">
          <cell r="A601" t="str">
            <v>ANALISIS DE PRECIOS</v>
          </cell>
          <cell r="B601">
            <v>0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</row>
        <row r="602">
          <cell r="A602" t="str">
            <v>COMITENTE:</v>
          </cell>
          <cell r="B602" t="str">
            <v>DIRECCIÓN DE INFRAESTRUCTURA ESCOLAR</v>
          </cell>
          <cell r="C602">
            <v>0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</row>
        <row r="603">
          <cell r="A603" t="str">
            <v>CONTRATISTA:</v>
          </cell>
          <cell r="B603">
            <v>0</v>
          </cell>
          <cell r="C603">
            <v>0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</row>
        <row r="604">
          <cell r="A604" t="str">
            <v>OBRA:</v>
          </cell>
          <cell r="B604" t="str">
            <v>ESCUELA JUAN JOSE PASO</v>
          </cell>
          <cell r="C604">
            <v>0</v>
          </cell>
          <cell r="D604">
            <v>0</v>
          </cell>
          <cell r="E604">
            <v>0</v>
          </cell>
          <cell r="F604" t="str">
            <v>PRECIOS A:</v>
          </cell>
          <cell r="G604">
            <v>44180</v>
          </cell>
        </row>
        <row r="605">
          <cell r="A605" t="str">
            <v>UBICACIÓN:</v>
          </cell>
          <cell r="B605" t="str">
            <v>DEPARTAMENTO ANGACO</v>
          </cell>
          <cell r="C605">
            <v>0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</row>
        <row r="606">
          <cell r="A606" t="str">
            <v>RUBRO:</v>
          </cell>
          <cell r="B606">
            <v>2</v>
          </cell>
          <cell r="C606" t="str">
            <v>MOVIMIENTOS DE SUELOS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</row>
        <row r="607">
          <cell r="A607" t="str">
            <v>ITEM:</v>
          </cell>
          <cell r="B607" t="str">
            <v>2.1.2</v>
          </cell>
          <cell r="C607" t="str">
            <v>Relleno de zanjas y conductos</v>
          </cell>
          <cell r="D607">
            <v>0</v>
          </cell>
          <cell r="E607">
            <v>0</v>
          </cell>
          <cell r="F607" t="str">
            <v>UNIDAD:</v>
          </cell>
          <cell r="G607" t="str">
            <v>m3</v>
          </cell>
        </row>
        <row r="608">
          <cell r="A608">
            <v>0</v>
          </cell>
          <cell r="B608">
            <v>0</v>
          </cell>
          <cell r="C608">
            <v>0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</row>
        <row r="609">
          <cell r="A609" t="str">
            <v>DATOS REDETERMINACION</v>
          </cell>
          <cell r="B609">
            <v>0</v>
          </cell>
          <cell r="C609" t="str">
            <v>DESIGNACION</v>
          </cell>
          <cell r="D609" t="str">
            <v>U</v>
          </cell>
          <cell r="E609" t="str">
            <v>Cantidad</v>
          </cell>
          <cell r="F609" t="str">
            <v>$ Unitarios</v>
          </cell>
          <cell r="G609" t="str">
            <v>$ Parcial</v>
          </cell>
        </row>
        <row r="610">
          <cell r="A610" t="str">
            <v>CÓDIGO</v>
          </cell>
          <cell r="B610" t="str">
            <v>DESCRIPCIÓN</v>
          </cell>
          <cell r="C610">
            <v>0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</row>
        <row r="611">
          <cell r="A611">
            <v>0</v>
          </cell>
          <cell r="B611">
            <v>0</v>
          </cell>
          <cell r="C611" t="str">
            <v>A - MATERIALES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</row>
        <row r="612">
          <cell r="A612" t="str">
            <v/>
          </cell>
          <cell r="B612" t="str">
            <v/>
          </cell>
          <cell r="C612">
            <v>0</v>
          </cell>
          <cell r="D612" t="str">
            <v/>
          </cell>
          <cell r="E612">
            <v>0</v>
          </cell>
          <cell r="F612">
            <v>0</v>
          </cell>
          <cell r="G612">
            <v>0</v>
          </cell>
        </row>
        <row r="613">
          <cell r="A613" t="str">
            <v/>
          </cell>
          <cell r="B613" t="str">
            <v/>
          </cell>
          <cell r="C613">
            <v>0</v>
          </cell>
          <cell r="D613" t="str">
            <v/>
          </cell>
          <cell r="E613">
            <v>0</v>
          </cell>
          <cell r="F613">
            <v>0</v>
          </cell>
          <cell r="G613">
            <v>0</v>
          </cell>
        </row>
        <row r="614">
          <cell r="A614" t="str">
            <v/>
          </cell>
          <cell r="B614" t="str">
            <v/>
          </cell>
          <cell r="C614">
            <v>0</v>
          </cell>
          <cell r="D614" t="str">
            <v/>
          </cell>
          <cell r="E614">
            <v>0</v>
          </cell>
          <cell r="F614">
            <v>0</v>
          </cell>
          <cell r="G614">
            <v>0</v>
          </cell>
        </row>
        <row r="615">
          <cell r="A615" t="str">
            <v/>
          </cell>
          <cell r="B615" t="str">
            <v/>
          </cell>
          <cell r="C615">
            <v>0</v>
          </cell>
          <cell r="D615" t="str">
            <v/>
          </cell>
          <cell r="E615">
            <v>0</v>
          </cell>
          <cell r="F615">
            <v>0</v>
          </cell>
          <cell r="G615">
            <v>0</v>
          </cell>
        </row>
        <row r="616">
          <cell r="A616" t="str">
            <v/>
          </cell>
          <cell r="B616" t="str">
            <v/>
          </cell>
          <cell r="C616">
            <v>0</v>
          </cell>
          <cell r="D616" t="str">
            <v/>
          </cell>
          <cell r="E616">
            <v>0</v>
          </cell>
          <cell r="F616">
            <v>0</v>
          </cell>
          <cell r="G616">
            <v>0</v>
          </cell>
        </row>
        <row r="617">
          <cell r="A617" t="str">
            <v/>
          </cell>
          <cell r="B617" t="str">
            <v/>
          </cell>
          <cell r="C617">
            <v>0</v>
          </cell>
          <cell r="D617" t="str">
            <v/>
          </cell>
          <cell r="E617">
            <v>0</v>
          </cell>
          <cell r="F617">
            <v>0</v>
          </cell>
          <cell r="G617">
            <v>0</v>
          </cell>
        </row>
        <row r="618">
          <cell r="A618" t="str">
            <v/>
          </cell>
          <cell r="B618" t="str">
            <v/>
          </cell>
          <cell r="C618">
            <v>0</v>
          </cell>
          <cell r="D618" t="str">
            <v/>
          </cell>
          <cell r="E618">
            <v>0</v>
          </cell>
          <cell r="F618">
            <v>0</v>
          </cell>
          <cell r="G618">
            <v>0</v>
          </cell>
        </row>
        <row r="619">
          <cell r="A619" t="str">
            <v/>
          </cell>
          <cell r="B619" t="str">
            <v/>
          </cell>
          <cell r="C619">
            <v>0</v>
          </cell>
          <cell r="D619" t="str">
            <v/>
          </cell>
          <cell r="E619">
            <v>0</v>
          </cell>
          <cell r="F619">
            <v>0</v>
          </cell>
          <cell r="G619">
            <v>0</v>
          </cell>
        </row>
        <row r="620">
          <cell r="A620" t="str">
            <v/>
          </cell>
          <cell r="B620" t="str">
            <v/>
          </cell>
          <cell r="C620">
            <v>0</v>
          </cell>
          <cell r="D620" t="str">
            <v/>
          </cell>
          <cell r="E620">
            <v>0</v>
          </cell>
          <cell r="F620">
            <v>0</v>
          </cell>
          <cell r="G620">
            <v>0</v>
          </cell>
        </row>
        <row r="621">
          <cell r="A621" t="str">
            <v/>
          </cell>
          <cell r="B621" t="str">
            <v/>
          </cell>
          <cell r="C621">
            <v>0</v>
          </cell>
          <cell r="D621" t="str">
            <v/>
          </cell>
          <cell r="E621">
            <v>0</v>
          </cell>
          <cell r="F621">
            <v>0</v>
          </cell>
          <cell r="G621">
            <v>0</v>
          </cell>
        </row>
        <row r="622">
          <cell r="A622" t="str">
            <v/>
          </cell>
          <cell r="B622" t="str">
            <v/>
          </cell>
          <cell r="C622">
            <v>0</v>
          </cell>
          <cell r="D622" t="str">
            <v/>
          </cell>
          <cell r="E622">
            <v>0</v>
          </cell>
          <cell r="F622">
            <v>0</v>
          </cell>
          <cell r="G622">
            <v>0</v>
          </cell>
        </row>
        <row r="623">
          <cell r="A623" t="str">
            <v/>
          </cell>
          <cell r="B623" t="str">
            <v/>
          </cell>
          <cell r="C623">
            <v>0</v>
          </cell>
          <cell r="D623" t="str">
            <v/>
          </cell>
          <cell r="E623">
            <v>0</v>
          </cell>
          <cell r="F623">
            <v>0</v>
          </cell>
          <cell r="G623">
            <v>0</v>
          </cell>
        </row>
        <row r="624">
          <cell r="A624" t="str">
            <v/>
          </cell>
          <cell r="B624" t="str">
            <v/>
          </cell>
          <cell r="C624">
            <v>0</v>
          </cell>
          <cell r="D624" t="str">
            <v/>
          </cell>
          <cell r="E624">
            <v>0</v>
          </cell>
          <cell r="F624">
            <v>0</v>
          </cell>
          <cell r="G624">
            <v>0</v>
          </cell>
        </row>
        <row r="625">
          <cell r="A625" t="str">
            <v/>
          </cell>
          <cell r="B625" t="str">
            <v/>
          </cell>
          <cell r="C625">
            <v>0</v>
          </cell>
          <cell r="D625" t="str">
            <v/>
          </cell>
          <cell r="E625">
            <v>0</v>
          </cell>
          <cell r="F625">
            <v>0</v>
          </cell>
          <cell r="G625">
            <v>0</v>
          </cell>
        </row>
        <row r="626">
          <cell r="A626">
            <v>0</v>
          </cell>
          <cell r="B626">
            <v>0</v>
          </cell>
          <cell r="C626">
            <v>0</v>
          </cell>
          <cell r="D626">
            <v>0</v>
          </cell>
          <cell r="E626">
            <v>0</v>
          </cell>
          <cell r="F626" t="str">
            <v>Total A</v>
          </cell>
          <cell r="G626">
            <v>0</v>
          </cell>
        </row>
        <row r="627">
          <cell r="A627">
            <v>0</v>
          </cell>
          <cell r="B627">
            <v>0</v>
          </cell>
          <cell r="C627" t="str">
            <v>B - MANO DE OBRA</v>
          </cell>
          <cell r="D627">
            <v>0</v>
          </cell>
          <cell r="E627">
            <v>0</v>
          </cell>
          <cell r="F627">
            <v>0</v>
          </cell>
          <cell r="G627">
            <v>0</v>
          </cell>
        </row>
        <row r="628">
          <cell r="A628" t="str">
            <v>IIEE-SJ - 101000</v>
          </cell>
          <cell r="B628" t="str">
            <v>Oficial Especializado</v>
          </cell>
          <cell r="C628" t="str">
            <v>Oficial Especializado</v>
          </cell>
          <cell r="D628" t="str">
            <v>hs.</v>
          </cell>
          <cell r="E628">
            <v>0.17200000000000001</v>
          </cell>
          <cell r="F628">
            <v>260.7</v>
          </cell>
          <cell r="G628">
            <v>44.84</v>
          </cell>
        </row>
        <row r="629">
          <cell r="A629" t="str">
            <v>IIEE-SJ - 101000</v>
          </cell>
          <cell r="B629" t="str">
            <v>Oficial Especializado</v>
          </cell>
          <cell r="C629" t="str">
            <v>Cargas Sociales Oficial Especializado</v>
          </cell>
          <cell r="D629" t="str">
            <v>hs.</v>
          </cell>
          <cell r="E629">
            <v>0.17200000000000001</v>
          </cell>
          <cell r="F629">
            <v>163.56</v>
          </cell>
          <cell r="G629">
            <v>28.13</v>
          </cell>
        </row>
        <row r="630">
          <cell r="A630" t="str">
            <v/>
          </cell>
          <cell r="B630">
            <v>0</v>
          </cell>
          <cell r="C630">
            <v>0</v>
          </cell>
          <cell r="D630" t="str">
            <v/>
          </cell>
          <cell r="E630">
            <v>0</v>
          </cell>
          <cell r="F630">
            <v>0</v>
          </cell>
          <cell r="G630">
            <v>0</v>
          </cell>
        </row>
        <row r="631">
          <cell r="A631" t="str">
            <v/>
          </cell>
          <cell r="B631">
            <v>0</v>
          </cell>
          <cell r="C631">
            <v>0</v>
          </cell>
          <cell r="D631" t="str">
            <v/>
          </cell>
          <cell r="E631">
            <v>0</v>
          </cell>
          <cell r="F631">
            <v>0</v>
          </cell>
          <cell r="G631">
            <v>0</v>
          </cell>
        </row>
        <row r="632">
          <cell r="A632" t="str">
            <v/>
          </cell>
          <cell r="B632">
            <v>0</v>
          </cell>
          <cell r="C632">
            <v>0</v>
          </cell>
          <cell r="D632" t="str">
            <v/>
          </cell>
          <cell r="E632">
            <v>0</v>
          </cell>
          <cell r="F632">
            <v>0</v>
          </cell>
          <cell r="G632">
            <v>0</v>
          </cell>
        </row>
        <row r="633">
          <cell r="A633" t="str">
            <v/>
          </cell>
          <cell r="B633">
            <v>0</v>
          </cell>
          <cell r="C633">
            <v>0</v>
          </cell>
          <cell r="D633" t="str">
            <v/>
          </cell>
          <cell r="E633">
            <v>0</v>
          </cell>
          <cell r="F633">
            <v>0</v>
          </cell>
          <cell r="G633">
            <v>0</v>
          </cell>
        </row>
        <row r="634">
          <cell r="A634" t="str">
            <v/>
          </cell>
          <cell r="B634">
            <v>0</v>
          </cell>
          <cell r="C634">
            <v>0</v>
          </cell>
          <cell r="D634" t="str">
            <v/>
          </cell>
          <cell r="E634">
            <v>0</v>
          </cell>
          <cell r="F634">
            <v>0</v>
          </cell>
          <cell r="G634">
            <v>0</v>
          </cell>
        </row>
        <row r="635">
          <cell r="A635" t="str">
            <v/>
          </cell>
          <cell r="B635">
            <v>0</v>
          </cell>
          <cell r="C635">
            <v>0</v>
          </cell>
          <cell r="D635" t="str">
            <v/>
          </cell>
          <cell r="E635">
            <v>0</v>
          </cell>
          <cell r="F635">
            <v>0</v>
          </cell>
          <cell r="G635">
            <v>0</v>
          </cell>
        </row>
        <row r="636">
          <cell r="A636">
            <v>0</v>
          </cell>
          <cell r="B636">
            <v>0</v>
          </cell>
          <cell r="C636">
            <v>0</v>
          </cell>
          <cell r="D636">
            <v>0</v>
          </cell>
          <cell r="E636">
            <v>0</v>
          </cell>
          <cell r="F636" t="str">
            <v>Total B</v>
          </cell>
          <cell r="G636">
            <v>72.97</v>
          </cell>
        </row>
        <row r="637">
          <cell r="A637">
            <v>0</v>
          </cell>
          <cell r="B637">
            <v>0</v>
          </cell>
          <cell r="C637" t="str">
            <v>C - EQUIPOS</v>
          </cell>
          <cell r="D637">
            <v>0</v>
          </cell>
          <cell r="E637">
            <v>0</v>
          </cell>
          <cell r="F637">
            <v>0</v>
          </cell>
          <cell r="G637">
            <v>0</v>
          </cell>
        </row>
        <row r="638">
          <cell r="A638" t="str">
            <v>INDEC-SA - 51800-21</v>
          </cell>
          <cell r="B638" t="str">
            <v>Retroexcavadora</v>
          </cell>
          <cell r="C638" t="str">
            <v>Retroexcavadora</v>
          </cell>
          <cell r="D638" t="str">
            <v>hs</v>
          </cell>
          <cell r="E638">
            <v>3.5999999999999997E-2</v>
          </cell>
          <cell r="F638">
            <v>1734.25</v>
          </cell>
          <cell r="G638">
            <v>62.43</v>
          </cell>
        </row>
        <row r="639">
          <cell r="A639" t="str">
            <v>DNV-T I - 79</v>
          </cell>
          <cell r="B639" t="str">
            <v>Equipo importado.</v>
          </cell>
          <cell r="C639" t="str">
            <v>Mini - Vibrocompactador</v>
          </cell>
          <cell r="D639" t="str">
            <v>hs.</v>
          </cell>
          <cell r="E639">
            <v>0.1</v>
          </cell>
          <cell r="F639">
            <v>229.57</v>
          </cell>
          <cell r="G639">
            <v>22.96</v>
          </cell>
        </row>
        <row r="640">
          <cell r="A640" t="str">
            <v>INDEC-SA - 71240-11</v>
          </cell>
          <cell r="B640" t="str">
            <v>Camión volcador</v>
          </cell>
          <cell r="C640" t="str">
            <v>Camion Volcador (6m3)</v>
          </cell>
          <cell r="D640" t="str">
            <v>hs</v>
          </cell>
          <cell r="E640">
            <v>3.5999999999999997E-2</v>
          </cell>
          <cell r="F640">
            <v>1951.25</v>
          </cell>
          <cell r="G640">
            <v>70.25</v>
          </cell>
        </row>
        <row r="641">
          <cell r="A641" t="str">
            <v/>
          </cell>
          <cell r="B641" t="str">
            <v/>
          </cell>
          <cell r="C641">
            <v>0</v>
          </cell>
          <cell r="D641" t="str">
            <v/>
          </cell>
          <cell r="E641">
            <v>0</v>
          </cell>
          <cell r="F641">
            <v>0</v>
          </cell>
          <cell r="G641">
            <v>0</v>
          </cell>
        </row>
        <row r="642">
          <cell r="A642" t="str">
            <v/>
          </cell>
          <cell r="B642" t="str">
            <v/>
          </cell>
          <cell r="C642">
            <v>0</v>
          </cell>
          <cell r="D642" t="str">
            <v/>
          </cell>
          <cell r="E642">
            <v>0</v>
          </cell>
          <cell r="F642">
            <v>0</v>
          </cell>
          <cell r="G642">
            <v>0</v>
          </cell>
        </row>
        <row r="643">
          <cell r="A643" t="str">
            <v/>
          </cell>
          <cell r="B643" t="str">
            <v/>
          </cell>
          <cell r="C643">
            <v>0</v>
          </cell>
          <cell r="D643" t="str">
            <v/>
          </cell>
          <cell r="E643">
            <v>0</v>
          </cell>
          <cell r="F643">
            <v>0</v>
          </cell>
          <cell r="G643">
            <v>0</v>
          </cell>
        </row>
        <row r="644">
          <cell r="A644" t="str">
            <v/>
          </cell>
          <cell r="B644" t="str">
            <v/>
          </cell>
          <cell r="C644">
            <v>0</v>
          </cell>
          <cell r="D644" t="str">
            <v/>
          </cell>
          <cell r="E644">
            <v>0</v>
          </cell>
          <cell r="F644">
            <v>0</v>
          </cell>
          <cell r="G644">
            <v>0</v>
          </cell>
        </row>
        <row r="645">
          <cell r="A645" t="str">
            <v/>
          </cell>
          <cell r="B645" t="str">
            <v/>
          </cell>
          <cell r="C645">
            <v>0</v>
          </cell>
          <cell r="D645" t="str">
            <v/>
          </cell>
          <cell r="E645">
            <v>0</v>
          </cell>
          <cell r="F645">
            <v>0</v>
          </cell>
          <cell r="G645">
            <v>0</v>
          </cell>
        </row>
        <row r="646">
          <cell r="A646" t="str">
            <v/>
          </cell>
          <cell r="B646" t="str">
            <v/>
          </cell>
          <cell r="C646">
            <v>0</v>
          </cell>
          <cell r="D646" t="str">
            <v/>
          </cell>
          <cell r="E646">
            <v>0</v>
          </cell>
          <cell r="F646">
            <v>0</v>
          </cell>
          <cell r="G646">
            <v>0</v>
          </cell>
        </row>
        <row r="647">
          <cell r="A647">
            <v>0</v>
          </cell>
          <cell r="B647">
            <v>0</v>
          </cell>
          <cell r="C647">
            <v>0</v>
          </cell>
          <cell r="D647">
            <v>0</v>
          </cell>
          <cell r="E647">
            <v>0</v>
          </cell>
          <cell r="F647" t="str">
            <v>Total C</v>
          </cell>
          <cell r="G647">
            <v>155.63999999999999</v>
          </cell>
        </row>
        <row r="648">
          <cell r="A648">
            <v>0</v>
          </cell>
          <cell r="B648">
            <v>0</v>
          </cell>
          <cell r="C648">
            <v>0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</row>
        <row r="649">
          <cell r="A649" t="str">
            <v>2.1.2</v>
          </cell>
          <cell r="B649" t="str">
            <v>Relleno de zanjas y conductos</v>
          </cell>
          <cell r="C649">
            <v>0</v>
          </cell>
          <cell r="D649" t="str">
            <v>Costo  Neto</v>
          </cell>
          <cell r="E649">
            <v>0</v>
          </cell>
          <cell r="F649" t="str">
            <v>Total D=A+B+C</v>
          </cell>
          <cell r="G649">
            <v>228.61</v>
          </cell>
        </row>
        <row r="651">
          <cell r="A651" t="str">
            <v>ANALISIS DE PRECIOS</v>
          </cell>
          <cell r="B651">
            <v>0</v>
          </cell>
          <cell r="C651">
            <v>0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</row>
        <row r="652">
          <cell r="A652" t="str">
            <v>COMITENTE:</v>
          </cell>
          <cell r="B652" t="str">
            <v>DIRECCIÓN DE INFRAESTRUCTURA ESCOLAR</v>
          </cell>
          <cell r="C652">
            <v>0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</row>
        <row r="653">
          <cell r="A653" t="str">
            <v>CONTRATISTA:</v>
          </cell>
          <cell r="B653">
            <v>0</v>
          </cell>
          <cell r="C653">
            <v>0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</row>
        <row r="654">
          <cell r="A654" t="str">
            <v>OBRA:</v>
          </cell>
          <cell r="B654" t="str">
            <v>ESCUELA JUAN JOSE PASO</v>
          </cell>
          <cell r="C654">
            <v>0</v>
          </cell>
          <cell r="D654">
            <v>0</v>
          </cell>
          <cell r="E654">
            <v>0</v>
          </cell>
          <cell r="F654" t="str">
            <v>PRECIOS A:</v>
          </cell>
          <cell r="G654">
            <v>44180</v>
          </cell>
        </row>
        <row r="655">
          <cell r="A655" t="str">
            <v>UBICACIÓN:</v>
          </cell>
          <cell r="B655" t="str">
            <v>DEPARTAMENTO ANGACO</v>
          </cell>
          <cell r="C655">
            <v>0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</row>
        <row r="656">
          <cell r="A656" t="str">
            <v>RUBRO:</v>
          </cell>
          <cell r="B656">
            <v>2</v>
          </cell>
          <cell r="C656" t="str">
            <v>MOVIMIENTOS DE SUELOS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</row>
        <row r="657">
          <cell r="A657" t="str">
            <v>ITEM:</v>
          </cell>
          <cell r="B657" t="str">
            <v>2.1.3</v>
          </cell>
          <cell r="C657" t="str">
            <v>Nivelación del terreno</v>
          </cell>
          <cell r="D657">
            <v>0</v>
          </cell>
          <cell r="E657">
            <v>0</v>
          </cell>
          <cell r="F657" t="str">
            <v>UNIDAD:</v>
          </cell>
          <cell r="G657" t="str">
            <v>m3</v>
          </cell>
        </row>
        <row r="658">
          <cell r="A658">
            <v>0</v>
          </cell>
          <cell r="B658">
            <v>0</v>
          </cell>
          <cell r="C658">
            <v>0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</row>
        <row r="659">
          <cell r="A659" t="str">
            <v>DATOS REDETERMINACION</v>
          </cell>
          <cell r="B659">
            <v>0</v>
          </cell>
          <cell r="C659" t="str">
            <v>DESIGNACION</v>
          </cell>
          <cell r="D659" t="str">
            <v>U</v>
          </cell>
          <cell r="E659" t="str">
            <v>Cantidad</v>
          </cell>
          <cell r="F659" t="str">
            <v>$ Unitarios</v>
          </cell>
          <cell r="G659" t="str">
            <v>$ Parcial</v>
          </cell>
        </row>
        <row r="660">
          <cell r="A660" t="str">
            <v>CÓDIGO</v>
          </cell>
          <cell r="B660" t="str">
            <v>DESCRIPCIÓN</v>
          </cell>
          <cell r="C660">
            <v>0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</row>
        <row r="661">
          <cell r="A661">
            <v>0</v>
          </cell>
          <cell r="B661">
            <v>0</v>
          </cell>
          <cell r="C661" t="str">
            <v>A - MATERIALES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</row>
        <row r="662">
          <cell r="A662" t="str">
            <v/>
          </cell>
          <cell r="B662" t="str">
            <v/>
          </cell>
          <cell r="C662">
            <v>0</v>
          </cell>
          <cell r="D662" t="str">
            <v/>
          </cell>
          <cell r="E662">
            <v>0</v>
          </cell>
          <cell r="F662">
            <v>0</v>
          </cell>
          <cell r="G662">
            <v>0</v>
          </cell>
        </row>
        <row r="663">
          <cell r="A663" t="str">
            <v/>
          </cell>
          <cell r="B663" t="str">
            <v/>
          </cell>
          <cell r="C663">
            <v>0</v>
          </cell>
          <cell r="D663" t="str">
            <v/>
          </cell>
          <cell r="E663">
            <v>0</v>
          </cell>
          <cell r="F663">
            <v>0</v>
          </cell>
          <cell r="G663">
            <v>0</v>
          </cell>
        </row>
        <row r="664">
          <cell r="A664" t="str">
            <v/>
          </cell>
          <cell r="B664" t="str">
            <v/>
          </cell>
          <cell r="C664">
            <v>0</v>
          </cell>
          <cell r="D664" t="str">
            <v/>
          </cell>
          <cell r="E664">
            <v>0</v>
          </cell>
          <cell r="F664">
            <v>0</v>
          </cell>
          <cell r="G664">
            <v>0</v>
          </cell>
        </row>
        <row r="665">
          <cell r="A665" t="str">
            <v/>
          </cell>
          <cell r="B665" t="str">
            <v/>
          </cell>
          <cell r="C665">
            <v>0</v>
          </cell>
          <cell r="D665" t="str">
            <v/>
          </cell>
          <cell r="E665">
            <v>0</v>
          </cell>
          <cell r="F665">
            <v>0</v>
          </cell>
          <cell r="G665">
            <v>0</v>
          </cell>
        </row>
        <row r="666">
          <cell r="A666" t="str">
            <v/>
          </cell>
          <cell r="B666" t="str">
            <v/>
          </cell>
          <cell r="C666">
            <v>0</v>
          </cell>
          <cell r="D666" t="str">
            <v/>
          </cell>
          <cell r="E666">
            <v>0</v>
          </cell>
          <cell r="F666">
            <v>0</v>
          </cell>
          <cell r="G666">
            <v>0</v>
          </cell>
        </row>
        <row r="667">
          <cell r="A667" t="str">
            <v/>
          </cell>
          <cell r="B667" t="str">
            <v/>
          </cell>
          <cell r="C667">
            <v>0</v>
          </cell>
          <cell r="D667" t="str">
            <v/>
          </cell>
          <cell r="E667">
            <v>0</v>
          </cell>
          <cell r="F667">
            <v>0</v>
          </cell>
          <cell r="G667">
            <v>0</v>
          </cell>
        </row>
        <row r="668">
          <cell r="A668" t="str">
            <v/>
          </cell>
          <cell r="B668" t="str">
            <v/>
          </cell>
          <cell r="C668">
            <v>0</v>
          </cell>
          <cell r="D668" t="str">
            <v/>
          </cell>
          <cell r="E668">
            <v>0</v>
          </cell>
          <cell r="F668">
            <v>0</v>
          </cell>
          <cell r="G668">
            <v>0</v>
          </cell>
        </row>
        <row r="669">
          <cell r="A669" t="str">
            <v/>
          </cell>
          <cell r="B669" t="str">
            <v/>
          </cell>
          <cell r="C669">
            <v>0</v>
          </cell>
          <cell r="D669" t="str">
            <v/>
          </cell>
          <cell r="E669">
            <v>0</v>
          </cell>
          <cell r="F669">
            <v>0</v>
          </cell>
          <cell r="G669">
            <v>0</v>
          </cell>
        </row>
        <row r="670">
          <cell r="A670" t="str">
            <v/>
          </cell>
          <cell r="B670" t="str">
            <v/>
          </cell>
          <cell r="C670">
            <v>0</v>
          </cell>
          <cell r="D670" t="str">
            <v/>
          </cell>
          <cell r="E670">
            <v>0</v>
          </cell>
          <cell r="F670">
            <v>0</v>
          </cell>
          <cell r="G670">
            <v>0</v>
          </cell>
        </row>
        <row r="671">
          <cell r="A671" t="str">
            <v/>
          </cell>
          <cell r="B671" t="str">
            <v/>
          </cell>
          <cell r="C671">
            <v>0</v>
          </cell>
          <cell r="D671" t="str">
            <v/>
          </cell>
          <cell r="E671">
            <v>0</v>
          </cell>
          <cell r="F671">
            <v>0</v>
          </cell>
          <cell r="G671">
            <v>0</v>
          </cell>
        </row>
        <row r="672">
          <cell r="A672" t="str">
            <v/>
          </cell>
          <cell r="B672" t="str">
            <v/>
          </cell>
          <cell r="C672">
            <v>0</v>
          </cell>
          <cell r="D672" t="str">
            <v/>
          </cell>
          <cell r="E672">
            <v>0</v>
          </cell>
          <cell r="F672">
            <v>0</v>
          </cell>
          <cell r="G672">
            <v>0</v>
          </cell>
        </row>
        <row r="673">
          <cell r="A673" t="str">
            <v/>
          </cell>
          <cell r="B673" t="str">
            <v/>
          </cell>
          <cell r="C673">
            <v>0</v>
          </cell>
          <cell r="D673" t="str">
            <v/>
          </cell>
          <cell r="E673">
            <v>0</v>
          </cell>
          <cell r="F673">
            <v>0</v>
          </cell>
          <cell r="G673">
            <v>0</v>
          </cell>
        </row>
        <row r="674">
          <cell r="A674" t="str">
            <v/>
          </cell>
          <cell r="B674" t="str">
            <v/>
          </cell>
          <cell r="C674">
            <v>0</v>
          </cell>
          <cell r="D674" t="str">
            <v/>
          </cell>
          <cell r="E674">
            <v>0</v>
          </cell>
          <cell r="F674">
            <v>0</v>
          </cell>
          <cell r="G674">
            <v>0</v>
          </cell>
        </row>
        <row r="675">
          <cell r="A675" t="str">
            <v/>
          </cell>
          <cell r="B675" t="str">
            <v/>
          </cell>
          <cell r="C675">
            <v>0</v>
          </cell>
          <cell r="D675" t="str">
            <v/>
          </cell>
          <cell r="E675">
            <v>0</v>
          </cell>
          <cell r="F675">
            <v>0</v>
          </cell>
          <cell r="G675">
            <v>0</v>
          </cell>
        </row>
        <row r="676">
          <cell r="A676">
            <v>0</v>
          </cell>
          <cell r="B676">
            <v>0</v>
          </cell>
          <cell r="C676">
            <v>0</v>
          </cell>
          <cell r="D676">
            <v>0</v>
          </cell>
          <cell r="E676">
            <v>0</v>
          </cell>
          <cell r="F676" t="str">
            <v>Total A</v>
          </cell>
          <cell r="G676">
            <v>0</v>
          </cell>
        </row>
        <row r="677">
          <cell r="A677">
            <v>0</v>
          </cell>
          <cell r="B677">
            <v>0</v>
          </cell>
          <cell r="C677" t="str">
            <v>B - MANO DE OBRA</v>
          </cell>
          <cell r="D677">
            <v>0</v>
          </cell>
          <cell r="E677">
            <v>0</v>
          </cell>
          <cell r="F677">
            <v>0</v>
          </cell>
          <cell r="G677">
            <v>0</v>
          </cell>
        </row>
        <row r="678">
          <cell r="A678" t="str">
            <v>IIEE-SJ - 101000</v>
          </cell>
          <cell r="B678" t="str">
            <v>Oficial Especializado</v>
          </cell>
          <cell r="C678" t="str">
            <v>Oficial Especializado</v>
          </cell>
          <cell r="D678" t="str">
            <v>hs.</v>
          </cell>
          <cell r="E678">
            <v>0.03</v>
          </cell>
          <cell r="F678">
            <v>260.7</v>
          </cell>
          <cell r="G678">
            <v>7.82</v>
          </cell>
        </row>
        <row r="679">
          <cell r="A679" t="str">
            <v>IIEE-SJ - 101000</v>
          </cell>
          <cell r="B679" t="str">
            <v>Oficial Especializado</v>
          </cell>
          <cell r="C679" t="str">
            <v>Cargas Sociales Oficial Especializado</v>
          </cell>
          <cell r="D679" t="str">
            <v>hs.</v>
          </cell>
          <cell r="E679">
            <v>0.03</v>
          </cell>
          <cell r="F679">
            <v>163.56</v>
          </cell>
          <cell r="G679">
            <v>4.91</v>
          </cell>
        </row>
        <row r="680">
          <cell r="A680" t="str">
            <v/>
          </cell>
          <cell r="B680">
            <v>0</v>
          </cell>
          <cell r="C680">
            <v>0</v>
          </cell>
          <cell r="D680" t="str">
            <v/>
          </cell>
          <cell r="E680">
            <v>0</v>
          </cell>
          <cell r="F680">
            <v>0</v>
          </cell>
          <cell r="G680">
            <v>0</v>
          </cell>
        </row>
        <row r="681">
          <cell r="A681" t="str">
            <v/>
          </cell>
          <cell r="B681">
            <v>0</v>
          </cell>
          <cell r="C681">
            <v>0</v>
          </cell>
          <cell r="D681" t="str">
            <v/>
          </cell>
          <cell r="E681">
            <v>0</v>
          </cell>
          <cell r="F681">
            <v>0</v>
          </cell>
          <cell r="G681">
            <v>0</v>
          </cell>
        </row>
        <row r="682">
          <cell r="A682" t="str">
            <v/>
          </cell>
          <cell r="B682">
            <v>0</v>
          </cell>
          <cell r="C682">
            <v>0</v>
          </cell>
          <cell r="D682" t="str">
            <v/>
          </cell>
          <cell r="E682">
            <v>0</v>
          </cell>
          <cell r="F682">
            <v>0</v>
          </cell>
          <cell r="G682">
            <v>0</v>
          </cell>
        </row>
        <row r="683">
          <cell r="A683" t="str">
            <v/>
          </cell>
          <cell r="B683">
            <v>0</v>
          </cell>
          <cell r="C683">
            <v>0</v>
          </cell>
          <cell r="D683" t="str">
            <v/>
          </cell>
          <cell r="E683">
            <v>0</v>
          </cell>
          <cell r="F683">
            <v>0</v>
          </cell>
          <cell r="G683">
            <v>0</v>
          </cell>
        </row>
        <row r="684">
          <cell r="A684" t="str">
            <v/>
          </cell>
          <cell r="B684">
            <v>0</v>
          </cell>
          <cell r="C684">
            <v>0</v>
          </cell>
          <cell r="D684" t="str">
            <v/>
          </cell>
          <cell r="E684">
            <v>0</v>
          </cell>
          <cell r="F684">
            <v>0</v>
          </cell>
          <cell r="G684">
            <v>0</v>
          </cell>
        </row>
        <row r="685">
          <cell r="A685" t="str">
            <v/>
          </cell>
          <cell r="B685">
            <v>0</v>
          </cell>
          <cell r="C685">
            <v>0</v>
          </cell>
          <cell r="D685" t="str">
            <v/>
          </cell>
          <cell r="E685">
            <v>0</v>
          </cell>
          <cell r="F685">
            <v>0</v>
          </cell>
          <cell r="G685">
            <v>0</v>
          </cell>
        </row>
        <row r="686">
          <cell r="A686">
            <v>0</v>
          </cell>
          <cell r="B686">
            <v>0</v>
          </cell>
          <cell r="C686">
            <v>0</v>
          </cell>
          <cell r="D686">
            <v>0</v>
          </cell>
          <cell r="E686">
            <v>0</v>
          </cell>
          <cell r="F686" t="str">
            <v>Total B</v>
          </cell>
          <cell r="G686">
            <v>12.73</v>
          </cell>
        </row>
        <row r="687">
          <cell r="A687">
            <v>0</v>
          </cell>
          <cell r="B687">
            <v>0</v>
          </cell>
          <cell r="C687" t="str">
            <v>C - EQUIPOS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</row>
        <row r="688">
          <cell r="A688" t="str">
            <v>INDEC-SA - 51800-21</v>
          </cell>
          <cell r="B688" t="str">
            <v>Retroexcavadora</v>
          </cell>
          <cell r="C688" t="str">
            <v>Retroexcavadora</v>
          </cell>
          <cell r="D688" t="str">
            <v>hs</v>
          </cell>
          <cell r="E688">
            <v>1.4999999999999999E-2</v>
          </cell>
          <cell r="F688">
            <v>1734.25</v>
          </cell>
          <cell r="G688">
            <v>26.01</v>
          </cell>
        </row>
        <row r="689">
          <cell r="A689" t="str">
            <v>INDEC-SA - 71240-11</v>
          </cell>
          <cell r="B689" t="str">
            <v>Camión volcador</v>
          </cell>
          <cell r="C689" t="str">
            <v>Camion Volcador (6m3)</v>
          </cell>
          <cell r="D689" t="str">
            <v>hs</v>
          </cell>
          <cell r="E689">
            <v>1.4999999999999999E-2</v>
          </cell>
          <cell r="F689">
            <v>1951.25</v>
          </cell>
          <cell r="G689">
            <v>29.27</v>
          </cell>
        </row>
        <row r="690">
          <cell r="A690" t="str">
            <v/>
          </cell>
          <cell r="B690" t="str">
            <v/>
          </cell>
          <cell r="C690">
            <v>0</v>
          </cell>
          <cell r="D690" t="str">
            <v/>
          </cell>
          <cell r="E690">
            <v>0</v>
          </cell>
          <cell r="F690">
            <v>0</v>
          </cell>
          <cell r="G690">
            <v>0</v>
          </cell>
        </row>
        <row r="691">
          <cell r="A691" t="str">
            <v/>
          </cell>
          <cell r="B691" t="str">
            <v/>
          </cell>
          <cell r="C691">
            <v>0</v>
          </cell>
          <cell r="D691" t="str">
            <v/>
          </cell>
          <cell r="E691">
            <v>0</v>
          </cell>
          <cell r="F691">
            <v>0</v>
          </cell>
          <cell r="G691">
            <v>0</v>
          </cell>
        </row>
        <row r="692">
          <cell r="A692" t="str">
            <v/>
          </cell>
          <cell r="B692" t="str">
            <v/>
          </cell>
          <cell r="C692">
            <v>0</v>
          </cell>
          <cell r="D692" t="str">
            <v/>
          </cell>
          <cell r="E692">
            <v>0</v>
          </cell>
          <cell r="F692">
            <v>0</v>
          </cell>
          <cell r="G692">
            <v>0</v>
          </cell>
        </row>
        <row r="693">
          <cell r="A693" t="str">
            <v/>
          </cell>
          <cell r="B693" t="str">
            <v/>
          </cell>
          <cell r="C693">
            <v>0</v>
          </cell>
          <cell r="D693" t="str">
            <v/>
          </cell>
          <cell r="E693">
            <v>0</v>
          </cell>
          <cell r="F693">
            <v>0</v>
          </cell>
          <cell r="G693">
            <v>0</v>
          </cell>
        </row>
        <row r="694">
          <cell r="A694" t="str">
            <v/>
          </cell>
          <cell r="B694" t="str">
            <v/>
          </cell>
          <cell r="C694">
            <v>0</v>
          </cell>
          <cell r="D694" t="str">
            <v/>
          </cell>
          <cell r="E694">
            <v>0</v>
          </cell>
          <cell r="F694">
            <v>0</v>
          </cell>
          <cell r="G694">
            <v>0</v>
          </cell>
        </row>
        <row r="695">
          <cell r="A695" t="str">
            <v/>
          </cell>
          <cell r="B695" t="str">
            <v/>
          </cell>
          <cell r="C695">
            <v>0</v>
          </cell>
          <cell r="D695" t="str">
            <v/>
          </cell>
          <cell r="E695">
            <v>0</v>
          </cell>
          <cell r="F695">
            <v>0</v>
          </cell>
          <cell r="G695">
            <v>0</v>
          </cell>
        </row>
        <row r="696">
          <cell r="A696" t="str">
            <v/>
          </cell>
          <cell r="B696" t="str">
            <v/>
          </cell>
          <cell r="C696">
            <v>0</v>
          </cell>
          <cell r="D696" t="str">
            <v/>
          </cell>
          <cell r="E696">
            <v>0</v>
          </cell>
          <cell r="F696">
            <v>0</v>
          </cell>
          <cell r="G696">
            <v>0</v>
          </cell>
        </row>
        <row r="697">
          <cell r="A697">
            <v>0</v>
          </cell>
          <cell r="B697">
            <v>0</v>
          </cell>
          <cell r="C697">
            <v>0</v>
          </cell>
          <cell r="D697">
            <v>0</v>
          </cell>
          <cell r="E697">
            <v>0</v>
          </cell>
          <cell r="F697" t="str">
            <v>Total C</v>
          </cell>
          <cell r="G697">
            <v>55.28</v>
          </cell>
        </row>
        <row r="698">
          <cell r="A698">
            <v>0</v>
          </cell>
          <cell r="B698">
            <v>0</v>
          </cell>
          <cell r="C698">
            <v>0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</row>
        <row r="699">
          <cell r="A699" t="str">
            <v>2.1.3</v>
          </cell>
          <cell r="B699" t="str">
            <v>Nivelación del terreno</v>
          </cell>
          <cell r="C699">
            <v>0</v>
          </cell>
          <cell r="D699" t="str">
            <v>Costo  Neto</v>
          </cell>
          <cell r="E699">
            <v>0</v>
          </cell>
          <cell r="F699" t="str">
            <v>Total D=A+B+C</v>
          </cell>
          <cell r="G699">
            <v>68.010000000000005</v>
          </cell>
        </row>
        <row r="701">
          <cell r="A701" t="str">
            <v>ANALISIS DE PRECIOS</v>
          </cell>
          <cell r="B701">
            <v>0</v>
          </cell>
          <cell r="C701">
            <v>0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</row>
        <row r="702">
          <cell r="A702" t="str">
            <v>COMITENTE:</v>
          </cell>
          <cell r="B702" t="str">
            <v>DIRECCIÓN DE INFRAESTRUCTURA ESCOLAR</v>
          </cell>
          <cell r="C702">
            <v>0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</row>
        <row r="703">
          <cell r="A703" t="str">
            <v>CONTRATISTA:</v>
          </cell>
          <cell r="B703">
            <v>0</v>
          </cell>
          <cell r="C703">
            <v>0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</row>
        <row r="704">
          <cell r="A704" t="str">
            <v>OBRA:</v>
          </cell>
          <cell r="B704" t="str">
            <v>ESCUELA JUAN JOSE PASO</v>
          </cell>
          <cell r="C704">
            <v>0</v>
          </cell>
          <cell r="D704">
            <v>0</v>
          </cell>
          <cell r="E704">
            <v>0</v>
          </cell>
          <cell r="F704" t="str">
            <v>PRECIOS A:</v>
          </cell>
          <cell r="G704">
            <v>44180</v>
          </cell>
        </row>
        <row r="705">
          <cell r="A705" t="str">
            <v>UBICACIÓN:</v>
          </cell>
          <cell r="B705" t="str">
            <v>DEPARTAMENTO ANGACO</v>
          </cell>
          <cell r="C705">
            <v>0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</row>
        <row r="706">
          <cell r="A706" t="str">
            <v>RUBRO:</v>
          </cell>
          <cell r="B706">
            <v>2</v>
          </cell>
          <cell r="C706" t="str">
            <v>MOVIMIENTOS DE SUELOS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</row>
        <row r="707">
          <cell r="A707" t="str">
            <v>ITEM:</v>
          </cell>
          <cell r="B707" t="str">
            <v>2.1.4</v>
          </cell>
          <cell r="C707" t="str">
            <v>Terraplenamientos</v>
          </cell>
          <cell r="D707">
            <v>0</v>
          </cell>
          <cell r="E707">
            <v>0</v>
          </cell>
          <cell r="F707" t="str">
            <v>UNIDAD:</v>
          </cell>
          <cell r="G707" t="str">
            <v>m3</v>
          </cell>
        </row>
        <row r="708">
          <cell r="A708">
            <v>0</v>
          </cell>
          <cell r="B708">
            <v>0</v>
          </cell>
          <cell r="C708">
            <v>0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</row>
        <row r="709">
          <cell r="A709" t="str">
            <v>DATOS REDETERMINACION</v>
          </cell>
          <cell r="B709">
            <v>0</v>
          </cell>
          <cell r="C709" t="str">
            <v>DESIGNACION</v>
          </cell>
          <cell r="D709" t="str">
            <v>U</v>
          </cell>
          <cell r="E709" t="str">
            <v>Cantidad</v>
          </cell>
          <cell r="F709" t="str">
            <v>$ Unitarios</v>
          </cell>
          <cell r="G709" t="str">
            <v>$ Parcial</v>
          </cell>
        </row>
        <row r="710">
          <cell r="A710" t="str">
            <v>CÓDIGO</v>
          </cell>
          <cell r="B710" t="str">
            <v>DESCRIPCIÓN</v>
          </cell>
          <cell r="C710">
            <v>0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</row>
        <row r="711">
          <cell r="A711">
            <v>0</v>
          </cell>
          <cell r="B711">
            <v>0</v>
          </cell>
          <cell r="C711" t="str">
            <v>A - MATERIALES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</row>
        <row r="712">
          <cell r="A712" t="str">
            <v>IIEE-SJ - 203002</v>
          </cell>
          <cell r="B712" t="str">
            <v>Canto rodado clasificado</v>
          </cell>
          <cell r="C712" t="str">
            <v>Material de Aporte Estabilizado</v>
          </cell>
          <cell r="D712" t="str">
            <v>m3</v>
          </cell>
          <cell r="E712">
            <v>1.05</v>
          </cell>
          <cell r="F712">
            <v>560</v>
          </cell>
          <cell r="G712">
            <v>588</v>
          </cell>
        </row>
        <row r="713">
          <cell r="A713" t="str">
            <v/>
          </cell>
          <cell r="B713" t="str">
            <v/>
          </cell>
          <cell r="C713">
            <v>0</v>
          </cell>
          <cell r="D713" t="str">
            <v/>
          </cell>
          <cell r="E713">
            <v>0</v>
          </cell>
          <cell r="F713">
            <v>0</v>
          </cell>
          <cell r="G713">
            <v>0</v>
          </cell>
        </row>
        <row r="714">
          <cell r="A714" t="str">
            <v/>
          </cell>
          <cell r="B714" t="str">
            <v/>
          </cell>
          <cell r="C714">
            <v>0</v>
          </cell>
          <cell r="D714" t="str">
            <v/>
          </cell>
          <cell r="E714">
            <v>0</v>
          </cell>
          <cell r="F714">
            <v>0</v>
          </cell>
          <cell r="G714">
            <v>0</v>
          </cell>
        </row>
        <row r="715">
          <cell r="A715" t="str">
            <v/>
          </cell>
          <cell r="B715" t="str">
            <v/>
          </cell>
          <cell r="C715">
            <v>0</v>
          </cell>
          <cell r="D715" t="str">
            <v/>
          </cell>
          <cell r="E715">
            <v>0</v>
          </cell>
          <cell r="F715">
            <v>0</v>
          </cell>
          <cell r="G715">
            <v>0</v>
          </cell>
        </row>
        <row r="716">
          <cell r="A716" t="str">
            <v/>
          </cell>
          <cell r="B716" t="str">
            <v/>
          </cell>
          <cell r="C716">
            <v>0</v>
          </cell>
          <cell r="D716" t="str">
            <v/>
          </cell>
          <cell r="E716">
            <v>0</v>
          </cell>
          <cell r="F716">
            <v>0</v>
          </cell>
          <cell r="G716">
            <v>0</v>
          </cell>
        </row>
        <row r="717">
          <cell r="A717" t="str">
            <v/>
          </cell>
          <cell r="B717" t="str">
            <v/>
          </cell>
          <cell r="C717">
            <v>0</v>
          </cell>
          <cell r="D717" t="str">
            <v/>
          </cell>
          <cell r="E717">
            <v>0</v>
          </cell>
          <cell r="F717">
            <v>0</v>
          </cell>
          <cell r="G717">
            <v>0</v>
          </cell>
        </row>
        <row r="718">
          <cell r="A718" t="str">
            <v/>
          </cell>
          <cell r="B718" t="str">
            <v/>
          </cell>
          <cell r="C718">
            <v>0</v>
          </cell>
          <cell r="D718" t="str">
            <v/>
          </cell>
          <cell r="E718">
            <v>0</v>
          </cell>
          <cell r="F718">
            <v>0</v>
          </cell>
          <cell r="G718">
            <v>0</v>
          </cell>
        </row>
        <row r="719">
          <cell r="A719" t="str">
            <v/>
          </cell>
          <cell r="B719" t="str">
            <v/>
          </cell>
          <cell r="C719">
            <v>0</v>
          </cell>
          <cell r="D719" t="str">
            <v/>
          </cell>
          <cell r="E719">
            <v>0</v>
          </cell>
          <cell r="F719">
            <v>0</v>
          </cell>
          <cell r="G719">
            <v>0</v>
          </cell>
        </row>
        <row r="720">
          <cell r="A720" t="str">
            <v/>
          </cell>
          <cell r="B720" t="str">
            <v/>
          </cell>
          <cell r="C720">
            <v>0</v>
          </cell>
          <cell r="D720" t="str">
            <v/>
          </cell>
          <cell r="E720">
            <v>0</v>
          </cell>
          <cell r="F720">
            <v>0</v>
          </cell>
          <cell r="G720">
            <v>0</v>
          </cell>
        </row>
        <row r="721">
          <cell r="A721" t="str">
            <v/>
          </cell>
          <cell r="B721" t="str">
            <v/>
          </cell>
          <cell r="C721">
            <v>0</v>
          </cell>
          <cell r="D721" t="str">
            <v/>
          </cell>
          <cell r="E721">
            <v>0</v>
          </cell>
          <cell r="F721">
            <v>0</v>
          </cell>
          <cell r="G721">
            <v>0</v>
          </cell>
        </row>
        <row r="722">
          <cell r="A722" t="str">
            <v/>
          </cell>
          <cell r="B722" t="str">
            <v/>
          </cell>
          <cell r="C722">
            <v>0</v>
          </cell>
          <cell r="D722" t="str">
            <v/>
          </cell>
          <cell r="E722">
            <v>0</v>
          </cell>
          <cell r="F722">
            <v>0</v>
          </cell>
          <cell r="G722">
            <v>0</v>
          </cell>
        </row>
        <row r="723">
          <cell r="A723" t="str">
            <v/>
          </cell>
          <cell r="B723" t="str">
            <v/>
          </cell>
          <cell r="C723">
            <v>0</v>
          </cell>
          <cell r="D723" t="str">
            <v/>
          </cell>
          <cell r="E723">
            <v>0</v>
          </cell>
          <cell r="F723">
            <v>0</v>
          </cell>
          <cell r="G723">
            <v>0</v>
          </cell>
        </row>
        <row r="724">
          <cell r="A724" t="str">
            <v/>
          </cell>
          <cell r="B724" t="str">
            <v/>
          </cell>
          <cell r="C724">
            <v>0</v>
          </cell>
          <cell r="D724" t="str">
            <v/>
          </cell>
          <cell r="E724">
            <v>0</v>
          </cell>
          <cell r="F724">
            <v>0</v>
          </cell>
          <cell r="G724">
            <v>0</v>
          </cell>
        </row>
        <row r="725">
          <cell r="A725" t="str">
            <v/>
          </cell>
          <cell r="B725" t="str">
            <v/>
          </cell>
          <cell r="C725">
            <v>0</v>
          </cell>
          <cell r="D725" t="str">
            <v/>
          </cell>
          <cell r="E725">
            <v>0</v>
          </cell>
          <cell r="F725">
            <v>0</v>
          </cell>
          <cell r="G725">
            <v>0</v>
          </cell>
        </row>
        <row r="726">
          <cell r="A726">
            <v>0</v>
          </cell>
          <cell r="B726">
            <v>0</v>
          </cell>
          <cell r="C726">
            <v>0</v>
          </cell>
          <cell r="D726">
            <v>0</v>
          </cell>
          <cell r="E726">
            <v>0</v>
          </cell>
          <cell r="F726" t="str">
            <v>Total A</v>
          </cell>
          <cell r="G726">
            <v>588</v>
          </cell>
        </row>
        <row r="727">
          <cell r="A727">
            <v>0</v>
          </cell>
          <cell r="B727">
            <v>0</v>
          </cell>
          <cell r="C727" t="str">
            <v>B - MANO DE OBRA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</row>
        <row r="728">
          <cell r="A728" t="str">
            <v>IIEE-SJ - 101000</v>
          </cell>
          <cell r="B728" t="str">
            <v>Oficial Especializado</v>
          </cell>
          <cell r="C728" t="str">
            <v>Oficial Especializado</v>
          </cell>
          <cell r="D728" t="str">
            <v>hs.</v>
          </cell>
          <cell r="E728">
            <v>0.24199999999999999</v>
          </cell>
          <cell r="F728">
            <v>260.7</v>
          </cell>
          <cell r="G728">
            <v>63.09</v>
          </cell>
        </row>
        <row r="729">
          <cell r="A729" t="str">
            <v>IIEE-SJ - 101000</v>
          </cell>
          <cell r="B729" t="str">
            <v>Oficial Especializado</v>
          </cell>
          <cell r="C729" t="str">
            <v>Cargas Sociales Oficial Especializado</v>
          </cell>
          <cell r="D729" t="str">
            <v>hs.</v>
          </cell>
          <cell r="E729">
            <v>0.24199999999999999</v>
          </cell>
          <cell r="F729">
            <v>163.56</v>
          </cell>
          <cell r="G729">
            <v>39.58</v>
          </cell>
        </row>
        <row r="730">
          <cell r="A730" t="str">
            <v/>
          </cell>
          <cell r="B730">
            <v>0</v>
          </cell>
          <cell r="C730">
            <v>0</v>
          </cell>
          <cell r="D730" t="str">
            <v/>
          </cell>
          <cell r="E730">
            <v>0</v>
          </cell>
          <cell r="F730">
            <v>0</v>
          </cell>
          <cell r="G730">
            <v>0</v>
          </cell>
        </row>
        <row r="731">
          <cell r="A731" t="str">
            <v/>
          </cell>
          <cell r="B731">
            <v>0</v>
          </cell>
          <cell r="C731">
            <v>0</v>
          </cell>
          <cell r="D731" t="str">
            <v/>
          </cell>
          <cell r="E731">
            <v>0</v>
          </cell>
          <cell r="F731">
            <v>0</v>
          </cell>
          <cell r="G731">
            <v>0</v>
          </cell>
        </row>
        <row r="732">
          <cell r="A732" t="str">
            <v/>
          </cell>
          <cell r="B732">
            <v>0</v>
          </cell>
          <cell r="C732">
            <v>0</v>
          </cell>
          <cell r="D732" t="str">
            <v/>
          </cell>
          <cell r="E732">
            <v>0</v>
          </cell>
          <cell r="F732">
            <v>0</v>
          </cell>
          <cell r="G732">
            <v>0</v>
          </cell>
        </row>
        <row r="733">
          <cell r="A733" t="str">
            <v/>
          </cell>
          <cell r="B733">
            <v>0</v>
          </cell>
          <cell r="C733">
            <v>0</v>
          </cell>
          <cell r="D733" t="str">
            <v/>
          </cell>
          <cell r="E733">
            <v>0</v>
          </cell>
          <cell r="F733">
            <v>0</v>
          </cell>
          <cell r="G733">
            <v>0</v>
          </cell>
        </row>
        <row r="734">
          <cell r="A734" t="str">
            <v/>
          </cell>
          <cell r="B734">
            <v>0</v>
          </cell>
          <cell r="C734">
            <v>0</v>
          </cell>
          <cell r="D734" t="str">
            <v/>
          </cell>
          <cell r="E734">
            <v>0</v>
          </cell>
          <cell r="F734">
            <v>0</v>
          </cell>
          <cell r="G734">
            <v>0</v>
          </cell>
        </row>
        <row r="735">
          <cell r="A735" t="str">
            <v/>
          </cell>
          <cell r="B735">
            <v>0</v>
          </cell>
          <cell r="C735">
            <v>0</v>
          </cell>
          <cell r="D735" t="str">
            <v/>
          </cell>
          <cell r="E735">
            <v>0</v>
          </cell>
          <cell r="F735">
            <v>0</v>
          </cell>
          <cell r="G735">
            <v>0</v>
          </cell>
        </row>
        <row r="736">
          <cell r="A736">
            <v>0</v>
          </cell>
          <cell r="B736">
            <v>0</v>
          </cell>
          <cell r="C736">
            <v>0</v>
          </cell>
          <cell r="D736">
            <v>0</v>
          </cell>
          <cell r="E736">
            <v>0</v>
          </cell>
          <cell r="F736" t="str">
            <v>Total B</v>
          </cell>
          <cell r="G736">
            <v>102.67</v>
          </cell>
        </row>
        <row r="737">
          <cell r="A737">
            <v>0</v>
          </cell>
          <cell r="B737">
            <v>0</v>
          </cell>
          <cell r="C737" t="str">
            <v>C - EQUIPOS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</row>
        <row r="738">
          <cell r="A738" t="str">
            <v>INDEC-SA - 51800-21</v>
          </cell>
          <cell r="B738" t="str">
            <v>Retroexcavadora</v>
          </cell>
          <cell r="C738" t="str">
            <v>Retroexcavadora</v>
          </cell>
          <cell r="D738" t="str">
            <v>hs</v>
          </cell>
          <cell r="E738">
            <v>5.6000000000000001E-2</v>
          </cell>
          <cell r="F738">
            <v>1734.25</v>
          </cell>
          <cell r="G738">
            <v>97.12</v>
          </cell>
        </row>
        <row r="739">
          <cell r="A739" t="str">
            <v>DNV-T I - 79</v>
          </cell>
          <cell r="B739" t="str">
            <v>Equipo importado.</v>
          </cell>
          <cell r="C739" t="str">
            <v>Vibrocompactador</v>
          </cell>
          <cell r="D739" t="str">
            <v>hs.</v>
          </cell>
          <cell r="E739">
            <v>6.5000000000000002E-2</v>
          </cell>
          <cell r="F739">
            <v>1671.2500000000002</v>
          </cell>
          <cell r="G739">
            <v>108.63</v>
          </cell>
        </row>
        <row r="740">
          <cell r="A740" t="str">
            <v>INDEC-SA - 71240-11</v>
          </cell>
          <cell r="B740" t="str">
            <v>Camión volcador</v>
          </cell>
          <cell r="C740" t="str">
            <v>Camion Volcador (6m3)</v>
          </cell>
          <cell r="D740" t="str">
            <v>hs</v>
          </cell>
          <cell r="E740">
            <v>5.6000000000000001E-2</v>
          </cell>
          <cell r="F740">
            <v>1951.25</v>
          </cell>
          <cell r="G740">
            <v>109.27</v>
          </cell>
        </row>
        <row r="741">
          <cell r="A741" t="str">
            <v>INDEC-SA - 71240-11</v>
          </cell>
          <cell r="B741" t="str">
            <v>Camión volcador</v>
          </cell>
          <cell r="C741" t="str">
            <v>Camion Regador</v>
          </cell>
          <cell r="D741" t="str">
            <v>hs</v>
          </cell>
          <cell r="E741">
            <v>6.5000000000000002E-2</v>
          </cell>
          <cell r="F741">
            <v>3549.875</v>
          </cell>
          <cell r="G741">
            <v>230.74</v>
          </cell>
        </row>
        <row r="742">
          <cell r="A742" t="str">
            <v/>
          </cell>
          <cell r="B742" t="str">
            <v/>
          </cell>
          <cell r="C742">
            <v>0</v>
          </cell>
          <cell r="D742" t="str">
            <v/>
          </cell>
          <cell r="E742">
            <v>0</v>
          </cell>
          <cell r="F742">
            <v>0</v>
          </cell>
          <cell r="G742">
            <v>0</v>
          </cell>
        </row>
        <row r="743">
          <cell r="A743" t="str">
            <v/>
          </cell>
          <cell r="B743" t="str">
            <v/>
          </cell>
          <cell r="C743">
            <v>0</v>
          </cell>
          <cell r="D743" t="str">
            <v/>
          </cell>
          <cell r="E743">
            <v>0</v>
          </cell>
          <cell r="F743">
            <v>0</v>
          </cell>
          <cell r="G743">
            <v>0</v>
          </cell>
        </row>
        <row r="744">
          <cell r="A744" t="str">
            <v/>
          </cell>
          <cell r="B744" t="str">
            <v/>
          </cell>
          <cell r="C744">
            <v>0</v>
          </cell>
          <cell r="D744" t="str">
            <v/>
          </cell>
          <cell r="E744">
            <v>0</v>
          </cell>
          <cell r="F744">
            <v>0</v>
          </cell>
          <cell r="G744">
            <v>0</v>
          </cell>
        </row>
        <row r="745">
          <cell r="A745" t="str">
            <v/>
          </cell>
          <cell r="B745" t="str">
            <v/>
          </cell>
          <cell r="C745">
            <v>0</v>
          </cell>
          <cell r="D745" t="str">
            <v/>
          </cell>
          <cell r="E745">
            <v>0</v>
          </cell>
          <cell r="F745">
            <v>0</v>
          </cell>
          <cell r="G745">
            <v>0</v>
          </cell>
        </row>
        <row r="746">
          <cell r="A746" t="str">
            <v/>
          </cell>
          <cell r="B746" t="str">
            <v/>
          </cell>
          <cell r="C746">
            <v>0</v>
          </cell>
          <cell r="D746" t="str">
            <v/>
          </cell>
          <cell r="E746">
            <v>0</v>
          </cell>
          <cell r="F746">
            <v>0</v>
          </cell>
          <cell r="G746">
            <v>0</v>
          </cell>
        </row>
        <row r="747">
          <cell r="A747">
            <v>0</v>
          </cell>
          <cell r="B747">
            <v>0</v>
          </cell>
          <cell r="C747">
            <v>0</v>
          </cell>
          <cell r="D747">
            <v>0</v>
          </cell>
          <cell r="E747">
            <v>0</v>
          </cell>
          <cell r="F747" t="str">
            <v>Total C</v>
          </cell>
          <cell r="G747">
            <v>545.76</v>
          </cell>
        </row>
        <row r="748">
          <cell r="A748">
            <v>0</v>
          </cell>
          <cell r="B748">
            <v>0</v>
          </cell>
          <cell r="C748">
            <v>0</v>
          </cell>
          <cell r="D748">
            <v>0</v>
          </cell>
          <cell r="E748">
            <v>0</v>
          </cell>
          <cell r="F748">
            <v>0</v>
          </cell>
          <cell r="G748">
            <v>0</v>
          </cell>
        </row>
        <row r="749">
          <cell r="A749" t="str">
            <v>2.1.4</v>
          </cell>
          <cell r="B749" t="str">
            <v>Terraplenamientos</v>
          </cell>
          <cell r="C749">
            <v>0</v>
          </cell>
          <cell r="D749" t="str">
            <v>Costo  Neto</v>
          </cell>
          <cell r="E749">
            <v>0</v>
          </cell>
          <cell r="F749" t="str">
            <v>Total D=A+B+C</v>
          </cell>
          <cell r="G749">
            <v>1236.43</v>
          </cell>
        </row>
        <row r="751">
          <cell r="A751" t="str">
            <v>ANALISIS DE PRECIOS</v>
          </cell>
          <cell r="B751">
            <v>0</v>
          </cell>
          <cell r="C751">
            <v>0</v>
          </cell>
          <cell r="D751">
            <v>0</v>
          </cell>
          <cell r="E751">
            <v>0</v>
          </cell>
          <cell r="F751">
            <v>0</v>
          </cell>
          <cell r="G751">
            <v>0</v>
          </cell>
        </row>
        <row r="752">
          <cell r="A752" t="str">
            <v>COMITENTE:</v>
          </cell>
          <cell r="B752" t="str">
            <v>DIRECCIÓN DE INFRAESTRUCTURA ESCOLAR</v>
          </cell>
          <cell r="C752">
            <v>0</v>
          </cell>
          <cell r="D752">
            <v>0</v>
          </cell>
          <cell r="E752">
            <v>0</v>
          </cell>
          <cell r="F752">
            <v>0</v>
          </cell>
          <cell r="G752">
            <v>0</v>
          </cell>
        </row>
        <row r="753">
          <cell r="A753" t="str">
            <v>CONTRATISTA:</v>
          </cell>
          <cell r="B753">
            <v>0</v>
          </cell>
          <cell r="C753">
            <v>0</v>
          </cell>
          <cell r="D753">
            <v>0</v>
          </cell>
          <cell r="E753">
            <v>0</v>
          </cell>
          <cell r="F753">
            <v>0</v>
          </cell>
          <cell r="G753">
            <v>0</v>
          </cell>
        </row>
        <row r="754">
          <cell r="A754" t="str">
            <v>OBRA:</v>
          </cell>
          <cell r="B754" t="str">
            <v>ESCUELA JUAN JOSE PASO</v>
          </cell>
          <cell r="C754">
            <v>0</v>
          </cell>
          <cell r="D754">
            <v>0</v>
          </cell>
          <cell r="E754">
            <v>0</v>
          </cell>
          <cell r="F754" t="str">
            <v>PRECIOS A:</v>
          </cell>
          <cell r="G754">
            <v>44180</v>
          </cell>
        </row>
        <row r="755">
          <cell r="A755" t="str">
            <v>UBICACIÓN:</v>
          </cell>
          <cell r="B755" t="str">
            <v>DEPARTAMENTO ANGACO</v>
          </cell>
          <cell r="C755">
            <v>0</v>
          </cell>
          <cell r="D755">
            <v>0</v>
          </cell>
          <cell r="E755">
            <v>0</v>
          </cell>
          <cell r="F755">
            <v>0</v>
          </cell>
          <cell r="G755">
            <v>0</v>
          </cell>
        </row>
        <row r="756">
          <cell r="A756" t="str">
            <v>RUBRO:</v>
          </cell>
          <cell r="B756">
            <v>2</v>
          </cell>
          <cell r="C756" t="str">
            <v>MOVIMIENTOS DE SUELOS</v>
          </cell>
          <cell r="D756">
            <v>0</v>
          </cell>
          <cell r="E756">
            <v>0</v>
          </cell>
          <cell r="F756">
            <v>0</v>
          </cell>
          <cell r="G756">
            <v>0</v>
          </cell>
        </row>
        <row r="757">
          <cell r="A757" t="str">
            <v>ITEM:</v>
          </cell>
          <cell r="B757" t="str">
            <v>2.2.1</v>
          </cell>
          <cell r="C757" t="str">
            <v>Excavacion para fundaciones</v>
          </cell>
          <cell r="D757">
            <v>0</v>
          </cell>
          <cell r="E757">
            <v>0</v>
          </cell>
          <cell r="F757" t="str">
            <v>UNIDAD:</v>
          </cell>
          <cell r="G757" t="str">
            <v>m3</v>
          </cell>
        </row>
        <row r="758">
          <cell r="A758">
            <v>0</v>
          </cell>
          <cell r="B758">
            <v>0</v>
          </cell>
          <cell r="C758">
            <v>0</v>
          </cell>
          <cell r="D758">
            <v>0</v>
          </cell>
          <cell r="E758">
            <v>0</v>
          </cell>
          <cell r="F758">
            <v>0</v>
          </cell>
          <cell r="G758">
            <v>0</v>
          </cell>
        </row>
        <row r="759">
          <cell r="A759" t="str">
            <v>DATOS REDETERMINACION</v>
          </cell>
          <cell r="B759">
            <v>0</v>
          </cell>
          <cell r="C759" t="str">
            <v>DESIGNACION</v>
          </cell>
          <cell r="D759" t="str">
            <v>U</v>
          </cell>
          <cell r="E759" t="str">
            <v>Cantidad</v>
          </cell>
          <cell r="F759" t="str">
            <v>$ Unitarios</v>
          </cell>
          <cell r="G759" t="str">
            <v>$ Parcial</v>
          </cell>
        </row>
        <row r="760">
          <cell r="A760" t="str">
            <v>CÓDIGO</v>
          </cell>
          <cell r="B760" t="str">
            <v>DESCRIPCIÓN</v>
          </cell>
          <cell r="C760">
            <v>0</v>
          </cell>
          <cell r="D760">
            <v>0</v>
          </cell>
          <cell r="E760">
            <v>0</v>
          </cell>
          <cell r="F760">
            <v>0</v>
          </cell>
          <cell r="G760">
            <v>0</v>
          </cell>
        </row>
        <row r="761">
          <cell r="A761">
            <v>0</v>
          </cell>
          <cell r="B761">
            <v>0</v>
          </cell>
          <cell r="C761" t="str">
            <v>A - MATERIALES</v>
          </cell>
          <cell r="D761">
            <v>0</v>
          </cell>
          <cell r="E761">
            <v>0</v>
          </cell>
          <cell r="F761">
            <v>0</v>
          </cell>
          <cell r="G761">
            <v>0</v>
          </cell>
        </row>
        <row r="762">
          <cell r="A762" t="str">
            <v/>
          </cell>
          <cell r="B762" t="str">
            <v/>
          </cell>
          <cell r="C762">
            <v>0</v>
          </cell>
          <cell r="D762" t="str">
            <v/>
          </cell>
          <cell r="E762">
            <v>0.14000000000000001</v>
          </cell>
          <cell r="F762">
            <v>0</v>
          </cell>
          <cell r="G762">
            <v>0</v>
          </cell>
        </row>
        <row r="763">
          <cell r="A763" t="str">
            <v/>
          </cell>
          <cell r="B763" t="str">
            <v/>
          </cell>
          <cell r="C763">
            <v>0</v>
          </cell>
          <cell r="D763" t="str">
            <v/>
          </cell>
          <cell r="E763">
            <v>0.05</v>
          </cell>
          <cell r="F763">
            <v>0</v>
          </cell>
          <cell r="G763">
            <v>0</v>
          </cell>
        </row>
        <row r="764">
          <cell r="A764" t="str">
            <v/>
          </cell>
          <cell r="B764" t="str">
            <v/>
          </cell>
          <cell r="C764">
            <v>0</v>
          </cell>
          <cell r="D764" t="str">
            <v/>
          </cell>
          <cell r="E764">
            <v>1E-3</v>
          </cell>
          <cell r="F764">
            <v>0</v>
          </cell>
          <cell r="G764">
            <v>0</v>
          </cell>
        </row>
        <row r="765">
          <cell r="A765" t="str">
            <v/>
          </cell>
          <cell r="B765" t="str">
            <v/>
          </cell>
          <cell r="C765">
            <v>0</v>
          </cell>
          <cell r="D765" t="str">
            <v/>
          </cell>
          <cell r="E765">
            <v>0.03</v>
          </cell>
          <cell r="F765">
            <v>0</v>
          </cell>
          <cell r="G765">
            <v>0</v>
          </cell>
        </row>
        <row r="766">
          <cell r="A766" t="str">
            <v/>
          </cell>
          <cell r="B766" t="str">
            <v/>
          </cell>
          <cell r="C766">
            <v>0</v>
          </cell>
          <cell r="D766" t="str">
            <v/>
          </cell>
          <cell r="E766">
            <v>0.01</v>
          </cell>
          <cell r="F766">
            <v>0</v>
          </cell>
          <cell r="G766">
            <v>0</v>
          </cell>
        </row>
        <row r="767">
          <cell r="A767" t="str">
            <v/>
          </cell>
          <cell r="B767" t="str">
            <v/>
          </cell>
          <cell r="C767">
            <v>0</v>
          </cell>
          <cell r="D767" t="str">
            <v/>
          </cell>
          <cell r="E767">
            <v>1E-3</v>
          </cell>
          <cell r="F767">
            <v>0</v>
          </cell>
          <cell r="G767">
            <v>0</v>
          </cell>
        </row>
        <row r="768">
          <cell r="A768" t="str">
            <v/>
          </cell>
          <cell r="B768" t="str">
            <v/>
          </cell>
          <cell r="C768">
            <v>0</v>
          </cell>
          <cell r="D768" t="str">
            <v/>
          </cell>
          <cell r="E768">
            <v>0</v>
          </cell>
          <cell r="F768">
            <v>0</v>
          </cell>
          <cell r="G768">
            <v>0</v>
          </cell>
        </row>
        <row r="769">
          <cell r="A769" t="str">
            <v/>
          </cell>
          <cell r="B769" t="str">
            <v/>
          </cell>
          <cell r="C769">
            <v>0</v>
          </cell>
          <cell r="D769" t="str">
            <v/>
          </cell>
          <cell r="E769">
            <v>0</v>
          </cell>
          <cell r="F769">
            <v>0</v>
          </cell>
          <cell r="G769">
            <v>0</v>
          </cell>
        </row>
        <row r="770">
          <cell r="A770" t="str">
            <v/>
          </cell>
          <cell r="B770" t="str">
            <v/>
          </cell>
          <cell r="C770">
            <v>0</v>
          </cell>
          <cell r="D770" t="str">
            <v/>
          </cell>
          <cell r="E770">
            <v>0</v>
          </cell>
          <cell r="F770">
            <v>0</v>
          </cell>
          <cell r="G770">
            <v>0</v>
          </cell>
        </row>
        <row r="771">
          <cell r="A771" t="str">
            <v/>
          </cell>
          <cell r="B771" t="str">
            <v/>
          </cell>
          <cell r="C771">
            <v>0</v>
          </cell>
          <cell r="D771" t="str">
            <v/>
          </cell>
          <cell r="E771">
            <v>0</v>
          </cell>
          <cell r="F771">
            <v>0</v>
          </cell>
          <cell r="G771">
            <v>0</v>
          </cell>
        </row>
        <row r="772">
          <cell r="A772" t="str">
            <v/>
          </cell>
          <cell r="B772" t="str">
            <v/>
          </cell>
          <cell r="C772">
            <v>0</v>
          </cell>
          <cell r="D772" t="str">
            <v/>
          </cell>
          <cell r="E772">
            <v>0</v>
          </cell>
          <cell r="F772">
            <v>0</v>
          </cell>
          <cell r="G772">
            <v>0</v>
          </cell>
        </row>
        <row r="773">
          <cell r="A773" t="str">
            <v/>
          </cell>
          <cell r="B773" t="str">
            <v/>
          </cell>
          <cell r="C773">
            <v>0</v>
          </cell>
          <cell r="D773" t="str">
            <v/>
          </cell>
          <cell r="E773">
            <v>0</v>
          </cell>
          <cell r="F773">
            <v>0</v>
          </cell>
          <cell r="G773">
            <v>0</v>
          </cell>
        </row>
        <row r="774">
          <cell r="A774" t="str">
            <v/>
          </cell>
          <cell r="B774" t="str">
            <v/>
          </cell>
          <cell r="C774">
            <v>0</v>
          </cell>
          <cell r="D774" t="str">
            <v/>
          </cell>
          <cell r="E774">
            <v>0</v>
          </cell>
          <cell r="F774">
            <v>0</v>
          </cell>
          <cell r="G774">
            <v>0</v>
          </cell>
        </row>
        <row r="775">
          <cell r="A775" t="str">
            <v/>
          </cell>
          <cell r="B775" t="str">
            <v/>
          </cell>
          <cell r="C775">
            <v>0</v>
          </cell>
          <cell r="D775" t="str">
            <v/>
          </cell>
          <cell r="E775">
            <v>0</v>
          </cell>
          <cell r="F775">
            <v>0</v>
          </cell>
          <cell r="G775">
            <v>0</v>
          </cell>
        </row>
        <row r="776">
          <cell r="A776">
            <v>0</v>
          </cell>
          <cell r="B776">
            <v>0</v>
          </cell>
          <cell r="C776">
            <v>0</v>
          </cell>
          <cell r="D776">
            <v>0</v>
          </cell>
          <cell r="E776">
            <v>0</v>
          </cell>
          <cell r="F776" t="str">
            <v>Total A</v>
          </cell>
          <cell r="G776">
            <v>0</v>
          </cell>
        </row>
        <row r="777">
          <cell r="A777">
            <v>0</v>
          </cell>
          <cell r="B777">
            <v>0</v>
          </cell>
          <cell r="C777" t="str">
            <v>B - MANO DE OBRA</v>
          </cell>
          <cell r="D777">
            <v>0</v>
          </cell>
          <cell r="E777">
            <v>0</v>
          </cell>
          <cell r="F777">
            <v>0</v>
          </cell>
          <cell r="G777">
            <v>0</v>
          </cell>
        </row>
        <row r="778">
          <cell r="A778" t="str">
            <v>IIEE-SJ - 101000</v>
          </cell>
          <cell r="B778" t="str">
            <v>Oficial Especializado</v>
          </cell>
          <cell r="C778" t="str">
            <v>Oficial Especializado</v>
          </cell>
          <cell r="D778" t="str">
            <v>hs.</v>
          </cell>
          <cell r="E778">
            <v>0.26</v>
          </cell>
          <cell r="F778">
            <v>260.7</v>
          </cell>
          <cell r="G778">
            <v>67.78</v>
          </cell>
        </row>
        <row r="779">
          <cell r="A779" t="str">
            <v>IIEE-SJ - 101000</v>
          </cell>
          <cell r="B779" t="str">
            <v>Oficial Especializado</v>
          </cell>
          <cell r="C779" t="str">
            <v>Cargas Sociales Oficial Especializado</v>
          </cell>
          <cell r="D779" t="str">
            <v>hs.</v>
          </cell>
          <cell r="E779">
            <v>0.26</v>
          </cell>
          <cell r="F779">
            <v>163.56</v>
          </cell>
          <cell r="G779">
            <v>42.53</v>
          </cell>
        </row>
        <row r="780">
          <cell r="A780" t="str">
            <v/>
          </cell>
          <cell r="B780">
            <v>0</v>
          </cell>
          <cell r="C780">
            <v>0</v>
          </cell>
          <cell r="D780" t="str">
            <v/>
          </cell>
          <cell r="E780">
            <v>0</v>
          </cell>
          <cell r="F780">
            <v>0</v>
          </cell>
          <cell r="G780">
            <v>0</v>
          </cell>
        </row>
        <row r="781">
          <cell r="A781" t="str">
            <v/>
          </cell>
          <cell r="B781">
            <v>0</v>
          </cell>
          <cell r="C781">
            <v>0</v>
          </cell>
          <cell r="D781" t="str">
            <v/>
          </cell>
          <cell r="E781">
            <v>0</v>
          </cell>
          <cell r="F781">
            <v>0</v>
          </cell>
          <cell r="G781">
            <v>0</v>
          </cell>
        </row>
        <row r="782">
          <cell r="A782" t="str">
            <v/>
          </cell>
          <cell r="B782">
            <v>0</v>
          </cell>
          <cell r="C782">
            <v>0</v>
          </cell>
          <cell r="D782" t="str">
            <v/>
          </cell>
          <cell r="E782">
            <v>0</v>
          </cell>
          <cell r="F782">
            <v>0</v>
          </cell>
          <cell r="G782">
            <v>0</v>
          </cell>
        </row>
        <row r="783">
          <cell r="A783" t="str">
            <v/>
          </cell>
          <cell r="B783">
            <v>0</v>
          </cell>
          <cell r="C783">
            <v>0</v>
          </cell>
          <cell r="D783" t="str">
            <v/>
          </cell>
          <cell r="E783">
            <v>0</v>
          </cell>
          <cell r="F783">
            <v>0</v>
          </cell>
          <cell r="G783">
            <v>0</v>
          </cell>
        </row>
        <row r="784">
          <cell r="A784" t="str">
            <v/>
          </cell>
          <cell r="B784">
            <v>0</v>
          </cell>
          <cell r="C784">
            <v>0</v>
          </cell>
          <cell r="D784" t="str">
            <v/>
          </cell>
          <cell r="E784">
            <v>0</v>
          </cell>
          <cell r="F784">
            <v>0</v>
          </cell>
          <cell r="G784">
            <v>0</v>
          </cell>
        </row>
        <row r="785">
          <cell r="A785" t="str">
            <v/>
          </cell>
          <cell r="B785">
            <v>0</v>
          </cell>
          <cell r="C785">
            <v>0</v>
          </cell>
          <cell r="D785" t="str">
            <v/>
          </cell>
          <cell r="E785">
            <v>0</v>
          </cell>
          <cell r="F785">
            <v>0</v>
          </cell>
          <cell r="G785">
            <v>0</v>
          </cell>
        </row>
        <row r="786">
          <cell r="A786">
            <v>0</v>
          </cell>
          <cell r="B786">
            <v>0</v>
          </cell>
          <cell r="C786">
            <v>0</v>
          </cell>
          <cell r="D786">
            <v>0</v>
          </cell>
          <cell r="E786">
            <v>0</v>
          </cell>
          <cell r="F786" t="str">
            <v>Total B</v>
          </cell>
          <cell r="G786">
            <v>110.31</v>
          </cell>
        </row>
        <row r="787">
          <cell r="A787">
            <v>0</v>
          </cell>
          <cell r="B787">
            <v>0</v>
          </cell>
          <cell r="C787" t="str">
            <v>C - EQUIPOS</v>
          </cell>
          <cell r="D787">
            <v>0</v>
          </cell>
          <cell r="E787">
            <v>0</v>
          </cell>
          <cell r="F787">
            <v>0</v>
          </cell>
          <cell r="G787">
            <v>0</v>
          </cell>
        </row>
        <row r="788">
          <cell r="A788" t="str">
            <v>INDEC-SA - 51800-21</v>
          </cell>
          <cell r="B788" t="str">
            <v>Retroexcavadora</v>
          </cell>
          <cell r="C788" t="str">
            <v>Retroexcavadora</v>
          </cell>
          <cell r="D788" t="str">
            <v>hs</v>
          </cell>
          <cell r="E788">
            <v>0.2</v>
          </cell>
          <cell r="F788">
            <v>1734.25</v>
          </cell>
          <cell r="G788">
            <v>346.85</v>
          </cell>
        </row>
        <row r="789">
          <cell r="A789" t="str">
            <v>INDEC-SA - 71240-11</v>
          </cell>
          <cell r="B789" t="str">
            <v>Camión volcador</v>
          </cell>
          <cell r="C789" t="str">
            <v>Camion Volcador (6m3)</v>
          </cell>
          <cell r="D789" t="str">
            <v>hs</v>
          </cell>
          <cell r="E789">
            <v>0.18</v>
          </cell>
          <cell r="F789">
            <v>1951.25</v>
          </cell>
          <cell r="G789">
            <v>351.23</v>
          </cell>
        </row>
        <row r="790">
          <cell r="A790" t="str">
            <v/>
          </cell>
          <cell r="B790" t="str">
            <v/>
          </cell>
          <cell r="C790">
            <v>0</v>
          </cell>
          <cell r="D790" t="str">
            <v/>
          </cell>
          <cell r="E790">
            <v>0</v>
          </cell>
          <cell r="F790">
            <v>0</v>
          </cell>
          <cell r="G790">
            <v>0</v>
          </cell>
        </row>
        <row r="791">
          <cell r="A791" t="str">
            <v/>
          </cell>
          <cell r="B791" t="str">
            <v/>
          </cell>
          <cell r="C791">
            <v>0</v>
          </cell>
          <cell r="D791" t="str">
            <v/>
          </cell>
          <cell r="E791">
            <v>0</v>
          </cell>
          <cell r="F791">
            <v>0</v>
          </cell>
          <cell r="G791">
            <v>0</v>
          </cell>
        </row>
        <row r="792">
          <cell r="A792" t="str">
            <v/>
          </cell>
          <cell r="B792" t="str">
            <v/>
          </cell>
          <cell r="C792">
            <v>0</v>
          </cell>
          <cell r="D792" t="str">
            <v/>
          </cell>
          <cell r="E792">
            <v>0</v>
          </cell>
          <cell r="F792">
            <v>0</v>
          </cell>
          <cell r="G792">
            <v>0</v>
          </cell>
        </row>
        <row r="793">
          <cell r="A793" t="str">
            <v/>
          </cell>
          <cell r="B793" t="str">
            <v/>
          </cell>
          <cell r="C793">
            <v>0</v>
          </cell>
          <cell r="D793" t="str">
            <v/>
          </cell>
          <cell r="E793">
            <v>0</v>
          </cell>
          <cell r="F793">
            <v>0</v>
          </cell>
          <cell r="G793">
            <v>0</v>
          </cell>
        </row>
        <row r="794">
          <cell r="A794" t="str">
            <v/>
          </cell>
          <cell r="B794" t="str">
            <v/>
          </cell>
          <cell r="C794">
            <v>0</v>
          </cell>
          <cell r="D794" t="str">
            <v/>
          </cell>
          <cell r="E794">
            <v>0</v>
          </cell>
          <cell r="F794">
            <v>0</v>
          </cell>
          <cell r="G794">
            <v>0</v>
          </cell>
        </row>
        <row r="795">
          <cell r="A795" t="str">
            <v/>
          </cell>
          <cell r="B795" t="str">
            <v/>
          </cell>
          <cell r="C795">
            <v>0</v>
          </cell>
          <cell r="D795" t="str">
            <v/>
          </cell>
          <cell r="E795">
            <v>0</v>
          </cell>
          <cell r="F795">
            <v>0</v>
          </cell>
          <cell r="G795">
            <v>0</v>
          </cell>
        </row>
        <row r="796">
          <cell r="A796" t="str">
            <v/>
          </cell>
          <cell r="B796" t="str">
            <v/>
          </cell>
          <cell r="C796">
            <v>0</v>
          </cell>
          <cell r="D796" t="str">
            <v/>
          </cell>
          <cell r="E796">
            <v>0</v>
          </cell>
          <cell r="F796">
            <v>0</v>
          </cell>
          <cell r="G796">
            <v>0</v>
          </cell>
        </row>
        <row r="797">
          <cell r="A797">
            <v>0</v>
          </cell>
          <cell r="B797">
            <v>0</v>
          </cell>
          <cell r="C797">
            <v>0</v>
          </cell>
          <cell r="D797">
            <v>0</v>
          </cell>
          <cell r="E797">
            <v>0</v>
          </cell>
          <cell r="F797" t="str">
            <v>Total C</v>
          </cell>
          <cell r="G797">
            <v>698.08</v>
          </cell>
        </row>
        <row r="798">
          <cell r="A798">
            <v>0</v>
          </cell>
          <cell r="B798">
            <v>0</v>
          </cell>
          <cell r="C798">
            <v>0</v>
          </cell>
          <cell r="D798">
            <v>0</v>
          </cell>
          <cell r="E798">
            <v>0</v>
          </cell>
          <cell r="F798">
            <v>0</v>
          </cell>
          <cell r="G798">
            <v>0</v>
          </cell>
        </row>
        <row r="799">
          <cell r="A799" t="str">
            <v>2.2.1</v>
          </cell>
          <cell r="B799" t="str">
            <v>Excavacion para fundaciones</v>
          </cell>
          <cell r="C799">
            <v>0</v>
          </cell>
          <cell r="D799" t="str">
            <v>Costo  Neto</v>
          </cell>
          <cell r="E799">
            <v>0</v>
          </cell>
          <cell r="F799" t="str">
            <v>Total D=A+B+C</v>
          </cell>
          <cell r="G799">
            <v>808.3900000000001</v>
          </cell>
        </row>
        <row r="801">
          <cell r="A801" t="str">
            <v>ANALISIS DE PRECIOS</v>
          </cell>
          <cell r="B801">
            <v>0</v>
          </cell>
          <cell r="C801">
            <v>0</v>
          </cell>
          <cell r="D801">
            <v>0</v>
          </cell>
          <cell r="E801">
            <v>0</v>
          </cell>
          <cell r="F801">
            <v>0</v>
          </cell>
          <cell r="G801">
            <v>0</v>
          </cell>
        </row>
        <row r="802">
          <cell r="A802" t="str">
            <v>COMITENTE:</v>
          </cell>
          <cell r="B802" t="str">
            <v>DIRECCIÓN DE INFRAESTRUCTURA ESCOLAR</v>
          </cell>
          <cell r="C802">
            <v>0</v>
          </cell>
          <cell r="D802">
            <v>0</v>
          </cell>
          <cell r="E802">
            <v>0</v>
          </cell>
          <cell r="F802">
            <v>0</v>
          </cell>
          <cell r="G802">
            <v>0</v>
          </cell>
        </row>
        <row r="803">
          <cell r="A803" t="str">
            <v>CONTRATISTA:</v>
          </cell>
          <cell r="B803">
            <v>0</v>
          </cell>
          <cell r="C803">
            <v>0</v>
          </cell>
          <cell r="D803">
            <v>0</v>
          </cell>
          <cell r="E803">
            <v>0</v>
          </cell>
          <cell r="F803">
            <v>0</v>
          </cell>
          <cell r="G803">
            <v>0</v>
          </cell>
        </row>
        <row r="804">
          <cell r="A804" t="str">
            <v>OBRA:</v>
          </cell>
          <cell r="B804" t="str">
            <v>ESCUELA JUAN JOSE PASO</v>
          </cell>
          <cell r="C804">
            <v>0</v>
          </cell>
          <cell r="D804">
            <v>0</v>
          </cell>
          <cell r="E804">
            <v>0</v>
          </cell>
          <cell r="F804" t="str">
            <v>PRECIOS A:</v>
          </cell>
          <cell r="G804">
            <v>44180</v>
          </cell>
        </row>
        <row r="805">
          <cell r="A805" t="str">
            <v>UBICACIÓN:</v>
          </cell>
          <cell r="B805" t="str">
            <v>DEPARTAMENTO ANGACO</v>
          </cell>
          <cell r="C805">
            <v>0</v>
          </cell>
          <cell r="D805">
            <v>0</v>
          </cell>
          <cell r="E805">
            <v>0</v>
          </cell>
          <cell r="F805">
            <v>0</v>
          </cell>
          <cell r="G805">
            <v>0</v>
          </cell>
        </row>
        <row r="806">
          <cell r="A806" t="str">
            <v>RUBRO:</v>
          </cell>
          <cell r="B806">
            <v>3</v>
          </cell>
          <cell r="C806" t="str">
            <v>ESTRUCTURAS RESISTENTES</v>
          </cell>
          <cell r="D806">
            <v>0</v>
          </cell>
          <cell r="E806">
            <v>0</v>
          </cell>
          <cell r="F806">
            <v>0</v>
          </cell>
          <cell r="G806">
            <v>0</v>
          </cell>
        </row>
        <row r="807">
          <cell r="A807" t="str">
            <v>ITEM:</v>
          </cell>
          <cell r="B807" t="str">
            <v>3.1.1</v>
          </cell>
          <cell r="C807" t="str">
            <v>Hormigones de limpieza y no estructurales</v>
          </cell>
          <cell r="D807">
            <v>0</v>
          </cell>
          <cell r="E807">
            <v>0</v>
          </cell>
          <cell r="F807" t="str">
            <v>UNIDAD:</v>
          </cell>
          <cell r="G807" t="str">
            <v>m2</v>
          </cell>
        </row>
        <row r="808">
          <cell r="A808">
            <v>0</v>
          </cell>
          <cell r="B808">
            <v>0</v>
          </cell>
          <cell r="C808">
            <v>0</v>
          </cell>
          <cell r="D808">
            <v>0</v>
          </cell>
          <cell r="E808">
            <v>0</v>
          </cell>
          <cell r="F808">
            <v>0</v>
          </cell>
          <cell r="G808">
            <v>0</v>
          </cell>
        </row>
        <row r="809">
          <cell r="A809" t="str">
            <v>DATOS REDETERMINACION</v>
          </cell>
          <cell r="B809">
            <v>0</v>
          </cell>
          <cell r="C809" t="str">
            <v>DESIGNACION</v>
          </cell>
          <cell r="D809" t="str">
            <v>U</v>
          </cell>
          <cell r="E809" t="str">
            <v>Cantidad</v>
          </cell>
          <cell r="F809" t="str">
            <v>$ Unitarios</v>
          </cell>
          <cell r="G809" t="str">
            <v>$ Parcial</v>
          </cell>
        </row>
        <row r="810">
          <cell r="A810" t="str">
            <v>CÓDIGO</v>
          </cell>
          <cell r="B810" t="str">
            <v>DESCRIPCIÓN</v>
          </cell>
          <cell r="C810">
            <v>0</v>
          </cell>
          <cell r="D810">
            <v>0</v>
          </cell>
          <cell r="E810">
            <v>0</v>
          </cell>
          <cell r="F810">
            <v>0</v>
          </cell>
          <cell r="G810">
            <v>0</v>
          </cell>
        </row>
        <row r="811">
          <cell r="A811">
            <v>0</v>
          </cell>
          <cell r="B811">
            <v>0</v>
          </cell>
          <cell r="C811" t="str">
            <v>A - MATERIALES</v>
          </cell>
          <cell r="D811">
            <v>0</v>
          </cell>
          <cell r="E811">
            <v>0</v>
          </cell>
          <cell r="F811">
            <v>0</v>
          </cell>
          <cell r="G811">
            <v>0</v>
          </cell>
        </row>
        <row r="812">
          <cell r="A812" t="str">
            <v>INDEC-CM - 37440-11</v>
          </cell>
          <cell r="B812" t="str">
            <v>Cemento portland normal, en bolsa</v>
          </cell>
          <cell r="C812" t="str">
            <v>Cemento</v>
          </cell>
          <cell r="D812" t="str">
            <v>Kg</v>
          </cell>
          <cell r="E812">
            <v>9.9</v>
          </cell>
          <cell r="F812">
            <v>9.5</v>
          </cell>
          <cell r="G812">
            <v>94.05</v>
          </cell>
        </row>
        <row r="813">
          <cell r="A813" t="str">
            <v>INDEC-CM - 15310-11</v>
          </cell>
          <cell r="B813" t="str">
            <v xml:space="preserve">Arena fina </v>
          </cell>
          <cell r="C813" t="str">
            <v>Arena lavada</v>
          </cell>
          <cell r="D813" t="str">
            <v>m3</v>
          </cell>
          <cell r="E813">
            <v>0.03</v>
          </cell>
          <cell r="F813">
            <v>620</v>
          </cell>
          <cell r="G813">
            <v>18.600000000000001</v>
          </cell>
        </row>
        <row r="814">
          <cell r="A814" t="str">
            <v>IIEE-SJ - 203002</v>
          </cell>
          <cell r="B814" t="str">
            <v>Canto rodado clasificado</v>
          </cell>
          <cell r="C814" t="str">
            <v>Ripio clasificado</v>
          </cell>
          <cell r="D814" t="str">
            <v>m3</v>
          </cell>
          <cell r="E814">
            <v>0.03</v>
          </cell>
          <cell r="F814">
            <v>620</v>
          </cell>
          <cell r="G814">
            <v>18.600000000000001</v>
          </cell>
        </row>
        <row r="815">
          <cell r="A815" t="str">
            <v>INDEC-PB - 31420-1</v>
          </cell>
          <cell r="B815" t="str">
            <v xml:space="preserve">Maderas terciadas fenólicas                                            </v>
          </cell>
          <cell r="C815" t="str">
            <v>Tablas 1" x 4"</v>
          </cell>
          <cell r="D815" t="str">
            <v>m2</v>
          </cell>
          <cell r="E815">
            <v>6.2500000000000003E-3</v>
          </cell>
          <cell r="F815">
            <v>640.91</v>
          </cell>
          <cell r="G815">
            <v>4.01</v>
          </cell>
        </row>
        <row r="816">
          <cell r="A816" t="str">
            <v>INDEC-CM - 31100-11</v>
          </cell>
          <cell r="B816" t="str">
            <v>Tirante  sin cepillar</v>
          </cell>
          <cell r="C816" t="str">
            <v>Tirantes 3"x3"</v>
          </cell>
          <cell r="D816" t="str">
            <v>ml</v>
          </cell>
          <cell r="E816">
            <v>1.6889999999999999E-2</v>
          </cell>
          <cell r="F816">
            <v>144.55000000000001</v>
          </cell>
          <cell r="G816">
            <v>2.44</v>
          </cell>
        </row>
        <row r="817">
          <cell r="A817" t="str">
            <v>INDEC-PB - 31420-1</v>
          </cell>
          <cell r="B817" t="str">
            <v xml:space="preserve">Maderas terciadas fenólicas                                            </v>
          </cell>
          <cell r="C817" t="str">
            <v>Fenólico</v>
          </cell>
          <cell r="D817" t="str">
            <v>m2</v>
          </cell>
          <cell r="E817">
            <v>5.6299999999999996E-3</v>
          </cell>
          <cell r="F817">
            <v>698.66</v>
          </cell>
          <cell r="G817">
            <v>3.93</v>
          </cell>
        </row>
        <row r="818">
          <cell r="A818" t="str">
            <v>INDEC-PB - 41263-1</v>
          </cell>
          <cell r="B818" t="str">
            <v xml:space="preserve">Alambres de acero                                                      </v>
          </cell>
          <cell r="C818" t="str">
            <v xml:space="preserve">Alambre </v>
          </cell>
          <cell r="D818" t="str">
            <v>Kg</v>
          </cell>
          <cell r="E818">
            <v>0.02</v>
          </cell>
          <cell r="F818">
            <v>203.39</v>
          </cell>
          <cell r="G818">
            <v>4.07</v>
          </cell>
        </row>
        <row r="819">
          <cell r="A819" t="str">
            <v>INDEC-PB - 42944-2</v>
          </cell>
          <cell r="B819" t="str">
            <v xml:space="preserve">Clavos                                                                 </v>
          </cell>
          <cell r="C819" t="str">
            <v>Clavos pta. París 2"</v>
          </cell>
          <cell r="D819" t="str">
            <v>Kg</v>
          </cell>
          <cell r="E819">
            <v>1.4080000000000001E-2</v>
          </cell>
          <cell r="F819">
            <v>181.4</v>
          </cell>
          <cell r="G819">
            <v>2.5499999999999998</v>
          </cell>
        </row>
        <row r="820">
          <cell r="A820" t="str">
            <v>INDEC-PB - 36490-4</v>
          </cell>
          <cell r="B820" t="str">
            <v xml:space="preserve">Film de polietileno                                                    </v>
          </cell>
          <cell r="C820" t="str">
            <v>Polietileno 200 µ</v>
          </cell>
          <cell r="D820" t="str">
            <v>m2</v>
          </cell>
          <cell r="E820">
            <v>1.05</v>
          </cell>
          <cell r="F820">
            <v>22.73</v>
          </cell>
          <cell r="G820">
            <v>23.87</v>
          </cell>
        </row>
        <row r="821">
          <cell r="A821" t="str">
            <v/>
          </cell>
          <cell r="B821" t="str">
            <v/>
          </cell>
          <cell r="C821">
            <v>0</v>
          </cell>
          <cell r="D821" t="str">
            <v/>
          </cell>
          <cell r="E821">
            <v>0</v>
          </cell>
          <cell r="F821">
            <v>0</v>
          </cell>
          <cell r="G821">
            <v>0</v>
          </cell>
        </row>
        <row r="822">
          <cell r="A822" t="str">
            <v/>
          </cell>
          <cell r="B822" t="str">
            <v/>
          </cell>
          <cell r="C822">
            <v>0</v>
          </cell>
          <cell r="D822" t="str">
            <v/>
          </cell>
          <cell r="E822">
            <v>0</v>
          </cell>
          <cell r="F822">
            <v>0</v>
          </cell>
          <cell r="G822">
            <v>0</v>
          </cell>
        </row>
        <row r="823">
          <cell r="A823" t="str">
            <v/>
          </cell>
          <cell r="B823" t="str">
            <v/>
          </cell>
          <cell r="C823">
            <v>0</v>
          </cell>
          <cell r="D823" t="str">
            <v/>
          </cell>
          <cell r="E823">
            <v>0</v>
          </cell>
          <cell r="F823">
            <v>0</v>
          </cell>
          <cell r="G823">
            <v>0</v>
          </cell>
        </row>
        <row r="824">
          <cell r="A824" t="str">
            <v/>
          </cell>
          <cell r="B824" t="str">
            <v/>
          </cell>
          <cell r="C824">
            <v>0</v>
          </cell>
          <cell r="D824" t="str">
            <v/>
          </cell>
          <cell r="E824">
            <v>0</v>
          </cell>
          <cell r="F824">
            <v>0</v>
          </cell>
          <cell r="G824">
            <v>0</v>
          </cell>
        </row>
        <row r="825">
          <cell r="A825" t="str">
            <v/>
          </cell>
          <cell r="B825" t="str">
            <v/>
          </cell>
          <cell r="C825">
            <v>0</v>
          </cell>
          <cell r="D825" t="str">
            <v/>
          </cell>
          <cell r="E825">
            <v>0</v>
          </cell>
          <cell r="F825">
            <v>0</v>
          </cell>
          <cell r="G825">
            <v>0</v>
          </cell>
        </row>
        <row r="826">
          <cell r="A826">
            <v>0</v>
          </cell>
          <cell r="B826">
            <v>0</v>
          </cell>
          <cell r="C826">
            <v>0</v>
          </cell>
          <cell r="D826">
            <v>0</v>
          </cell>
          <cell r="E826">
            <v>0</v>
          </cell>
          <cell r="F826" t="str">
            <v>Total A</v>
          </cell>
          <cell r="G826">
            <v>172.12</v>
          </cell>
        </row>
        <row r="827">
          <cell r="A827">
            <v>0</v>
          </cell>
          <cell r="B827">
            <v>0</v>
          </cell>
          <cell r="C827" t="str">
            <v>B - MANO DE OBRA</v>
          </cell>
          <cell r="D827">
            <v>0</v>
          </cell>
          <cell r="E827">
            <v>0</v>
          </cell>
          <cell r="F827">
            <v>0</v>
          </cell>
          <cell r="G827">
            <v>0</v>
          </cell>
        </row>
        <row r="828">
          <cell r="A828" t="str">
            <v>IIEE-SJ - 102000</v>
          </cell>
          <cell r="B828" t="str">
            <v xml:space="preserve">Oficial </v>
          </cell>
          <cell r="C828" t="str">
            <v>Oficial</v>
          </cell>
          <cell r="D828" t="str">
            <v>hs.</v>
          </cell>
          <cell r="E828">
            <v>0.27</v>
          </cell>
          <cell r="F828">
            <v>222.14</v>
          </cell>
          <cell r="G828">
            <v>59.98</v>
          </cell>
        </row>
        <row r="829">
          <cell r="A829" t="str">
            <v>IIEE-SJ - 103000</v>
          </cell>
          <cell r="B829" t="str">
            <v>Ayudante</v>
          </cell>
          <cell r="C829" t="str">
            <v>Ayudante</v>
          </cell>
          <cell r="D829" t="str">
            <v>hs.</v>
          </cell>
          <cell r="E829">
            <v>0.3</v>
          </cell>
          <cell r="F829">
            <v>188.03</v>
          </cell>
          <cell r="G829">
            <v>56.41</v>
          </cell>
        </row>
        <row r="830">
          <cell r="A830" t="str">
            <v>IIEE-SJ - 102000</v>
          </cell>
          <cell r="B830" t="str">
            <v xml:space="preserve">Oficial </v>
          </cell>
          <cell r="C830" t="str">
            <v>Cargas Sociales Oficial</v>
          </cell>
          <cell r="D830" t="str">
            <v>hs.</v>
          </cell>
          <cell r="E830">
            <v>0.27</v>
          </cell>
          <cell r="F830">
            <v>139.9</v>
          </cell>
          <cell r="G830">
            <v>37.770000000000003</v>
          </cell>
        </row>
        <row r="831">
          <cell r="A831" t="str">
            <v>IIEE-SJ - 103000</v>
          </cell>
          <cell r="B831" t="str">
            <v>Ayudante</v>
          </cell>
          <cell r="C831" t="str">
            <v>Cargas Sociales Ayudante</v>
          </cell>
          <cell r="D831" t="str">
            <v>hs.</v>
          </cell>
          <cell r="E831">
            <v>0.3</v>
          </cell>
          <cell r="F831">
            <v>118.96</v>
          </cell>
          <cell r="G831">
            <v>35.69</v>
          </cell>
        </row>
        <row r="832">
          <cell r="A832" t="str">
            <v/>
          </cell>
          <cell r="B832">
            <v>0</v>
          </cell>
          <cell r="C832">
            <v>0</v>
          </cell>
          <cell r="D832" t="str">
            <v/>
          </cell>
          <cell r="E832">
            <v>0</v>
          </cell>
          <cell r="F832">
            <v>0</v>
          </cell>
          <cell r="G832">
            <v>0</v>
          </cell>
        </row>
        <row r="833">
          <cell r="A833" t="str">
            <v/>
          </cell>
          <cell r="B833">
            <v>0</v>
          </cell>
          <cell r="C833">
            <v>0</v>
          </cell>
          <cell r="D833" t="str">
            <v/>
          </cell>
          <cell r="E833">
            <v>0</v>
          </cell>
          <cell r="F833">
            <v>0</v>
          </cell>
          <cell r="G833">
            <v>0</v>
          </cell>
        </row>
        <row r="834">
          <cell r="A834" t="str">
            <v/>
          </cell>
          <cell r="B834">
            <v>0</v>
          </cell>
          <cell r="C834">
            <v>0</v>
          </cell>
          <cell r="D834" t="str">
            <v/>
          </cell>
          <cell r="E834">
            <v>0</v>
          </cell>
          <cell r="F834">
            <v>0</v>
          </cell>
          <cell r="G834">
            <v>0</v>
          </cell>
        </row>
        <row r="835">
          <cell r="A835" t="str">
            <v/>
          </cell>
          <cell r="B835">
            <v>0</v>
          </cell>
          <cell r="C835">
            <v>0</v>
          </cell>
          <cell r="D835" t="str">
            <v/>
          </cell>
          <cell r="E835">
            <v>0</v>
          </cell>
          <cell r="F835">
            <v>0</v>
          </cell>
          <cell r="G835">
            <v>0</v>
          </cell>
        </row>
        <row r="836">
          <cell r="A836">
            <v>0</v>
          </cell>
          <cell r="B836">
            <v>0</v>
          </cell>
          <cell r="C836">
            <v>0</v>
          </cell>
          <cell r="D836">
            <v>0</v>
          </cell>
          <cell r="E836">
            <v>0</v>
          </cell>
          <cell r="F836" t="str">
            <v>Total B</v>
          </cell>
          <cell r="G836">
            <v>189.85</v>
          </cell>
        </row>
        <row r="837">
          <cell r="A837">
            <v>0</v>
          </cell>
          <cell r="B837">
            <v>0</v>
          </cell>
          <cell r="C837" t="str">
            <v>C - EQUIPOS</v>
          </cell>
          <cell r="D837">
            <v>0</v>
          </cell>
          <cell r="E837">
            <v>0</v>
          </cell>
          <cell r="F837">
            <v>0</v>
          </cell>
          <cell r="G837">
            <v>0</v>
          </cell>
        </row>
        <row r="838">
          <cell r="A838" t="str">
            <v/>
          </cell>
          <cell r="B838" t="str">
            <v/>
          </cell>
          <cell r="C838">
            <v>0</v>
          </cell>
          <cell r="D838" t="str">
            <v/>
          </cell>
          <cell r="E838">
            <v>0</v>
          </cell>
          <cell r="F838">
            <v>0</v>
          </cell>
          <cell r="G838">
            <v>0</v>
          </cell>
        </row>
        <row r="839">
          <cell r="A839" t="str">
            <v/>
          </cell>
          <cell r="B839" t="str">
            <v/>
          </cell>
          <cell r="C839">
            <v>0</v>
          </cell>
          <cell r="D839" t="str">
            <v/>
          </cell>
          <cell r="E839">
            <v>0</v>
          </cell>
          <cell r="F839">
            <v>0</v>
          </cell>
          <cell r="G839">
            <v>0</v>
          </cell>
        </row>
        <row r="840">
          <cell r="A840" t="str">
            <v/>
          </cell>
          <cell r="B840" t="str">
            <v/>
          </cell>
          <cell r="C840">
            <v>0</v>
          </cell>
          <cell r="D840" t="str">
            <v/>
          </cell>
          <cell r="E840">
            <v>0</v>
          </cell>
          <cell r="F840">
            <v>0</v>
          </cell>
          <cell r="G840">
            <v>0</v>
          </cell>
        </row>
        <row r="841">
          <cell r="A841" t="str">
            <v/>
          </cell>
          <cell r="B841" t="str">
            <v/>
          </cell>
          <cell r="C841">
            <v>0</v>
          </cell>
          <cell r="D841" t="str">
            <v/>
          </cell>
          <cell r="E841">
            <v>0</v>
          </cell>
          <cell r="F841">
            <v>0</v>
          </cell>
          <cell r="G841">
            <v>0</v>
          </cell>
        </row>
        <row r="842">
          <cell r="A842" t="str">
            <v/>
          </cell>
          <cell r="B842" t="str">
            <v/>
          </cell>
          <cell r="C842">
            <v>0</v>
          </cell>
          <cell r="D842" t="str">
            <v/>
          </cell>
          <cell r="E842">
            <v>0</v>
          </cell>
          <cell r="F842">
            <v>0</v>
          </cell>
          <cell r="G842">
            <v>0</v>
          </cell>
        </row>
        <row r="843">
          <cell r="A843" t="str">
            <v/>
          </cell>
          <cell r="B843" t="str">
            <v/>
          </cell>
          <cell r="C843">
            <v>0</v>
          </cell>
          <cell r="D843" t="str">
            <v/>
          </cell>
          <cell r="E843">
            <v>0</v>
          </cell>
          <cell r="F843">
            <v>0</v>
          </cell>
          <cell r="G843">
            <v>0</v>
          </cell>
        </row>
        <row r="844">
          <cell r="A844" t="str">
            <v/>
          </cell>
          <cell r="B844" t="str">
            <v/>
          </cell>
          <cell r="C844">
            <v>0</v>
          </cell>
          <cell r="D844" t="str">
            <v/>
          </cell>
          <cell r="E844">
            <v>0</v>
          </cell>
          <cell r="F844">
            <v>0</v>
          </cell>
          <cell r="G844">
            <v>0</v>
          </cell>
        </row>
        <row r="845">
          <cell r="A845" t="str">
            <v/>
          </cell>
          <cell r="B845" t="str">
            <v/>
          </cell>
          <cell r="C845">
            <v>0</v>
          </cell>
          <cell r="D845" t="str">
            <v/>
          </cell>
          <cell r="E845">
            <v>0</v>
          </cell>
          <cell r="F845">
            <v>0</v>
          </cell>
          <cell r="G845">
            <v>0</v>
          </cell>
        </row>
        <row r="846">
          <cell r="A846" t="str">
            <v/>
          </cell>
          <cell r="B846" t="str">
            <v/>
          </cell>
          <cell r="C846">
            <v>0</v>
          </cell>
          <cell r="D846" t="str">
            <v/>
          </cell>
          <cell r="E846">
            <v>0</v>
          </cell>
          <cell r="F846">
            <v>0</v>
          </cell>
          <cell r="G846">
            <v>0</v>
          </cell>
        </row>
        <row r="847">
          <cell r="A847">
            <v>0</v>
          </cell>
          <cell r="B847">
            <v>0</v>
          </cell>
          <cell r="C847">
            <v>0</v>
          </cell>
          <cell r="D847">
            <v>0</v>
          </cell>
          <cell r="E847">
            <v>0</v>
          </cell>
          <cell r="F847" t="str">
            <v>Total C</v>
          </cell>
          <cell r="G847">
            <v>0</v>
          </cell>
        </row>
        <row r="848">
          <cell r="A848">
            <v>0</v>
          </cell>
          <cell r="B848">
            <v>0</v>
          </cell>
          <cell r="C848">
            <v>0</v>
          </cell>
          <cell r="D848">
            <v>0</v>
          </cell>
          <cell r="E848">
            <v>0</v>
          </cell>
          <cell r="F848">
            <v>0</v>
          </cell>
          <cell r="G848">
            <v>0</v>
          </cell>
        </row>
        <row r="849">
          <cell r="A849" t="str">
            <v>3.1.1</v>
          </cell>
          <cell r="B849" t="str">
            <v>Hormigones de limpieza y no estructurales</v>
          </cell>
          <cell r="C849">
            <v>0</v>
          </cell>
          <cell r="D849" t="str">
            <v>Costo  Neto</v>
          </cell>
          <cell r="E849">
            <v>0</v>
          </cell>
          <cell r="F849" t="str">
            <v>Total D=A+B+C</v>
          </cell>
          <cell r="G849">
            <v>361.96999999999997</v>
          </cell>
        </row>
        <row r="851">
          <cell r="A851" t="str">
            <v>ANALISIS DE PRECIOS</v>
          </cell>
          <cell r="B851">
            <v>0</v>
          </cell>
          <cell r="C851">
            <v>0</v>
          </cell>
          <cell r="D851">
            <v>0</v>
          </cell>
          <cell r="E851">
            <v>0</v>
          </cell>
          <cell r="F851">
            <v>0</v>
          </cell>
          <cell r="G851">
            <v>0</v>
          </cell>
        </row>
        <row r="852">
          <cell r="A852" t="str">
            <v>COMITENTE:</v>
          </cell>
          <cell r="B852" t="str">
            <v>DIRECCIÓN DE INFRAESTRUCTURA ESCOLAR</v>
          </cell>
          <cell r="C852">
            <v>0</v>
          </cell>
          <cell r="D852">
            <v>0</v>
          </cell>
          <cell r="E852">
            <v>0</v>
          </cell>
          <cell r="F852">
            <v>0</v>
          </cell>
          <cell r="G852">
            <v>0</v>
          </cell>
        </row>
        <row r="853">
          <cell r="A853" t="str">
            <v>CONTRATISTA:</v>
          </cell>
          <cell r="B853">
            <v>0</v>
          </cell>
          <cell r="C853">
            <v>0</v>
          </cell>
          <cell r="D853">
            <v>0</v>
          </cell>
          <cell r="E853">
            <v>0</v>
          </cell>
          <cell r="F853">
            <v>0</v>
          </cell>
          <cell r="G853">
            <v>0</v>
          </cell>
        </row>
        <row r="854">
          <cell r="A854" t="str">
            <v>OBRA:</v>
          </cell>
          <cell r="B854" t="str">
            <v>ESCUELA JUAN JOSE PASO</v>
          </cell>
          <cell r="C854">
            <v>0</v>
          </cell>
          <cell r="D854">
            <v>0</v>
          </cell>
          <cell r="E854">
            <v>0</v>
          </cell>
          <cell r="F854" t="str">
            <v>PRECIOS A:</v>
          </cell>
          <cell r="G854">
            <v>44180</v>
          </cell>
        </row>
        <row r="855">
          <cell r="A855" t="str">
            <v>UBICACIÓN:</v>
          </cell>
          <cell r="B855" t="str">
            <v>DEPARTAMENTO ANGACO</v>
          </cell>
          <cell r="C855">
            <v>0</v>
          </cell>
          <cell r="D855">
            <v>0</v>
          </cell>
          <cell r="E855">
            <v>0</v>
          </cell>
          <cell r="F855">
            <v>0</v>
          </cell>
          <cell r="G855">
            <v>0</v>
          </cell>
        </row>
        <row r="856">
          <cell r="A856" t="str">
            <v>RUBRO:</v>
          </cell>
          <cell r="B856">
            <v>3</v>
          </cell>
          <cell r="C856" t="str">
            <v>ESTRUCTURAS RESISTENTES</v>
          </cell>
          <cell r="D856">
            <v>0</v>
          </cell>
          <cell r="E856">
            <v>0</v>
          </cell>
          <cell r="F856">
            <v>0</v>
          </cell>
          <cell r="G856">
            <v>0</v>
          </cell>
        </row>
        <row r="857">
          <cell r="A857" t="str">
            <v>ITEM:</v>
          </cell>
          <cell r="B857" t="str">
            <v>3.1.2</v>
          </cell>
          <cell r="C857" t="str">
            <v>Hormigones para cimientos y sobrecimientos</v>
          </cell>
          <cell r="D857">
            <v>0</v>
          </cell>
          <cell r="E857">
            <v>0</v>
          </cell>
          <cell r="F857" t="str">
            <v>UNIDAD:</v>
          </cell>
          <cell r="G857" t="str">
            <v>m3</v>
          </cell>
        </row>
        <row r="858">
          <cell r="A858">
            <v>0</v>
          </cell>
          <cell r="B858">
            <v>0</v>
          </cell>
          <cell r="C858">
            <v>0</v>
          </cell>
          <cell r="D858">
            <v>0</v>
          </cell>
          <cell r="E858">
            <v>0</v>
          </cell>
          <cell r="F858">
            <v>0</v>
          </cell>
          <cell r="G858">
            <v>0</v>
          </cell>
        </row>
        <row r="859">
          <cell r="A859" t="str">
            <v>DATOS REDETERMINACION</v>
          </cell>
          <cell r="B859">
            <v>0</v>
          </cell>
          <cell r="C859" t="str">
            <v>DESIGNACION</v>
          </cell>
          <cell r="D859" t="str">
            <v>U</v>
          </cell>
          <cell r="E859" t="str">
            <v>Cantidad</v>
          </cell>
          <cell r="F859" t="str">
            <v>$ Unitarios</v>
          </cell>
          <cell r="G859" t="str">
            <v>$ Parcial</v>
          </cell>
        </row>
        <row r="860">
          <cell r="A860" t="str">
            <v>CÓDIGO</v>
          </cell>
          <cell r="B860" t="str">
            <v>DESCRIPCIÓN</v>
          </cell>
          <cell r="C860">
            <v>0</v>
          </cell>
          <cell r="D860">
            <v>0</v>
          </cell>
          <cell r="E860">
            <v>0</v>
          </cell>
          <cell r="F860">
            <v>0</v>
          </cell>
          <cell r="G860">
            <v>0</v>
          </cell>
        </row>
        <row r="861">
          <cell r="A861">
            <v>0</v>
          </cell>
          <cell r="B861">
            <v>0</v>
          </cell>
          <cell r="C861" t="str">
            <v>A - MATERIALES</v>
          </cell>
          <cell r="D861">
            <v>0</v>
          </cell>
          <cell r="E861">
            <v>0</v>
          </cell>
          <cell r="F861">
            <v>0</v>
          </cell>
          <cell r="G861">
            <v>0</v>
          </cell>
        </row>
        <row r="862">
          <cell r="A862" t="str">
            <v>INDEC-CM - 37510-11</v>
          </cell>
          <cell r="B862" t="str">
            <v>Hormigón elaborado</v>
          </cell>
          <cell r="C862" t="str">
            <v>Hormigón elaborado H8</v>
          </cell>
          <cell r="D862" t="str">
            <v>m3</v>
          </cell>
          <cell r="E862">
            <v>1</v>
          </cell>
          <cell r="F862">
            <v>3200</v>
          </cell>
          <cell r="G862">
            <v>3200</v>
          </cell>
        </row>
        <row r="863">
          <cell r="A863" t="str">
            <v/>
          </cell>
          <cell r="B863" t="str">
            <v/>
          </cell>
          <cell r="C863">
            <v>0</v>
          </cell>
          <cell r="D863" t="str">
            <v/>
          </cell>
          <cell r="E863">
            <v>0</v>
          </cell>
          <cell r="F863">
            <v>0</v>
          </cell>
          <cell r="G863">
            <v>0</v>
          </cell>
        </row>
        <row r="864">
          <cell r="A864" t="str">
            <v/>
          </cell>
          <cell r="B864" t="str">
            <v/>
          </cell>
          <cell r="C864">
            <v>0</v>
          </cell>
          <cell r="D864" t="str">
            <v/>
          </cell>
          <cell r="E864">
            <v>0</v>
          </cell>
          <cell r="F864">
            <v>0</v>
          </cell>
          <cell r="G864">
            <v>0</v>
          </cell>
        </row>
        <row r="865">
          <cell r="A865" t="str">
            <v/>
          </cell>
          <cell r="B865" t="str">
            <v/>
          </cell>
          <cell r="C865">
            <v>0</v>
          </cell>
          <cell r="D865" t="str">
            <v/>
          </cell>
          <cell r="E865">
            <v>0</v>
          </cell>
          <cell r="F865">
            <v>0</v>
          </cell>
          <cell r="G865">
            <v>0</v>
          </cell>
        </row>
        <row r="866">
          <cell r="A866" t="str">
            <v/>
          </cell>
          <cell r="B866" t="str">
            <v/>
          </cell>
          <cell r="C866">
            <v>0</v>
          </cell>
          <cell r="D866" t="str">
            <v/>
          </cell>
          <cell r="E866">
            <v>0</v>
          </cell>
          <cell r="F866">
            <v>0</v>
          </cell>
          <cell r="G866">
            <v>0</v>
          </cell>
        </row>
        <row r="867">
          <cell r="A867" t="str">
            <v/>
          </cell>
          <cell r="B867" t="str">
            <v/>
          </cell>
          <cell r="C867">
            <v>0</v>
          </cell>
          <cell r="D867" t="str">
            <v/>
          </cell>
          <cell r="E867">
            <v>0</v>
          </cell>
          <cell r="F867">
            <v>0</v>
          </cell>
          <cell r="G867">
            <v>0</v>
          </cell>
        </row>
        <row r="868">
          <cell r="A868" t="str">
            <v/>
          </cell>
          <cell r="B868" t="str">
            <v/>
          </cell>
          <cell r="C868">
            <v>0</v>
          </cell>
          <cell r="D868" t="str">
            <v/>
          </cell>
          <cell r="E868">
            <v>0</v>
          </cell>
          <cell r="F868">
            <v>0</v>
          </cell>
          <cell r="G868">
            <v>0</v>
          </cell>
        </row>
        <row r="869">
          <cell r="A869" t="str">
            <v/>
          </cell>
          <cell r="B869" t="str">
            <v/>
          </cell>
          <cell r="C869">
            <v>0</v>
          </cell>
          <cell r="D869" t="str">
            <v/>
          </cell>
          <cell r="E869">
            <v>0</v>
          </cell>
          <cell r="F869">
            <v>0</v>
          </cell>
          <cell r="G869">
            <v>0</v>
          </cell>
        </row>
        <row r="870">
          <cell r="A870" t="str">
            <v/>
          </cell>
          <cell r="B870" t="str">
            <v/>
          </cell>
          <cell r="C870">
            <v>0</v>
          </cell>
          <cell r="D870" t="str">
            <v/>
          </cell>
          <cell r="E870">
            <v>0</v>
          </cell>
          <cell r="F870">
            <v>0</v>
          </cell>
          <cell r="G870">
            <v>0</v>
          </cell>
        </row>
        <row r="871">
          <cell r="A871" t="str">
            <v/>
          </cell>
          <cell r="B871" t="str">
            <v/>
          </cell>
          <cell r="C871">
            <v>0</v>
          </cell>
          <cell r="D871" t="str">
            <v/>
          </cell>
          <cell r="E871">
            <v>0</v>
          </cell>
          <cell r="F871">
            <v>0</v>
          </cell>
          <cell r="G871">
            <v>0</v>
          </cell>
        </row>
        <row r="872">
          <cell r="A872" t="str">
            <v/>
          </cell>
          <cell r="B872" t="str">
            <v/>
          </cell>
          <cell r="C872">
            <v>0</v>
          </cell>
          <cell r="D872" t="str">
            <v/>
          </cell>
          <cell r="E872">
            <v>0</v>
          </cell>
          <cell r="F872">
            <v>0</v>
          </cell>
          <cell r="G872">
            <v>0</v>
          </cell>
        </row>
        <row r="873">
          <cell r="A873" t="str">
            <v/>
          </cell>
          <cell r="B873" t="str">
            <v/>
          </cell>
          <cell r="C873">
            <v>0</v>
          </cell>
          <cell r="D873" t="str">
            <v/>
          </cell>
          <cell r="E873">
            <v>0</v>
          </cell>
          <cell r="F873">
            <v>0</v>
          </cell>
          <cell r="G873">
            <v>0</v>
          </cell>
        </row>
        <row r="874">
          <cell r="A874" t="str">
            <v/>
          </cell>
          <cell r="B874" t="str">
            <v/>
          </cell>
          <cell r="C874">
            <v>0</v>
          </cell>
          <cell r="D874" t="str">
            <v/>
          </cell>
          <cell r="E874">
            <v>0</v>
          </cell>
          <cell r="F874">
            <v>0</v>
          </cell>
          <cell r="G874">
            <v>0</v>
          </cell>
        </row>
        <row r="875">
          <cell r="A875" t="str">
            <v/>
          </cell>
          <cell r="B875" t="str">
            <v/>
          </cell>
          <cell r="C875">
            <v>0</v>
          </cell>
          <cell r="D875" t="str">
            <v/>
          </cell>
          <cell r="E875">
            <v>0</v>
          </cell>
          <cell r="F875">
            <v>0</v>
          </cell>
          <cell r="G875">
            <v>0</v>
          </cell>
        </row>
        <row r="876">
          <cell r="A876">
            <v>0</v>
          </cell>
          <cell r="B876">
            <v>0</v>
          </cell>
          <cell r="C876">
            <v>0</v>
          </cell>
          <cell r="D876">
            <v>0</v>
          </cell>
          <cell r="E876">
            <v>0</v>
          </cell>
          <cell r="F876" t="str">
            <v>Total A</v>
          </cell>
          <cell r="G876">
            <v>3200</v>
          </cell>
        </row>
        <row r="877">
          <cell r="A877">
            <v>0</v>
          </cell>
          <cell r="B877">
            <v>0</v>
          </cell>
          <cell r="C877" t="str">
            <v>B - MANO DE OBRA</v>
          </cell>
          <cell r="D877">
            <v>0</v>
          </cell>
          <cell r="E877">
            <v>0</v>
          </cell>
          <cell r="F877">
            <v>0</v>
          </cell>
          <cell r="G877">
            <v>0</v>
          </cell>
        </row>
        <row r="878">
          <cell r="A878" t="str">
            <v>IIEE-SJ - 102000</v>
          </cell>
          <cell r="B878" t="str">
            <v xml:space="preserve">Oficial </v>
          </cell>
          <cell r="C878" t="str">
            <v>Oficial</v>
          </cell>
          <cell r="D878" t="str">
            <v>hs.</v>
          </cell>
          <cell r="E878">
            <v>2.25</v>
          </cell>
          <cell r="F878">
            <v>222.14</v>
          </cell>
          <cell r="G878">
            <v>499.82</v>
          </cell>
        </row>
        <row r="879">
          <cell r="A879" t="str">
            <v>IIEE-SJ - 103000</v>
          </cell>
          <cell r="B879" t="str">
            <v>Ayudante</v>
          </cell>
          <cell r="C879" t="str">
            <v>Ayudante</v>
          </cell>
          <cell r="D879" t="str">
            <v>hs.</v>
          </cell>
          <cell r="E879">
            <v>2.6</v>
          </cell>
          <cell r="F879">
            <v>188.03</v>
          </cell>
          <cell r="G879">
            <v>488.88</v>
          </cell>
        </row>
        <row r="880">
          <cell r="A880" t="str">
            <v>IIEE-SJ - 102000</v>
          </cell>
          <cell r="B880" t="str">
            <v xml:space="preserve">Oficial </v>
          </cell>
          <cell r="C880" t="str">
            <v>Cargas Sociales Oficial</v>
          </cell>
          <cell r="D880" t="str">
            <v>hs.</v>
          </cell>
          <cell r="E880">
            <v>2.25</v>
          </cell>
          <cell r="F880">
            <v>139.9</v>
          </cell>
          <cell r="G880">
            <v>314.77999999999997</v>
          </cell>
        </row>
        <row r="881">
          <cell r="A881" t="str">
            <v>IIEE-SJ - 103000</v>
          </cell>
          <cell r="B881" t="str">
            <v>Ayudante</v>
          </cell>
          <cell r="C881" t="str">
            <v>Cargas Sociales Ayudante</v>
          </cell>
          <cell r="D881" t="str">
            <v>hs.</v>
          </cell>
          <cell r="E881">
            <v>2.6</v>
          </cell>
          <cell r="F881">
            <v>118.96</v>
          </cell>
          <cell r="G881">
            <v>309.3</v>
          </cell>
        </row>
        <row r="882">
          <cell r="A882" t="str">
            <v/>
          </cell>
          <cell r="B882">
            <v>0</v>
          </cell>
          <cell r="C882">
            <v>0</v>
          </cell>
          <cell r="D882" t="str">
            <v/>
          </cell>
          <cell r="E882">
            <v>0</v>
          </cell>
          <cell r="F882">
            <v>0</v>
          </cell>
          <cell r="G882">
            <v>0</v>
          </cell>
        </row>
        <row r="883">
          <cell r="A883" t="str">
            <v/>
          </cell>
          <cell r="B883">
            <v>0</v>
          </cell>
          <cell r="C883">
            <v>0</v>
          </cell>
          <cell r="D883" t="str">
            <v/>
          </cell>
          <cell r="E883">
            <v>0</v>
          </cell>
          <cell r="F883">
            <v>0</v>
          </cell>
          <cell r="G883">
            <v>0</v>
          </cell>
        </row>
        <row r="884">
          <cell r="A884" t="str">
            <v/>
          </cell>
          <cell r="B884">
            <v>0</v>
          </cell>
          <cell r="C884">
            <v>0</v>
          </cell>
          <cell r="D884" t="str">
            <v/>
          </cell>
          <cell r="E884">
            <v>0</v>
          </cell>
          <cell r="F884">
            <v>0</v>
          </cell>
          <cell r="G884">
            <v>0</v>
          </cell>
        </row>
        <row r="885">
          <cell r="A885" t="str">
            <v/>
          </cell>
          <cell r="B885">
            <v>0</v>
          </cell>
          <cell r="C885">
            <v>0</v>
          </cell>
          <cell r="D885" t="str">
            <v/>
          </cell>
          <cell r="E885">
            <v>0</v>
          </cell>
          <cell r="F885">
            <v>0</v>
          </cell>
          <cell r="G885">
            <v>0</v>
          </cell>
        </row>
        <row r="886">
          <cell r="A886">
            <v>0</v>
          </cell>
          <cell r="B886">
            <v>0</v>
          </cell>
          <cell r="C886">
            <v>0</v>
          </cell>
          <cell r="D886">
            <v>0</v>
          </cell>
          <cell r="E886">
            <v>0</v>
          </cell>
          <cell r="F886" t="str">
            <v>Total B</v>
          </cell>
          <cell r="G886">
            <v>1612.78</v>
          </cell>
        </row>
        <row r="887">
          <cell r="A887">
            <v>0</v>
          </cell>
          <cell r="B887">
            <v>0</v>
          </cell>
          <cell r="C887" t="str">
            <v>C - EQUIPOS</v>
          </cell>
          <cell r="D887">
            <v>0</v>
          </cell>
          <cell r="E887">
            <v>0</v>
          </cell>
          <cell r="F887">
            <v>0</v>
          </cell>
          <cell r="G887">
            <v>0</v>
          </cell>
        </row>
        <row r="888">
          <cell r="A888" t="str">
            <v/>
          </cell>
          <cell r="B888" t="str">
            <v/>
          </cell>
          <cell r="C888">
            <v>0</v>
          </cell>
          <cell r="D888" t="str">
            <v/>
          </cell>
          <cell r="E888">
            <v>0</v>
          </cell>
          <cell r="F888">
            <v>0</v>
          </cell>
          <cell r="G888">
            <v>0</v>
          </cell>
        </row>
        <row r="889">
          <cell r="A889" t="str">
            <v/>
          </cell>
          <cell r="B889" t="str">
            <v/>
          </cell>
          <cell r="C889">
            <v>0</v>
          </cell>
          <cell r="D889" t="str">
            <v/>
          </cell>
          <cell r="E889">
            <v>0</v>
          </cell>
          <cell r="F889">
            <v>0</v>
          </cell>
          <cell r="G889">
            <v>0</v>
          </cell>
        </row>
        <row r="890">
          <cell r="A890" t="str">
            <v/>
          </cell>
          <cell r="B890" t="str">
            <v/>
          </cell>
          <cell r="C890">
            <v>0</v>
          </cell>
          <cell r="D890" t="str">
            <v/>
          </cell>
          <cell r="E890">
            <v>0</v>
          </cell>
          <cell r="F890">
            <v>0</v>
          </cell>
          <cell r="G890">
            <v>0</v>
          </cell>
        </row>
        <row r="891">
          <cell r="A891" t="str">
            <v/>
          </cell>
          <cell r="B891" t="str">
            <v/>
          </cell>
          <cell r="C891">
            <v>0</v>
          </cell>
          <cell r="D891" t="str">
            <v/>
          </cell>
          <cell r="E891">
            <v>0</v>
          </cell>
          <cell r="F891">
            <v>0</v>
          </cell>
          <cell r="G891">
            <v>0</v>
          </cell>
        </row>
        <row r="892">
          <cell r="A892" t="str">
            <v/>
          </cell>
          <cell r="B892" t="str">
            <v/>
          </cell>
          <cell r="C892">
            <v>0</v>
          </cell>
          <cell r="D892" t="str">
            <v/>
          </cell>
          <cell r="E892">
            <v>0</v>
          </cell>
          <cell r="F892">
            <v>0</v>
          </cell>
          <cell r="G892">
            <v>0</v>
          </cell>
        </row>
        <row r="893">
          <cell r="A893" t="str">
            <v/>
          </cell>
          <cell r="B893" t="str">
            <v/>
          </cell>
          <cell r="C893">
            <v>0</v>
          </cell>
          <cell r="D893" t="str">
            <v/>
          </cell>
          <cell r="E893">
            <v>0</v>
          </cell>
          <cell r="F893">
            <v>0</v>
          </cell>
          <cell r="G893">
            <v>0</v>
          </cell>
        </row>
        <row r="894">
          <cell r="A894" t="str">
            <v/>
          </cell>
          <cell r="B894" t="str">
            <v/>
          </cell>
          <cell r="C894">
            <v>0</v>
          </cell>
          <cell r="D894" t="str">
            <v/>
          </cell>
          <cell r="E894">
            <v>0</v>
          </cell>
          <cell r="F894">
            <v>0</v>
          </cell>
          <cell r="G894">
            <v>0</v>
          </cell>
        </row>
        <row r="895">
          <cell r="A895" t="str">
            <v/>
          </cell>
          <cell r="B895" t="str">
            <v/>
          </cell>
          <cell r="C895">
            <v>0</v>
          </cell>
          <cell r="D895" t="str">
            <v/>
          </cell>
          <cell r="E895">
            <v>0</v>
          </cell>
          <cell r="F895">
            <v>0</v>
          </cell>
          <cell r="G895">
            <v>0</v>
          </cell>
        </row>
        <row r="896">
          <cell r="A896" t="str">
            <v/>
          </cell>
          <cell r="B896" t="str">
            <v/>
          </cell>
          <cell r="C896">
            <v>0</v>
          </cell>
          <cell r="D896" t="str">
            <v/>
          </cell>
          <cell r="E896">
            <v>0</v>
          </cell>
          <cell r="F896">
            <v>0</v>
          </cell>
          <cell r="G896">
            <v>0</v>
          </cell>
        </row>
        <row r="897">
          <cell r="A897">
            <v>0</v>
          </cell>
          <cell r="B897">
            <v>0</v>
          </cell>
          <cell r="C897">
            <v>0</v>
          </cell>
          <cell r="D897">
            <v>0</v>
          </cell>
          <cell r="E897">
            <v>0</v>
          </cell>
          <cell r="F897" t="str">
            <v>Total C</v>
          </cell>
          <cell r="G897">
            <v>0</v>
          </cell>
        </row>
        <row r="898">
          <cell r="A898">
            <v>0</v>
          </cell>
          <cell r="B898">
            <v>0</v>
          </cell>
          <cell r="C898">
            <v>0</v>
          </cell>
          <cell r="D898">
            <v>0</v>
          </cell>
          <cell r="E898">
            <v>0</v>
          </cell>
          <cell r="F898">
            <v>0</v>
          </cell>
          <cell r="G898">
            <v>0</v>
          </cell>
        </row>
        <row r="899">
          <cell r="A899" t="str">
            <v>3.1.2</v>
          </cell>
          <cell r="B899" t="str">
            <v>Hormigones para cimientos y sobrecimientos</v>
          </cell>
          <cell r="C899">
            <v>0</v>
          </cell>
          <cell r="D899" t="str">
            <v>Costo  Neto</v>
          </cell>
          <cell r="E899">
            <v>0</v>
          </cell>
          <cell r="F899" t="str">
            <v>Total D=A+B+C</v>
          </cell>
          <cell r="G899">
            <v>4812.78</v>
          </cell>
        </row>
        <row r="901">
          <cell r="A901" t="str">
            <v>ANALISIS DE PRECIOS</v>
          </cell>
          <cell r="B901">
            <v>0</v>
          </cell>
          <cell r="C901">
            <v>0</v>
          </cell>
          <cell r="D901">
            <v>0</v>
          </cell>
          <cell r="E901">
            <v>0</v>
          </cell>
          <cell r="F901">
            <v>0</v>
          </cell>
          <cell r="G901">
            <v>0</v>
          </cell>
        </row>
        <row r="902">
          <cell r="A902" t="str">
            <v>COMITENTE:</v>
          </cell>
          <cell r="B902" t="str">
            <v>DIRECCIÓN DE INFRAESTRUCTURA ESCOLAR</v>
          </cell>
          <cell r="C902">
            <v>0</v>
          </cell>
          <cell r="D902">
            <v>0</v>
          </cell>
          <cell r="E902">
            <v>0</v>
          </cell>
          <cell r="F902">
            <v>0</v>
          </cell>
          <cell r="G902">
            <v>0</v>
          </cell>
        </row>
        <row r="903">
          <cell r="A903" t="str">
            <v>CONTRATISTA:</v>
          </cell>
          <cell r="B903">
            <v>0</v>
          </cell>
          <cell r="C903">
            <v>0</v>
          </cell>
          <cell r="D903">
            <v>0</v>
          </cell>
          <cell r="E903">
            <v>0</v>
          </cell>
          <cell r="F903">
            <v>0</v>
          </cell>
          <cell r="G903">
            <v>0</v>
          </cell>
        </row>
        <row r="904">
          <cell r="A904" t="str">
            <v>OBRA:</v>
          </cell>
          <cell r="B904" t="str">
            <v>ESCUELA JUAN JOSE PASO</v>
          </cell>
          <cell r="C904">
            <v>0</v>
          </cell>
          <cell r="D904">
            <v>0</v>
          </cell>
          <cell r="E904">
            <v>0</v>
          </cell>
          <cell r="F904" t="str">
            <v>PRECIOS A:</v>
          </cell>
          <cell r="G904">
            <v>44180</v>
          </cell>
        </row>
        <row r="905">
          <cell r="A905" t="str">
            <v>UBICACIÓN:</v>
          </cell>
          <cell r="B905" t="str">
            <v>DEPARTAMENTO ANGACO</v>
          </cell>
          <cell r="C905">
            <v>0</v>
          </cell>
          <cell r="D905">
            <v>0</v>
          </cell>
          <cell r="E905">
            <v>0</v>
          </cell>
          <cell r="F905">
            <v>0</v>
          </cell>
          <cell r="G905">
            <v>0</v>
          </cell>
        </row>
        <row r="906">
          <cell r="A906" t="str">
            <v>RUBRO:</v>
          </cell>
          <cell r="B906">
            <v>3</v>
          </cell>
          <cell r="C906" t="str">
            <v>ESTRUCTURAS RESISTENTES</v>
          </cell>
          <cell r="D906">
            <v>0</v>
          </cell>
          <cell r="E906">
            <v>0</v>
          </cell>
          <cell r="F906">
            <v>0</v>
          </cell>
          <cell r="G906">
            <v>0</v>
          </cell>
        </row>
        <row r="907">
          <cell r="A907" t="str">
            <v>ITEM:</v>
          </cell>
          <cell r="B907" t="str">
            <v>3.1.3</v>
          </cell>
          <cell r="C907" t="str">
            <v>Hormigones para plateas, zapatas, bases y vigas de fundación</v>
          </cell>
          <cell r="D907">
            <v>0</v>
          </cell>
          <cell r="E907">
            <v>0</v>
          </cell>
          <cell r="F907" t="str">
            <v>UNIDAD:</v>
          </cell>
          <cell r="G907" t="str">
            <v>m3</v>
          </cell>
        </row>
        <row r="908">
          <cell r="A908">
            <v>0</v>
          </cell>
          <cell r="B908">
            <v>0</v>
          </cell>
          <cell r="C908">
            <v>0</v>
          </cell>
          <cell r="D908">
            <v>0</v>
          </cell>
          <cell r="E908">
            <v>0</v>
          </cell>
          <cell r="F908">
            <v>0</v>
          </cell>
          <cell r="G908">
            <v>0</v>
          </cell>
        </row>
        <row r="909">
          <cell r="A909" t="str">
            <v>DATOS REDETERMINACION</v>
          </cell>
          <cell r="B909">
            <v>0</v>
          </cell>
          <cell r="C909" t="str">
            <v>DESIGNACION</v>
          </cell>
          <cell r="D909" t="str">
            <v>U</v>
          </cell>
          <cell r="E909" t="str">
            <v>Cantidad</v>
          </cell>
          <cell r="F909" t="str">
            <v>$ Unitarios</v>
          </cell>
          <cell r="G909" t="str">
            <v>$ Parcial</v>
          </cell>
        </row>
        <row r="910">
          <cell r="A910" t="str">
            <v>CÓDIGO</v>
          </cell>
          <cell r="B910" t="str">
            <v>DESCRIPCIÓN</v>
          </cell>
          <cell r="C910">
            <v>0</v>
          </cell>
          <cell r="D910">
            <v>0</v>
          </cell>
          <cell r="E910">
            <v>0</v>
          </cell>
          <cell r="F910">
            <v>0</v>
          </cell>
          <cell r="G910">
            <v>0</v>
          </cell>
        </row>
        <row r="911">
          <cell r="A911">
            <v>0</v>
          </cell>
          <cell r="B911">
            <v>0</v>
          </cell>
          <cell r="C911" t="str">
            <v>A - MATERIALES</v>
          </cell>
          <cell r="D911">
            <v>0</v>
          </cell>
          <cell r="E911">
            <v>0</v>
          </cell>
          <cell r="F911">
            <v>0</v>
          </cell>
          <cell r="G911">
            <v>0</v>
          </cell>
        </row>
        <row r="912">
          <cell r="A912" t="str">
            <v>INDEC-CM - 37510-11</v>
          </cell>
          <cell r="B912" t="str">
            <v>Hormigón elaborado</v>
          </cell>
          <cell r="C912" t="str">
            <v>Hormigón elaborado H17</v>
          </cell>
          <cell r="D912" t="str">
            <v>m3</v>
          </cell>
          <cell r="E912">
            <v>1.05</v>
          </cell>
          <cell r="F912">
            <v>4000</v>
          </cell>
          <cell r="G912">
            <v>4200</v>
          </cell>
        </row>
        <row r="913">
          <cell r="A913" t="str">
            <v>INDEC-PB - 41261-1</v>
          </cell>
          <cell r="B913" t="str">
            <v xml:space="preserve">Barras de hierro y acero                                               </v>
          </cell>
          <cell r="C913" t="str">
            <v>Hierro</v>
          </cell>
          <cell r="D913" t="str">
            <v>Kg.</v>
          </cell>
          <cell r="E913">
            <v>72.22</v>
          </cell>
          <cell r="F913">
            <v>134.92380155245135</v>
          </cell>
          <cell r="G913">
            <v>9744.2000000000007</v>
          </cell>
        </row>
        <row r="914">
          <cell r="A914" t="str">
            <v>INDEC-PB - 31420-1</v>
          </cell>
          <cell r="B914" t="str">
            <v xml:space="preserve">Maderas terciadas fenólicas                                            </v>
          </cell>
          <cell r="C914" t="str">
            <v>Fenólico</v>
          </cell>
          <cell r="D914" t="str">
            <v>m2</v>
          </cell>
          <cell r="E914">
            <v>0.1</v>
          </cell>
          <cell r="F914">
            <v>698.66</v>
          </cell>
          <cell r="G914">
            <v>69.87</v>
          </cell>
        </row>
        <row r="915">
          <cell r="A915" t="str">
            <v>INDEC-PB - 31420-1</v>
          </cell>
          <cell r="B915" t="str">
            <v xml:space="preserve">Maderas terciadas fenólicas                                            </v>
          </cell>
          <cell r="C915" t="str">
            <v>Tablas 1" x 4"</v>
          </cell>
          <cell r="D915" t="str">
            <v>m2</v>
          </cell>
          <cell r="E915">
            <v>3.7340857787810378E-2</v>
          </cell>
          <cell r="F915">
            <v>640.91</v>
          </cell>
          <cell r="G915">
            <v>23.93</v>
          </cell>
        </row>
        <row r="916">
          <cell r="A916" t="str">
            <v>INDEC-CM - 31100-11</v>
          </cell>
          <cell r="B916" t="str">
            <v>Tirante  sin cepillar</v>
          </cell>
          <cell r="C916" t="str">
            <v>Tirantes 3"x3"</v>
          </cell>
          <cell r="D916" t="str">
            <v>ml</v>
          </cell>
          <cell r="E916">
            <v>0.20744920993227986</v>
          </cell>
          <cell r="F916">
            <v>144.55000000000001</v>
          </cell>
          <cell r="G916">
            <v>29.99</v>
          </cell>
        </row>
        <row r="917">
          <cell r="A917" t="str">
            <v>INDEC-PB - 41263-1</v>
          </cell>
          <cell r="B917" t="str">
            <v xml:space="preserve">Alambres de acero                                                      </v>
          </cell>
          <cell r="C917" t="str">
            <v xml:space="preserve">Alambre </v>
          </cell>
          <cell r="D917" t="str">
            <v>Kg</v>
          </cell>
          <cell r="E917">
            <v>0.51</v>
          </cell>
          <cell r="F917">
            <v>203.39</v>
          </cell>
          <cell r="G917">
            <v>103.73</v>
          </cell>
        </row>
        <row r="918">
          <cell r="A918" t="str">
            <v>INDEC-PB - 42944-2</v>
          </cell>
          <cell r="B918" t="str">
            <v xml:space="preserve">Clavos                                                                 </v>
          </cell>
          <cell r="C918" t="str">
            <v>Clavos pta. París 2"</v>
          </cell>
          <cell r="D918" t="str">
            <v>Kg</v>
          </cell>
          <cell r="E918">
            <v>0.10000000000000002</v>
          </cell>
          <cell r="F918">
            <v>181.4</v>
          </cell>
          <cell r="G918">
            <v>18.14</v>
          </cell>
        </row>
        <row r="919">
          <cell r="A919" t="str">
            <v>INDEC-PB - 33380-1</v>
          </cell>
          <cell r="B919" t="str">
            <v xml:space="preserve">Aceites lubricantes                                                    </v>
          </cell>
          <cell r="C919" t="str">
            <v>Líquido desencofrante</v>
          </cell>
          <cell r="D919" t="str">
            <v>Lts.</v>
          </cell>
          <cell r="E919">
            <v>0.15</v>
          </cell>
          <cell r="F919">
            <v>297.52</v>
          </cell>
          <cell r="G919">
            <v>44.63</v>
          </cell>
        </row>
        <row r="920">
          <cell r="A920" t="str">
            <v>INDEC-PB - 2520-3</v>
          </cell>
          <cell r="B920" t="str">
            <v>Otros productos plásticos (incluye: Telas plásticas, Cortinas de enrollar de PVC y Artículos de bazar de plástico)</v>
          </cell>
          <cell r="C920" t="str">
            <v>Separadores plásticos</v>
          </cell>
          <cell r="D920" t="str">
            <v>Un,</v>
          </cell>
          <cell r="E920">
            <v>10</v>
          </cell>
          <cell r="F920">
            <v>2.63</v>
          </cell>
          <cell r="G920">
            <v>26.3</v>
          </cell>
        </row>
        <row r="921">
          <cell r="A921" t="str">
            <v/>
          </cell>
          <cell r="B921" t="str">
            <v/>
          </cell>
          <cell r="C921">
            <v>0</v>
          </cell>
          <cell r="D921" t="str">
            <v/>
          </cell>
          <cell r="E921">
            <v>0</v>
          </cell>
          <cell r="F921">
            <v>0</v>
          </cell>
          <cell r="G921">
            <v>0</v>
          </cell>
        </row>
        <row r="922">
          <cell r="A922" t="str">
            <v/>
          </cell>
          <cell r="B922" t="str">
            <v/>
          </cell>
          <cell r="C922">
            <v>0</v>
          </cell>
          <cell r="D922" t="str">
            <v/>
          </cell>
          <cell r="E922">
            <v>0</v>
          </cell>
          <cell r="F922">
            <v>0</v>
          </cell>
          <cell r="G922">
            <v>0</v>
          </cell>
        </row>
        <row r="923">
          <cell r="A923" t="str">
            <v/>
          </cell>
          <cell r="B923" t="str">
            <v/>
          </cell>
          <cell r="C923">
            <v>0</v>
          </cell>
          <cell r="D923" t="str">
            <v/>
          </cell>
          <cell r="E923">
            <v>0</v>
          </cell>
          <cell r="F923">
            <v>0</v>
          </cell>
          <cell r="G923">
            <v>0</v>
          </cell>
        </row>
        <row r="924">
          <cell r="A924" t="str">
            <v/>
          </cell>
          <cell r="B924" t="str">
            <v/>
          </cell>
          <cell r="C924">
            <v>0</v>
          </cell>
          <cell r="D924" t="str">
            <v/>
          </cell>
          <cell r="E924">
            <v>0</v>
          </cell>
          <cell r="F924">
            <v>0</v>
          </cell>
          <cell r="G924">
            <v>0</v>
          </cell>
        </row>
        <row r="925">
          <cell r="A925" t="str">
            <v/>
          </cell>
          <cell r="B925" t="str">
            <v/>
          </cell>
          <cell r="C925">
            <v>0</v>
          </cell>
          <cell r="D925" t="str">
            <v/>
          </cell>
          <cell r="E925">
            <v>0</v>
          </cell>
          <cell r="F925">
            <v>0</v>
          </cell>
          <cell r="G925">
            <v>0</v>
          </cell>
        </row>
        <row r="926">
          <cell r="A926">
            <v>0</v>
          </cell>
          <cell r="B926">
            <v>0</v>
          </cell>
          <cell r="C926">
            <v>0</v>
          </cell>
          <cell r="D926">
            <v>0</v>
          </cell>
          <cell r="E926">
            <v>0</v>
          </cell>
          <cell r="F926" t="str">
            <v>Total A</v>
          </cell>
          <cell r="G926">
            <v>14260.789999999999</v>
          </cell>
        </row>
        <row r="927">
          <cell r="A927">
            <v>0</v>
          </cell>
          <cell r="B927">
            <v>0</v>
          </cell>
          <cell r="C927" t="str">
            <v>B - MANO DE OBRA</v>
          </cell>
          <cell r="D927">
            <v>0</v>
          </cell>
          <cell r="E927">
            <v>0</v>
          </cell>
          <cell r="F927">
            <v>0</v>
          </cell>
          <cell r="G927">
            <v>0</v>
          </cell>
        </row>
        <row r="928">
          <cell r="A928" t="str">
            <v>IIEE-SJ - 102000</v>
          </cell>
          <cell r="B928" t="str">
            <v xml:space="preserve">Oficial </v>
          </cell>
          <cell r="C928" t="str">
            <v>Oficial</v>
          </cell>
          <cell r="D928" t="str">
            <v>hs.</v>
          </cell>
          <cell r="E928">
            <v>5.85</v>
          </cell>
          <cell r="F928">
            <v>222.14</v>
          </cell>
          <cell r="G928">
            <v>1299.52</v>
          </cell>
        </row>
        <row r="929">
          <cell r="A929" t="str">
            <v>IIEE-SJ - 103000</v>
          </cell>
          <cell r="B929" t="str">
            <v>Ayudante</v>
          </cell>
          <cell r="C929" t="str">
            <v>Ayudante</v>
          </cell>
          <cell r="D929" t="str">
            <v>hs.</v>
          </cell>
          <cell r="E929">
            <v>9.879999999999999</v>
          </cell>
          <cell r="F929">
            <v>188.03</v>
          </cell>
          <cell r="G929">
            <v>1857.74</v>
          </cell>
        </row>
        <row r="930">
          <cell r="A930" t="str">
            <v>IIEE-SJ - 102000</v>
          </cell>
          <cell r="B930" t="str">
            <v xml:space="preserve">Oficial </v>
          </cell>
          <cell r="C930" t="str">
            <v>Cargas Sociales Oficial</v>
          </cell>
          <cell r="D930" t="str">
            <v>hs.</v>
          </cell>
          <cell r="E930">
            <v>5.85</v>
          </cell>
          <cell r="F930">
            <v>139.9</v>
          </cell>
          <cell r="G930">
            <v>818.42</v>
          </cell>
        </row>
        <row r="931">
          <cell r="A931" t="str">
            <v>IIEE-SJ - 103000</v>
          </cell>
          <cell r="B931" t="str">
            <v>Ayudante</v>
          </cell>
          <cell r="C931" t="str">
            <v>Cargas Sociales Ayudante</v>
          </cell>
          <cell r="D931" t="str">
            <v>hs.</v>
          </cell>
          <cell r="E931">
            <v>9.879999999999999</v>
          </cell>
          <cell r="F931">
            <v>118.96</v>
          </cell>
          <cell r="G931">
            <v>1175.32</v>
          </cell>
        </row>
        <row r="932">
          <cell r="A932" t="str">
            <v/>
          </cell>
          <cell r="B932">
            <v>0</v>
          </cell>
          <cell r="C932">
            <v>0</v>
          </cell>
          <cell r="D932" t="str">
            <v/>
          </cell>
          <cell r="E932">
            <v>0</v>
          </cell>
          <cell r="F932">
            <v>0</v>
          </cell>
          <cell r="G932">
            <v>0</v>
          </cell>
        </row>
        <row r="933">
          <cell r="A933" t="str">
            <v/>
          </cell>
          <cell r="B933">
            <v>0</v>
          </cell>
          <cell r="C933">
            <v>0</v>
          </cell>
          <cell r="D933" t="str">
            <v/>
          </cell>
          <cell r="E933">
            <v>0</v>
          </cell>
          <cell r="F933">
            <v>0</v>
          </cell>
          <cell r="G933">
            <v>0</v>
          </cell>
        </row>
        <row r="934">
          <cell r="A934" t="str">
            <v/>
          </cell>
          <cell r="B934">
            <v>0</v>
          </cell>
          <cell r="C934">
            <v>0</v>
          </cell>
          <cell r="D934" t="str">
            <v/>
          </cell>
          <cell r="E934">
            <v>0</v>
          </cell>
          <cell r="F934">
            <v>0</v>
          </cell>
          <cell r="G934">
            <v>0</v>
          </cell>
        </row>
        <row r="935">
          <cell r="A935" t="str">
            <v/>
          </cell>
          <cell r="B935">
            <v>0</v>
          </cell>
          <cell r="C935">
            <v>0</v>
          </cell>
          <cell r="D935" t="str">
            <v/>
          </cell>
          <cell r="E935">
            <v>0</v>
          </cell>
          <cell r="F935">
            <v>0</v>
          </cell>
          <cell r="G935">
            <v>0</v>
          </cell>
        </row>
        <row r="936">
          <cell r="A936">
            <v>0</v>
          </cell>
          <cell r="B936">
            <v>0</v>
          </cell>
          <cell r="C936">
            <v>0</v>
          </cell>
          <cell r="D936">
            <v>0</v>
          </cell>
          <cell r="E936">
            <v>0</v>
          </cell>
          <cell r="F936" t="str">
            <v>Total B</v>
          </cell>
          <cell r="G936">
            <v>5151</v>
          </cell>
        </row>
        <row r="937">
          <cell r="A937">
            <v>0</v>
          </cell>
          <cell r="B937">
            <v>0</v>
          </cell>
          <cell r="C937" t="str">
            <v>C - EQUIPOS</v>
          </cell>
          <cell r="D937">
            <v>0</v>
          </cell>
          <cell r="E937">
            <v>0</v>
          </cell>
          <cell r="F937">
            <v>0</v>
          </cell>
          <cell r="G937">
            <v>0</v>
          </cell>
        </row>
        <row r="938">
          <cell r="A938" t="str">
            <v/>
          </cell>
          <cell r="B938" t="str">
            <v/>
          </cell>
          <cell r="C938">
            <v>0</v>
          </cell>
          <cell r="D938" t="str">
            <v/>
          </cell>
          <cell r="E938">
            <v>0</v>
          </cell>
          <cell r="F938">
            <v>0</v>
          </cell>
          <cell r="G938">
            <v>0</v>
          </cell>
        </row>
        <row r="939">
          <cell r="A939" t="str">
            <v/>
          </cell>
          <cell r="B939" t="str">
            <v/>
          </cell>
          <cell r="C939">
            <v>0</v>
          </cell>
          <cell r="D939" t="str">
            <v/>
          </cell>
          <cell r="E939">
            <v>0</v>
          </cell>
          <cell r="F939">
            <v>0</v>
          </cell>
          <cell r="G939">
            <v>0</v>
          </cell>
        </row>
        <row r="940">
          <cell r="A940" t="str">
            <v/>
          </cell>
          <cell r="B940" t="str">
            <v/>
          </cell>
          <cell r="C940">
            <v>0</v>
          </cell>
          <cell r="D940" t="str">
            <v/>
          </cell>
          <cell r="E940">
            <v>0</v>
          </cell>
          <cell r="F940">
            <v>0</v>
          </cell>
          <cell r="G940">
            <v>0</v>
          </cell>
        </row>
        <row r="941">
          <cell r="A941" t="str">
            <v/>
          </cell>
          <cell r="B941" t="str">
            <v/>
          </cell>
          <cell r="C941">
            <v>0</v>
          </cell>
          <cell r="D941" t="str">
            <v/>
          </cell>
          <cell r="E941">
            <v>0</v>
          </cell>
          <cell r="F941">
            <v>0</v>
          </cell>
          <cell r="G941">
            <v>0</v>
          </cell>
        </row>
        <row r="942">
          <cell r="A942" t="str">
            <v/>
          </cell>
          <cell r="B942" t="str">
            <v/>
          </cell>
          <cell r="C942">
            <v>0</v>
          </cell>
          <cell r="D942" t="str">
            <v/>
          </cell>
          <cell r="E942">
            <v>0</v>
          </cell>
          <cell r="F942">
            <v>0</v>
          </cell>
          <cell r="G942">
            <v>0</v>
          </cell>
        </row>
        <row r="943">
          <cell r="A943" t="str">
            <v/>
          </cell>
          <cell r="B943" t="str">
            <v/>
          </cell>
          <cell r="C943">
            <v>0</v>
          </cell>
          <cell r="D943" t="str">
            <v/>
          </cell>
          <cell r="E943">
            <v>0</v>
          </cell>
          <cell r="F943">
            <v>0</v>
          </cell>
          <cell r="G943">
            <v>0</v>
          </cell>
        </row>
        <row r="944">
          <cell r="A944" t="str">
            <v/>
          </cell>
          <cell r="B944" t="str">
            <v/>
          </cell>
          <cell r="C944">
            <v>0</v>
          </cell>
          <cell r="D944" t="str">
            <v/>
          </cell>
          <cell r="E944">
            <v>0</v>
          </cell>
          <cell r="F944">
            <v>0</v>
          </cell>
          <cell r="G944">
            <v>0</v>
          </cell>
        </row>
        <row r="945">
          <cell r="A945" t="str">
            <v/>
          </cell>
          <cell r="B945" t="str">
            <v/>
          </cell>
          <cell r="C945">
            <v>0</v>
          </cell>
          <cell r="D945" t="str">
            <v/>
          </cell>
          <cell r="E945">
            <v>0</v>
          </cell>
          <cell r="F945">
            <v>0</v>
          </cell>
          <cell r="G945">
            <v>0</v>
          </cell>
        </row>
        <row r="946">
          <cell r="A946" t="str">
            <v/>
          </cell>
          <cell r="B946" t="str">
            <v/>
          </cell>
          <cell r="C946">
            <v>0</v>
          </cell>
          <cell r="D946" t="str">
            <v/>
          </cell>
          <cell r="E946">
            <v>0</v>
          </cell>
          <cell r="F946">
            <v>0</v>
          </cell>
          <cell r="G946">
            <v>0</v>
          </cell>
        </row>
        <row r="947">
          <cell r="A947">
            <v>0</v>
          </cell>
          <cell r="B947">
            <v>0</v>
          </cell>
          <cell r="C947">
            <v>0</v>
          </cell>
          <cell r="D947">
            <v>0</v>
          </cell>
          <cell r="E947">
            <v>0</v>
          </cell>
          <cell r="F947" t="str">
            <v>Total C</v>
          </cell>
          <cell r="G947">
            <v>0</v>
          </cell>
        </row>
        <row r="948">
          <cell r="A948">
            <v>0</v>
          </cell>
          <cell r="B948">
            <v>0</v>
          </cell>
          <cell r="C948">
            <v>0</v>
          </cell>
          <cell r="D948">
            <v>0</v>
          </cell>
          <cell r="E948">
            <v>0</v>
          </cell>
          <cell r="F948">
            <v>0</v>
          </cell>
          <cell r="G948">
            <v>0</v>
          </cell>
        </row>
        <row r="949">
          <cell r="A949" t="str">
            <v>3.1.3</v>
          </cell>
          <cell r="B949" t="str">
            <v>Hormigones para plateas, zapatas, bases y vigas de fundación</v>
          </cell>
          <cell r="C949">
            <v>0</v>
          </cell>
          <cell r="D949" t="str">
            <v>Costo  Neto</v>
          </cell>
          <cell r="E949">
            <v>0</v>
          </cell>
          <cell r="F949" t="str">
            <v>Total D=A+B+C</v>
          </cell>
          <cell r="G949">
            <v>19411.789999999997</v>
          </cell>
        </row>
        <row r="951">
          <cell r="A951" t="str">
            <v>ANALISIS DE PRECIOS</v>
          </cell>
          <cell r="B951">
            <v>0</v>
          </cell>
          <cell r="C951">
            <v>0</v>
          </cell>
          <cell r="D951">
            <v>0</v>
          </cell>
          <cell r="E951">
            <v>0</v>
          </cell>
          <cell r="F951">
            <v>0</v>
          </cell>
          <cell r="G951">
            <v>0</v>
          </cell>
        </row>
        <row r="952">
          <cell r="A952" t="str">
            <v>COMITENTE:</v>
          </cell>
          <cell r="B952" t="str">
            <v>DIRECCIÓN DE INFRAESTRUCTURA ESCOLAR</v>
          </cell>
          <cell r="C952">
            <v>0</v>
          </cell>
          <cell r="D952">
            <v>0</v>
          </cell>
          <cell r="E952">
            <v>0</v>
          </cell>
          <cell r="F952">
            <v>0</v>
          </cell>
          <cell r="G952">
            <v>0</v>
          </cell>
        </row>
        <row r="953">
          <cell r="A953" t="str">
            <v>CONTRATISTA:</v>
          </cell>
          <cell r="B953">
            <v>0</v>
          </cell>
          <cell r="C953">
            <v>0</v>
          </cell>
          <cell r="D953">
            <v>0</v>
          </cell>
          <cell r="E953">
            <v>0</v>
          </cell>
          <cell r="F953">
            <v>0</v>
          </cell>
          <cell r="G953">
            <v>0</v>
          </cell>
        </row>
        <row r="954">
          <cell r="A954" t="str">
            <v>OBRA:</v>
          </cell>
          <cell r="B954" t="str">
            <v>ESCUELA JUAN JOSE PASO</v>
          </cell>
          <cell r="C954">
            <v>0</v>
          </cell>
          <cell r="D954">
            <v>0</v>
          </cell>
          <cell r="E954">
            <v>0</v>
          </cell>
          <cell r="F954" t="str">
            <v>PRECIOS A:</v>
          </cell>
          <cell r="G954">
            <v>44180</v>
          </cell>
        </row>
        <row r="955">
          <cell r="A955" t="str">
            <v>UBICACIÓN:</v>
          </cell>
          <cell r="B955" t="str">
            <v>DEPARTAMENTO ANGACO</v>
          </cell>
          <cell r="C955">
            <v>0</v>
          </cell>
          <cell r="D955">
            <v>0</v>
          </cell>
          <cell r="E955">
            <v>0</v>
          </cell>
          <cell r="F955">
            <v>0</v>
          </cell>
          <cell r="G955">
            <v>0</v>
          </cell>
        </row>
        <row r="956">
          <cell r="A956" t="str">
            <v>RUBRO:</v>
          </cell>
          <cell r="B956">
            <v>3</v>
          </cell>
          <cell r="C956" t="str">
            <v>ESTRUCTURAS RESISTENTES</v>
          </cell>
          <cell r="D956">
            <v>0</v>
          </cell>
          <cell r="E956">
            <v>0</v>
          </cell>
          <cell r="F956">
            <v>0</v>
          </cell>
          <cell r="G956">
            <v>0</v>
          </cell>
        </row>
        <row r="957">
          <cell r="A957" t="str">
            <v>ITEM:</v>
          </cell>
          <cell r="B957" t="str">
            <v>3.1.4</v>
          </cell>
          <cell r="C957" t="str">
            <v>Hormigones para vigas de arriostramiento</v>
          </cell>
          <cell r="D957">
            <v>0</v>
          </cell>
          <cell r="E957">
            <v>0</v>
          </cell>
          <cell r="F957" t="str">
            <v>UNIDAD:</v>
          </cell>
          <cell r="G957" t="str">
            <v>m3</v>
          </cell>
        </row>
        <row r="958">
          <cell r="A958">
            <v>0</v>
          </cell>
          <cell r="B958">
            <v>0</v>
          </cell>
          <cell r="C958">
            <v>0</v>
          </cell>
          <cell r="D958">
            <v>0</v>
          </cell>
          <cell r="E958">
            <v>0</v>
          </cell>
          <cell r="F958">
            <v>0</v>
          </cell>
          <cell r="G958">
            <v>0</v>
          </cell>
        </row>
        <row r="959">
          <cell r="A959" t="str">
            <v>DATOS REDETERMINACION</v>
          </cell>
          <cell r="B959">
            <v>0</v>
          </cell>
          <cell r="C959" t="str">
            <v>DESIGNACION</v>
          </cell>
          <cell r="D959" t="str">
            <v>U</v>
          </cell>
          <cell r="E959" t="str">
            <v>Cantidad</v>
          </cell>
          <cell r="F959" t="str">
            <v>$ Unitarios</v>
          </cell>
          <cell r="G959" t="str">
            <v>$ Parcial</v>
          </cell>
        </row>
        <row r="960">
          <cell r="A960" t="str">
            <v>CÓDIGO</v>
          </cell>
          <cell r="B960" t="str">
            <v>DESCRIPCIÓN</v>
          </cell>
          <cell r="C960">
            <v>0</v>
          </cell>
          <cell r="D960">
            <v>0</v>
          </cell>
          <cell r="E960">
            <v>0</v>
          </cell>
          <cell r="F960">
            <v>0</v>
          </cell>
          <cell r="G960">
            <v>0</v>
          </cell>
        </row>
        <row r="961">
          <cell r="A961">
            <v>0</v>
          </cell>
          <cell r="B961">
            <v>0</v>
          </cell>
          <cell r="C961" t="str">
            <v>A - MATERIALES</v>
          </cell>
          <cell r="D961">
            <v>0</v>
          </cell>
          <cell r="E961">
            <v>0</v>
          </cell>
          <cell r="F961">
            <v>0</v>
          </cell>
          <cell r="G961">
            <v>0</v>
          </cell>
        </row>
        <row r="962">
          <cell r="A962" t="str">
            <v>INDEC-CM - 37510-11</v>
          </cell>
          <cell r="B962" t="str">
            <v>Hormigón elaborado</v>
          </cell>
          <cell r="C962" t="str">
            <v>Hormigón elaborado H17</v>
          </cell>
          <cell r="D962" t="str">
            <v>m3</v>
          </cell>
          <cell r="E962">
            <v>1.05</v>
          </cell>
          <cell r="F962">
            <v>4000</v>
          </cell>
          <cell r="G962">
            <v>4200</v>
          </cell>
        </row>
        <row r="963">
          <cell r="A963" t="str">
            <v>INDEC-PB - 41261-1</v>
          </cell>
          <cell r="B963" t="str">
            <v xml:space="preserve">Barras de hierro y acero                                               </v>
          </cell>
          <cell r="C963" t="str">
            <v>Hierro</v>
          </cell>
          <cell r="D963" t="str">
            <v>Kg.</v>
          </cell>
          <cell r="E963">
            <v>150</v>
          </cell>
          <cell r="F963">
            <v>134.92380155245135</v>
          </cell>
          <cell r="G963">
            <v>20238.57</v>
          </cell>
        </row>
        <row r="964">
          <cell r="A964" t="str">
            <v>INDEC-PB - 31420-1</v>
          </cell>
          <cell r="B964" t="str">
            <v xml:space="preserve">Maderas terciadas fenólicas                                            </v>
          </cell>
          <cell r="C964" t="str">
            <v>Fenólico</v>
          </cell>
          <cell r="D964" t="str">
            <v>m2</v>
          </cell>
          <cell r="E964">
            <v>0.16700000000000001</v>
          </cell>
          <cell r="F964">
            <v>698.66</v>
          </cell>
          <cell r="G964">
            <v>116.68</v>
          </cell>
        </row>
        <row r="965">
          <cell r="A965" t="str">
            <v>INDEC-CM - 31100-11</v>
          </cell>
          <cell r="B965" t="str">
            <v>Tirante  sin cepillar</v>
          </cell>
          <cell r="C965" t="str">
            <v>Tirantes 3"x3"</v>
          </cell>
          <cell r="D965" t="str">
            <v>ml</v>
          </cell>
          <cell r="E965">
            <v>0.67</v>
          </cell>
          <cell r="F965">
            <v>144.55000000000001</v>
          </cell>
          <cell r="G965">
            <v>96.85</v>
          </cell>
        </row>
        <row r="966">
          <cell r="A966" t="str">
            <v>INDEC-PB - 31420-1</v>
          </cell>
          <cell r="B966" t="str">
            <v xml:space="preserve">Maderas terciadas fenólicas                                            </v>
          </cell>
          <cell r="C966" t="str">
            <v>Tablas 1" x 4"</v>
          </cell>
          <cell r="D966" t="str">
            <v>m2</v>
          </cell>
          <cell r="E966">
            <v>0.05</v>
          </cell>
          <cell r="F966">
            <v>640.91</v>
          </cell>
          <cell r="G966">
            <v>32.049999999999997</v>
          </cell>
        </row>
        <row r="967">
          <cell r="A967" t="str">
            <v>INDEC-PB - 41263-1</v>
          </cell>
          <cell r="B967" t="str">
            <v xml:space="preserve">Alambres de acero                                                      </v>
          </cell>
          <cell r="C967" t="str">
            <v xml:space="preserve">Alambre </v>
          </cell>
          <cell r="D967" t="str">
            <v>Kg</v>
          </cell>
          <cell r="E967">
            <v>2.37</v>
          </cell>
          <cell r="F967">
            <v>203.39</v>
          </cell>
          <cell r="G967">
            <v>482.03</v>
          </cell>
        </row>
        <row r="968">
          <cell r="A968" t="str">
            <v>INDEC-PB - 42944-2</v>
          </cell>
          <cell r="B968" t="str">
            <v xml:space="preserve">Clavos                                                                 </v>
          </cell>
          <cell r="C968" t="str">
            <v>Clavos pta. París 2"</v>
          </cell>
          <cell r="D968" t="str">
            <v>Kg</v>
          </cell>
          <cell r="E968">
            <v>0.17</v>
          </cell>
          <cell r="F968">
            <v>181.4</v>
          </cell>
          <cell r="G968">
            <v>30.84</v>
          </cell>
        </row>
        <row r="969">
          <cell r="A969" t="str">
            <v>INDEC-PB - 33380-1</v>
          </cell>
          <cell r="B969" t="str">
            <v xml:space="preserve">Aceites lubricantes                                                    </v>
          </cell>
          <cell r="C969" t="str">
            <v>Líquido desencofrante</v>
          </cell>
          <cell r="D969" t="str">
            <v>Lts.</v>
          </cell>
          <cell r="E969">
            <v>0.25</v>
          </cell>
          <cell r="F969">
            <v>297.52</v>
          </cell>
          <cell r="G969">
            <v>74.38</v>
          </cell>
        </row>
        <row r="970">
          <cell r="A970" t="str">
            <v>INDEC-PB - 2520-3</v>
          </cell>
          <cell r="B970" t="str">
            <v>Otros productos plásticos (incluye: Telas plásticas, Cortinas de enrollar de PVC y Artículos de bazar de plástico)</v>
          </cell>
          <cell r="C970" t="str">
            <v>Separadores plásticos</v>
          </cell>
          <cell r="D970" t="str">
            <v>Un,</v>
          </cell>
          <cell r="E970">
            <v>13.33</v>
          </cell>
          <cell r="F970">
            <v>2.63</v>
          </cell>
          <cell r="G970">
            <v>35.06</v>
          </cell>
        </row>
        <row r="971">
          <cell r="A971" t="str">
            <v/>
          </cell>
          <cell r="B971" t="str">
            <v/>
          </cell>
          <cell r="C971">
            <v>0</v>
          </cell>
          <cell r="D971" t="str">
            <v/>
          </cell>
          <cell r="E971">
            <v>0</v>
          </cell>
          <cell r="F971">
            <v>0</v>
          </cell>
          <cell r="G971">
            <v>0</v>
          </cell>
        </row>
        <row r="972">
          <cell r="A972" t="str">
            <v/>
          </cell>
          <cell r="B972" t="str">
            <v/>
          </cell>
          <cell r="C972">
            <v>0</v>
          </cell>
          <cell r="D972" t="str">
            <v/>
          </cell>
          <cell r="E972">
            <v>0</v>
          </cell>
          <cell r="F972">
            <v>0</v>
          </cell>
          <cell r="G972">
            <v>0</v>
          </cell>
        </row>
        <row r="973">
          <cell r="A973" t="str">
            <v/>
          </cell>
          <cell r="B973" t="str">
            <v/>
          </cell>
          <cell r="C973">
            <v>0</v>
          </cell>
          <cell r="D973" t="str">
            <v/>
          </cell>
          <cell r="E973">
            <v>0</v>
          </cell>
          <cell r="F973">
            <v>0</v>
          </cell>
          <cell r="G973">
            <v>0</v>
          </cell>
        </row>
        <row r="974">
          <cell r="A974" t="str">
            <v/>
          </cell>
          <cell r="B974" t="str">
            <v/>
          </cell>
          <cell r="C974">
            <v>0</v>
          </cell>
          <cell r="D974" t="str">
            <v/>
          </cell>
          <cell r="E974">
            <v>0</v>
          </cell>
          <cell r="F974">
            <v>0</v>
          </cell>
          <cell r="G974">
            <v>0</v>
          </cell>
        </row>
        <row r="975">
          <cell r="A975" t="str">
            <v/>
          </cell>
          <cell r="B975" t="str">
            <v/>
          </cell>
          <cell r="C975">
            <v>0</v>
          </cell>
          <cell r="D975" t="str">
            <v/>
          </cell>
          <cell r="E975">
            <v>0</v>
          </cell>
          <cell r="F975">
            <v>0</v>
          </cell>
          <cell r="G975">
            <v>0</v>
          </cell>
        </row>
        <row r="976">
          <cell r="A976">
            <v>0</v>
          </cell>
          <cell r="B976">
            <v>0</v>
          </cell>
          <cell r="C976">
            <v>0</v>
          </cell>
          <cell r="D976">
            <v>0</v>
          </cell>
          <cell r="E976">
            <v>0</v>
          </cell>
          <cell r="F976" t="str">
            <v>Total A</v>
          </cell>
          <cell r="G976">
            <v>25306.46</v>
          </cell>
        </row>
        <row r="977">
          <cell r="A977">
            <v>0</v>
          </cell>
          <cell r="B977">
            <v>0</v>
          </cell>
          <cell r="C977" t="str">
            <v>B - MANO DE OBRA</v>
          </cell>
          <cell r="D977">
            <v>0</v>
          </cell>
          <cell r="E977">
            <v>0</v>
          </cell>
          <cell r="F977">
            <v>0</v>
          </cell>
          <cell r="G977">
            <v>0</v>
          </cell>
        </row>
        <row r="978">
          <cell r="A978" t="str">
            <v>IIEE-SJ - 102000</v>
          </cell>
          <cell r="B978" t="str">
            <v xml:space="preserve">Oficial </v>
          </cell>
          <cell r="C978" t="str">
            <v>Oficial</v>
          </cell>
          <cell r="D978" t="str">
            <v>hs.</v>
          </cell>
          <cell r="E978">
            <v>14</v>
          </cell>
          <cell r="F978">
            <v>222.14</v>
          </cell>
          <cell r="G978">
            <v>3109.96</v>
          </cell>
        </row>
        <row r="979">
          <cell r="A979" t="str">
            <v>IIEE-SJ - 103000</v>
          </cell>
          <cell r="B979" t="str">
            <v>Ayudante</v>
          </cell>
          <cell r="C979" t="str">
            <v>Ayudante</v>
          </cell>
          <cell r="D979" t="str">
            <v>hs.</v>
          </cell>
          <cell r="E979">
            <v>8</v>
          </cell>
          <cell r="F979">
            <v>188.03</v>
          </cell>
          <cell r="G979">
            <v>1504.24</v>
          </cell>
        </row>
        <row r="980">
          <cell r="A980" t="str">
            <v>IIEE-SJ - 102000</v>
          </cell>
          <cell r="B980" t="str">
            <v xml:space="preserve">Oficial </v>
          </cell>
          <cell r="C980" t="str">
            <v>Cargas Sociales Oficial</v>
          </cell>
          <cell r="D980" t="str">
            <v>hs.</v>
          </cell>
          <cell r="E980">
            <v>14</v>
          </cell>
          <cell r="F980">
            <v>139.9</v>
          </cell>
          <cell r="G980">
            <v>1958.6</v>
          </cell>
        </row>
        <row r="981">
          <cell r="A981" t="str">
            <v>IIEE-SJ - 103000</v>
          </cell>
          <cell r="B981" t="str">
            <v>Ayudante</v>
          </cell>
          <cell r="C981" t="str">
            <v>Cargas Sociales Ayudante</v>
          </cell>
          <cell r="D981" t="str">
            <v>hs.</v>
          </cell>
          <cell r="E981">
            <v>8</v>
          </cell>
          <cell r="F981">
            <v>118.96</v>
          </cell>
          <cell r="G981">
            <v>951.68</v>
          </cell>
        </row>
        <row r="982">
          <cell r="A982" t="str">
            <v/>
          </cell>
          <cell r="B982">
            <v>0</v>
          </cell>
          <cell r="C982">
            <v>0</v>
          </cell>
          <cell r="D982" t="str">
            <v/>
          </cell>
          <cell r="E982">
            <v>0</v>
          </cell>
          <cell r="F982">
            <v>0</v>
          </cell>
          <cell r="G982">
            <v>0</v>
          </cell>
        </row>
        <row r="983">
          <cell r="A983" t="str">
            <v/>
          </cell>
          <cell r="B983">
            <v>0</v>
          </cell>
          <cell r="C983">
            <v>0</v>
          </cell>
          <cell r="D983" t="str">
            <v/>
          </cell>
          <cell r="E983">
            <v>0</v>
          </cell>
          <cell r="F983">
            <v>0</v>
          </cell>
          <cell r="G983">
            <v>0</v>
          </cell>
        </row>
        <row r="984">
          <cell r="A984" t="str">
            <v/>
          </cell>
          <cell r="B984">
            <v>0</v>
          </cell>
          <cell r="C984">
            <v>0</v>
          </cell>
          <cell r="D984" t="str">
            <v/>
          </cell>
          <cell r="E984">
            <v>0</v>
          </cell>
          <cell r="F984">
            <v>0</v>
          </cell>
          <cell r="G984">
            <v>0</v>
          </cell>
        </row>
        <row r="985">
          <cell r="A985" t="str">
            <v/>
          </cell>
          <cell r="B985">
            <v>0</v>
          </cell>
          <cell r="C985">
            <v>0</v>
          </cell>
          <cell r="D985" t="str">
            <v/>
          </cell>
          <cell r="E985">
            <v>0</v>
          </cell>
          <cell r="F985">
            <v>0</v>
          </cell>
          <cell r="G985">
            <v>0</v>
          </cell>
        </row>
        <row r="986">
          <cell r="A986">
            <v>0</v>
          </cell>
          <cell r="B986">
            <v>0</v>
          </cell>
          <cell r="C986">
            <v>0</v>
          </cell>
          <cell r="D986">
            <v>0</v>
          </cell>
          <cell r="E986">
            <v>0</v>
          </cell>
          <cell r="F986" t="str">
            <v>Total B</v>
          </cell>
          <cell r="G986">
            <v>7524.48</v>
          </cell>
        </row>
        <row r="987">
          <cell r="A987">
            <v>0</v>
          </cell>
          <cell r="B987">
            <v>0</v>
          </cell>
          <cell r="C987" t="str">
            <v>C - EQUIPOS</v>
          </cell>
          <cell r="D987">
            <v>0</v>
          </cell>
          <cell r="E987">
            <v>0</v>
          </cell>
          <cell r="F987">
            <v>0</v>
          </cell>
          <cell r="G987">
            <v>0</v>
          </cell>
        </row>
        <row r="988">
          <cell r="A988" t="str">
            <v/>
          </cell>
          <cell r="B988" t="str">
            <v/>
          </cell>
          <cell r="C988">
            <v>0</v>
          </cell>
          <cell r="D988" t="str">
            <v/>
          </cell>
          <cell r="E988">
            <v>0</v>
          </cell>
          <cell r="F988">
            <v>0</v>
          </cell>
          <cell r="G988">
            <v>0</v>
          </cell>
        </row>
        <row r="989">
          <cell r="A989" t="str">
            <v/>
          </cell>
          <cell r="B989" t="str">
            <v/>
          </cell>
          <cell r="C989">
            <v>0</v>
          </cell>
          <cell r="D989" t="str">
            <v/>
          </cell>
          <cell r="E989">
            <v>0</v>
          </cell>
          <cell r="F989">
            <v>0</v>
          </cell>
          <cell r="G989">
            <v>0</v>
          </cell>
        </row>
        <row r="990">
          <cell r="A990" t="str">
            <v/>
          </cell>
          <cell r="B990" t="str">
            <v/>
          </cell>
          <cell r="C990">
            <v>0</v>
          </cell>
          <cell r="D990" t="str">
            <v/>
          </cell>
          <cell r="E990">
            <v>0</v>
          </cell>
          <cell r="F990">
            <v>0</v>
          </cell>
          <cell r="G990">
            <v>0</v>
          </cell>
        </row>
        <row r="991">
          <cell r="A991" t="str">
            <v/>
          </cell>
          <cell r="B991" t="str">
            <v/>
          </cell>
          <cell r="C991">
            <v>0</v>
          </cell>
          <cell r="D991" t="str">
            <v/>
          </cell>
          <cell r="E991">
            <v>0</v>
          </cell>
          <cell r="F991">
            <v>0</v>
          </cell>
          <cell r="G991">
            <v>0</v>
          </cell>
        </row>
        <row r="992">
          <cell r="A992" t="str">
            <v/>
          </cell>
          <cell r="B992" t="str">
            <v/>
          </cell>
          <cell r="C992">
            <v>0</v>
          </cell>
          <cell r="D992" t="str">
            <v/>
          </cell>
          <cell r="E992">
            <v>0</v>
          </cell>
          <cell r="F992">
            <v>0</v>
          </cell>
          <cell r="G992">
            <v>0</v>
          </cell>
        </row>
        <row r="993">
          <cell r="A993" t="str">
            <v/>
          </cell>
          <cell r="B993" t="str">
            <v/>
          </cell>
          <cell r="C993">
            <v>0</v>
          </cell>
          <cell r="D993" t="str">
            <v/>
          </cell>
          <cell r="E993">
            <v>0</v>
          </cell>
          <cell r="F993">
            <v>0</v>
          </cell>
          <cell r="G993">
            <v>0</v>
          </cell>
        </row>
        <row r="994">
          <cell r="A994" t="str">
            <v/>
          </cell>
          <cell r="B994" t="str">
            <v/>
          </cell>
          <cell r="C994">
            <v>0</v>
          </cell>
          <cell r="D994" t="str">
            <v/>
          </cell>
          <cell r="E994">
            <v>0</v>
          </cell>
          <cell r="F994">
            <v>0</v>
          </cell>
          <cell r="G994">
            <v>0</v>
          </cell>
        </row>
        <row r="995">
          <cell r="A995" t="str">
            <v/>
          </cell>
          <cell r="B995" t="str">
            <v/>
          </cell>
          <cell r="C995">
            <v>0</v>
          </cell>
          <cell r="D995" t="str">
            <v/>
          </cell>
          <cell r="E995">
            <v>0</v>
          </cell>
          <cell r="F995">
            <v>0</v>
          </cell>
          <cell r="G995">
            <v>0</v>
          </cell>
        </row>
        <row r="996">
          <cell r="A996" t="str">
            <v/>
          </cell>
          <cell r="B996" t="str">
            <v/>
          </cell>
          <cell r="C996">
            <v>0</v>
          </cell>
          <cell r="D996" t="str">
            <v/>
          </cell>
          <cell r="E996">
            <v>0</v>
          </cell>
          <cell r="F996">
            <v>0</v>
          </cell>
          <cell r="G996">
            <v>0</v>
          </cell>
        </row>
        <row r="997">
          <cell r="A997">
            <v>0</v>
          </cell>
          <cell r="B997">
            <v>0</v>
          </cell>
          <cell r="C997">
            <v>0</v>
          </cell>
          <cell r="D997">
            <v>0</v>
          </cell>
          <cell r="E997">
            <v>0</v>
          </cell>
          <cell r="F997" t="str">
            <v>Total C</v>
          </cell>
          <cell r="G997">
            <v>0</v>
          </cell>
        </row>
        <row r="998">
          <cell r="A998">
            <v>0</v>
          </cell>
          <cell r="B998">
            <v>0</v>
          </cell>
          <cell r="C998">
            <v>0</v>
          </cell>
          <cell r="D998">
            <v>0</v>
          </cell>
          <cell r="E998">
            <v>0</v>
          </cell>
          <cell r="F998">
            <v>0</v>
          </cell>
          <cell r="G998">
            <v>0</v>
          </cell>
        </row>
        <row r="999">
          <cell r="A999" t="str">
            <v>3.1.4</v>
          </cell>
          <cell r="B999" t="str">
            <v>Hormigones para vigas de arriostramiento</v>
          </cell>
          <cell r="C999">
            <v>0</v>
          </cell>
          <cell r="D999" t="str">
            <v>Costo  Neto</v>
          </cell>
          <cell r="E999">
            <v>0</v>
          </cell>
          <cell r="F999" t="str">
            <v>Total D=A+B+C</v>
          </cell>
          <cell r="G999">
            <v>32830.939999999995</v>
          </cell>
        </row>
        <row r="1001">
          <cell r="A1001" t="str">
            <v>ANALISIS DE PRECIOS</v>
          </cell>
          <cell r="B1001">
            <v>0</v>
          </cell>
          <cell r="C1001">
            <v>0</v>
          </cell>
          <cell r="D1001">
            <v>0</v>
          </cell>
          <cell r="E1001">
            <v>0</v>
          </cell>
          <cell r="F1001">
            <v>0</v>
          </cell>
          <cell r="G1001">
            <v>0</v>
          </cell>
        </row>
        <row r="1002">
          <cell r="A1002" t="str">
            <v>COMITENTE:</v>
          </cell>
          <cell r="B1002" t="str">
            <v>DIRECCIÓN DE INFRAESTRUCTURA ESCOLAR</v>
          </cell>
          <cell r="C1002">
            <v>0</v>
          </cell>
          <cell r="D1002">
            <v>0</v>
          </cell>
          <cell r="E1002">
            <v>0</v>
          </cell>
          <cell r="F1002">
            <v>0</v>
          </cell>
          <cell r="G1002">
            <v>0</v>
          </cell>
        </row>
        <row r="1003">
          <cell r="A1003" t="str">
            <v>CONTRATISTA:</v>
          </cell>
          <cell r="B1003">
            <v>0</v>
          </cell>
          <cell r="C1003">
            <v>0</v>
          </cell>
          <cell r="D1003">
            <v>0</v>
          </cell>
          <cell r="E1003">
            <v>0</v>
          </cell>
          <cell r="F1003">
            <v>0</v>
          </cell>
          <cell r="G1003">
            <v>0</v>
          </cell>
        </row>
        <row r="1004">
          <cell r="A1004" t="str">
            <v>OBRA:</v>
          </cell>
          <cell r="B1004" t="str">
            <v>ESCUELA JUAN JOSE PASO</v>
          </cell>
          <cell r="C1004">
            <v>0</v>
          </cell>
          <cell r="D1004">
            <v>0</v>
          </cell>
          <cell r="E1004">
            <v>0</v>
          </cell>
          <cell r="F1004" t="str">
            <v>PRECIOS A:</v>
          </cell>
          <cell r="G1004">
            <v>44180</v>
          </cell>
        </row>
        <row r="1005">
          <cell r="A1005" t="str">
            <v>UBICACIÓN:</v>
          </cell>
          <cell r="B1005" t="str">
            <v>DEPARTAMENTO ANGACO</v>
          </cell>
          <cell r="C1005">
            <v>0</v>
          </cell>
          <cell r="D1005">
            <v>0</v>
          </cell>
          <cell r="E1005">
            <v>0</v>
          </cell>
          <cell r="F1005">
            <v>0</v>
          </cell>
          <cell r="G1005">
            <v>0</v>
          </cell>
        </row>
        <row r="1006">
          <cell r="A1006" t="str">
            <v>RUBRO:</v>
          </cell>
          <cell r="B1006">
            <v>3</v>
          </cell>
          <cell r="C1006" t="str">
            <v>ESTRUCTURAS RESISTENTES</v>
          </cell>
          <cell r="D1006">
            <v>0</v>
          </cell>
          <cell r="E1006">
            <v>0</v>
          </cell>
          <cell r="F1006">
            <v>0</v>
          </cell>
          <cell r="G1006">
            <v>0</v>
          </cell>
        </row>
        <row r="1007">
          <cell r="A1007" t="str">
            <v>ITEM:</v>
          </cell>
          <cell r="B1007" t="str">
            <v>3.1.5</v>
          </cell>
          <cell r="C1007" t="str">
            <v>Hormigones para columnas de carga</v>
          </cell>
          <cell r="D1007">
            <v>0</v>
          </cell>
          <cell r="E1007">
            <v>0</v>
          </cell>
          <cell r="F1007" t="str">
            <v>UNIDAD:</v>
          </cell>
          <cell r="G1007" t="str">
            <v>m3</v>
          </cell>
        </row>
        <row r="1008">
          <cell r="A1008">
            <v>0</v>
          </cell>
          <cell r="B1008">
            <v>0</v>
          </cell>
          <cell r="C1008">
            <v>0</v>
          </cell>
          <cell r="D1008">
            <v>0</v>
          </cell>
          <cell r="E1008">
            <v>0</v>
          </cell>
          <cell r="F1008">
            <v>0</v>
          </cell>
          <cell r="G1008">
            <v>0</v>
          </cell>
        </row>
        <row r="1009">
          <cell r="A1009" t="str">
            <v>DATOS REDETERMINACION</v>
          </cell>
          <cell r="B1009">
            <v>0</v>
          </cell>
          <cell r="C1009" t="str">
            <v>DESIGNACION</v>
          </cell>
          <cell r="D1009" t="str">
            <v>U</v>
          </cell>
          <cell r="E1009" t="str">
            <v>Cantidad</v>
          </cell>
          <cell r="F1009" t="str">
            <v>$ Unitarios</v>
          </cell>
          <cell r="G1009" t="str">
            <v>$ Parcial</v>
          </cell>
        </row>
        <row r="1010">
          <cell r="A1010" t="str">
            <v>CÓDIGO</v>
          </cell>
          <cell r="B1010" t="str">
            <v>DESCRIPCIÓN</v>
          </cell>
          <cell r="C1010">
            <v>0</v>
          </cell>
          <cell r="D1010">
            <v>0</v>
          </cell>
          <cell r="E1010">
            <v>0</v>
          </cell>
          <cell r="F1010">
            <v>0</v>
          </cell>
          <cell r="G1010">
            <v>0</v>
          </cell>
        </row>
        <row r="1011">
          <cell r="A1011">
            <v>0</v>
          </cell>
          <cell r="B1011">
            <v>0</v>
          </cell>
          <cell r="C1011" t="str">
            <v>A - MATERIALES</v>
          </cell>
          <cell r="D1011">
            <v>0</v>
          </cell>
          <cell r="E1011">
            <v>0</v>
          </cell>
          <cell r="F1011">
            <v>0</v>
          </cell>
          <cell r="G1011">
            <v>0</v>
          </cell>
        </row>
        <row r="1012">
          <cell r="A1012" t="str">
            <v>INDEC-CM - 37510-11</v>
          </cell>
          <cell r="B1012" t="str">
            <v>Hormigón elaborado</v>
          </cell>
          <cell r="C1012" t="str">
            <v>Hormigón elaborado H17</v>
          </cell>
          <cell r="D1012" t="str">
            <v>m3</v>
          </cell>
          <cell r="E1012">
            <v>1.05</v>
          </cell>
          <cell r="F1012">
            <v>4000</v>
          </cell>
          <cell r="G1012">
            <v>4200</v>
          </cell>
        </row>
        <row r="1013">
          <cell r="A1013" t="str">
            <v>INDEC-PB - 41261-1</v>
          </cell>
          <cell r="B1013" t="str">
            <v xml:space="preserve">Barras de hierro y acero                                               </v>
          </cell>
          <cell r="C1013" t="str">
            <v>Hierro</v>
          </cell>
          <cell r="D1013" t="str">
            <v>Kg.</v>
          </cell>
          <cell r="E1013">
            <v>200</v>
          </cell>
          <cell r="F1013">
            <v>134.92380155245135</v>
          </cell>
          <cell r="G1013">
            <v>26984.76</v>
          </cell>
        </row>
        <row r="1014">
          <cell r="A1014" t="str">
            <v>INDEC-PB - 31420-1</v>
          </cell>
          <cell r="B1014" t="str">
            <v xml:space="preserve">Maderas terciadas fenólicas                                            </v>
          </cell>
          <cell r="C1014" t="str">
            <v>Fenólico</v>
          </cell>
          <cell r="D1014" t="str">
            <v>m2</v>
          </cell>
          <cell r="E1014">
            <v>0.4</v>
          </cell>
          <cell r="F1014">
            <v>698.66</v>
          </cell>
          <cell r="G1014">
            <v>279.45999999999998</v>
          </cell>
        </row>
        <row r="1015">
          <cell r="A1015" t="str">
            <v>INDEC-PB - 31420-1</v>
          </cell>
          <cell r="B1015" t="str">
            <v xml:space="preserve">Maderas terciadas fenólicas                                            </v>
          </cell>
          <cell r="C1015" t="str">
            <v>Tablas 1" x 4"</v>
          </cell>
          <cell r="D1015" t="str">
            <v>m2</v>
          </cell>
          <cell r="E1015">
            <v>0.5</v>
          </cell>
          <cell r="F1015">
            <v>640.91</v>
          </cell>
          <cell r="G1015">
            <v>320.45999999999998</v>
          </cell>
        </row>
        <row r="1016">
          <cell r="A1016" t="str">
            <v>INDEC-PB - 41263-1</v>
          </cell>
          <cell r="B1016" t="str">
            <v xml:space="preserve">Alambres de acero                                                      </v>
          </cell>
          <cell r="C1016" t="str">
            <v xml:space="preserve">Alambre </v>
          </cell>
          <cell r="D1016" t="str">
            <v>Kg</v>
          </cell>
          <cell r="E1016">
            <v>0.4</v>
          </cell>
          <cell r="F1016">
            <v>203.39</v>
          </cell>
          <cell r="G1016">
            <v>81.36</v>
          </cell>
        </row>
        <row r="1017">
          <cell r="A1017" t="str">
            <v>INDEC-CM - 31100-11</v>
          </cell>
          <cell r="B1017" t="str">
            <v>Tirante  sin cepillar</v>
          </cell>
          <cell r="C1017" t="str">
            <v>Tirantes 3"x3"</v>
          </cell>
          <cell r="D1017" t="str">
            <v>ml</v>
          </cell>
          <cell r="E1017">
            <v>1</v>
          </cell>
          <cell r="F1017">
            <v>144.55000000000001</v>
          </cell>
          <cell r="G1017">
            <v>144.55000000000001</v>
          </cell>
        </row>
        <row r="1018">
          <cell r="A1018" t="str">
            <v>INDEC-CM - 31100-11</v>
          </cell>
          <cell r="B1018" t="str">
            <v>Tirante  sin cepillar</v>
          </cell>
          <cell r="C1018" t="str">
            <v>Puntales (2,5m)</v>
          </cell>
          <cell r="D1018" t="str">
            <v>ml</v>
          </cell>
          <cell r="E1018">
            <v>1</v>
          </cell>
          <cell r="F1018">
            <v>206.9</v>
          </cell>
          <cell r="G1018">
            <v>206.9</v>
          </cell>
        </row>
        <row r="1019">
          <cell r="A1019" t="str">
            <v>INDEC-PB - 42944-2</v>
          </cell>
          <cell r="B1019" t="str">
            <v xml:space="preserve">Clavos                                                                 </v>
          </cell>
          <cell r="C1019" t="str">
            <v>Clavos pta. París 2"</v>
          </cell>
          <cell r="D1019" t="str">
            <v>Kg</v>
          </cell>
          <cell r="E1019">
            <v>0.4</v>
          </cell>
          <cell r="F1019">
            <v>181.4</v>
          </cell>
          <cell r="G1019">
            <v>72.56</v>
          </cell>
        </row>
        <row r="1020">
          <cell r="A1020" t="str">
            <v>INDEC-PB - 33380-1</v>
          </cell>
          <cell r="B1020" t="str">
            <v xml:space="preserve">Aceites lubricantes                                                    </v>
          </cell>
          <cell r="C1020" t="str">
            <v>Líquido desencofrante</v>
          </cell>
          <cell r="D1020" t="str">
            <v>Lts.</v>
          </cell>
          <cell r="E1020">
            <v>1.25</v>
          </cell>
          <cell r="F1020">
            <v>297.52</v>
          </cell>
          <cell r="G1020">
            <v>371.9</v>
          </cell>
        </row>
        <row r="1021">
          <cell r="A1021" t="str">
            <v>INDEC-PB - 31100-1</v>
          </cell>
          <cell r="B1021" t="str">
            <v xml:space="preserve">Maderas aserradas                                                      </v>
          </cell>
          <cell r="C1021" t="str">
            <v>Chanfles</v>
          </cell>
          <cell r="D1021" t="str">
            <v>ml</v>
          </cell>
          <cell r="E1021">
            <v>1.25</v>
          </cell>
          <cell r="F1021">
            <v>72</v>
          </cell>
          <cell r="G1021">
            <v>90</v>
          </cell>
        </row>
        <row r="1022">
          <cell r="A1022" t="str">
            <v>INDEC-PB - 2520-3</v>
          </cell>
          <cell r="B1022" t="str">
            <v>Otros productos plásticos (incluye: Telas plásticas, Cortinas de enrollar de PVC y Artículos de bazar de plástico)</v>
          </cell>
          <cell r="C1022" t="str">
            <v>Separadores plásticos</v>
          </cell>
          <cell r="D1022" t="str">
            <v>Un,</v>
          </cell>
          <cell r="E1022">
            <v>20</v>
          </cell>
          <cell r="F1022">
            <v>2.63</v>
          </cell>
          <cell r="G1022">
            <v>52.6</v>
          </cell>
        </row>
        <row r="1023">
          <cell r="A1023" t="str">
            <v/>
          </cell>
          <cell r="B1023" t="str">
            <v/>
          </cell>
          <cell r="C1023">
            <v>0</v>
          </cell>
          <cell r="D1023" t="str">
            <v/>
          </cell>
          <cell r="E1023">
            <v>0</v>
          </cell>
          <cell r="F1023">
            <v>0</v>
          </cell>
          <cell r="G1023">
            <v>0</v>
          </cell>
        </row>
        <row r="1024">
          <cell r="A1024" t="str">
            <v/>
          </cell>
          <cell r="B1024" t="str">
            <v/>
          </cell>
          <cell r="C1024">
            <v>0</v>
          </cell>
          <cell r="D1024" t="str">
            <v/>
          </cell>
          <cell r="E1024">
            <v>0</v>
          </cell>
          <cell r="F1024">
            <v>0</v>
          </cell>
          <cell r="G1024">
            <v>0</v>
          </cell>
        </row>
        <row r="1025">
          <cell r="A1025" t="str">
            <v/>
          </cell>
          <cell r="B1025" t="str">
            <v/>
          </cell>
          <cell r="C1025">
            <v>0</v>
          </cell>
          <cell r="D1025" t="str">
            <v/>
          </cell>
          <cell r="E1025">
            <v>0</v>
          </cell>
          <cell r="F1025">
            <v>0</v>
          </cell>
          <cell r="G1025">
            <v>0</v>
          </cell>
        </row>
        <row r="1026">
          <cell r="A1026">
            <v>0</v>
          </cell>
          <cell r="B1026">
            <v>0</v>
          </cell>
          <cell r="C1026">
            <v>0</v>
          </cell>
          <cell r="D1026">
            <v>0</v>
          </cell>
          <cell r="E1026">
            <v>0</v>
          </cell>
          <cell r="F1026" t="str">
            <v>Total A</v>
          </cell>
          <cell r="G1026">
            <v>32804.550000000003</v>
          </cell>
        </row>
        <row r="1027">
          <cell r="A1027">
            <v>0</v>
          </cell>
          <cell r="B1027">
            <v>0</v>
          </cell>
          <cell r="C1027" t="str">
            <v>B - MANO DE OBRA</v>
          </cell>
          <cell r="D1027">
            <v>0</v>
          </cell>
          <cell r="E1027">
            <v>0</v>
          </cell>
          <cell r="F1027">
            <v>0</v>
          </cell>
          <cell r="G1027">
            <v>0</v>
          </cell>
        </row>
        <row r="1028">
          <cell r="A1028" t="str">
            <v>IIEE-SJ - 102000</v>
          </cell>
          <cell r="B1028" t="str">
            <v xml:space="preserve">Oficial </v>
          </cell>
          <cell r="C1028" t="str">
            <v>Oficial</v>
          </cell>
          <cell r="D1028" t="str">
            <v>hs.</v>
          </cell>
          <cell r="E1028">
            <v>18</v>
          </cell>
          <cell r="F1028">
            <v>222.14</v>
          </cell>
          <cell r="G1028">
            <v>3998.52</v>
          </cell>
        </row>
        <row r="1029">
          <cell r="A1029" t="str">
            <v>IIEE-SJ - 103000</v>
          </cell>
          <cell r="B1029" t="str">
            <v>Ayudante</v>
          </cell>
          <cell r="C1029" t="str">
            <v>Ayudante</v>
          </cell>
          <cell r="D1029" t="str">
            <v>hs.</v>
          </cell>
          <cell r="E1029">
            <v>10</v>
          </cell>
          <cell r="F1029">
            <v>188.03</v>
          </cell>
          <cell r="G1029">
            <v>1880.3</v>
          </cell>
        </row>
        <row r="1030">
          <cell r="A1030" t="str">
            <v>IIEE-SJ - 102000</v>
          </cell>
          <cell r="B1030" t="str">
            <v xml:space="preserve">Oficial </v>
          </cell>
          <cell r="C1030" t="str">
            <v>Cargas Sociales Oficial</v>
          </cell>
          <cell r="D1030" t="str">
            <v>hs.</v>
          </cell>
          <cell r="E1030">
            <v>18</v>
          </cell>
          <cell r="F1030">
            <v>139.9</v>
          </cell>
          <cell r="G1030">
            <v>2518.1999999999998</v>
          </cell>
        </row>
        <row r="1031">
          <cell r="A1031" t="str">
            <v>IIEE-SJ - 103000</v>
          </cell>
          <cell r="B1031" t="str">
            <v>Ayudante</v>
          </cell>
          <cell r="C1031" t="str">
            <v>Cargas Sociales Ayudante</v>
          </cell>
          <cell r="D1031" t="str">
            <v>hs.</v>
          </cell>
          <cell r="E1031">
            <v>10</v>
          </cell>
          <cell r="F1031">
            <v>118.96</v>
          </cell>
          <cell r="G1031">
            <v>1189.5999999999999</v>
          </cell>
        </row>
        <row r="1032">
          <cell r="A1032" t="str">
            <v/>
          </cell>
          <cell r="B1032">
            <v>0</v>
          </cell>
          <cell r="C1032">
            <v>0</v>
          </cell>
          <cell r="D1032" t="str">
            <v/>
          </cell>
          <cell r="E1032">
            <v>0</v>
          </cell>
          <cell r="F1032">
            <v>0</v>
          </cell>
          <cell r="G1032">
            <v>0</v>
          </cell>
        </row>
        <row r="1033">
          <cell r="A1033" t="str">
            <v/>
          </cell>
          <cell r="B1033">
            <v>0</v>
          </cell>
          <cell r="C1033">
            <v>0</v>
          </cell>
          <cell r="D1033" t="str">
            <v/>
          </cell>
          <cell r="E1033">
            <v>0</v>
          </cell>
          <cell r="F1033">
            <v>0</v>
          </cell>
          <cell r="G1033">
            <v>0</v>
          </cell>
        </row>
        <row r="1034">
          <cell r="A1034" t="str">
            <v/>
          </cell>
          <cell r="B1034">
            <v>0</v>
          </cell>
          <cell r="C1034">
            <v>0</v>
          </cell>
          <cell r="D1034" t="str">
            <v/>
          </cell>
          <cell r="E1034">
            <v>0</v>
          </cell>
          <cell r="F1034">
            <v>0</v>
          </cell>
          <cell r="G1034">
            <v>0</v>
          </cell>
        </row>
        <row r="1035">
          <cell r="A1035" t="str">
            <v/>
          </cell>
          <cell r="B1035">
            <v>0</v>
          </cell>
          <cell r="C1035">
            <v>0</v>
          </cell>
          <cell r="D1035" t="str">
            <v/>
          </cell>
          <cell r="E1035">
            <v>0</v>
          </cell>
          <cell r="F1035">
            <v>0</v>
          </cell>
          <cell r="G1035">
            <v>0</v>
          </cell>
        </row>
        <row r="1036">
          <cell r="A1036">
            <v>0</v>
          </cell>
          <cell r="B1036">
            <v>0</v>
          </cell>
          <cell r="C1036">
            <v>0</v>
          </cell>
          <cell r="D1036">
            <v>0</v>
          </cell>
          <cell r="E1036">
            <v>0</v>
          </cell>
          <cell r="F1036" t="str">
            <v>Total B</v>
          </cell>
          <cell r="G1036">
            <v>9586.6200000000008</v>
          </cell>
        </row>
        <row r="1037">
          <cell r="A1037">
            <v>0</v>
          </cell>
          <cell r="B1037">
            <v>0</v>
          </cell>
          <cell r="C1037" t="str">
            <v>C - EQUIPOS</v>
          </cell>
          <cell r="D1037">
            <v>0</v>
          </cell>
          <cell r="E1037">
            <v>0</v>
          </cell>
          <cell r="F1037">
            <v>0</v>
          </cell>
          <cell r="G1037">
            <v>0</v>
          </cell>
        </row>
        <row r="1038">
          <cell r="A1038" t="str">
            <v/>
          </cell>
          <cell r="B1038" t="str">
            <v/>
          </cell>
          <cell r="C1038">
            <v>0</v>
          </cell>
          <cell r="D1038" t="str">
            <v/>
          </cell>
          <cell r="E1038">
            <v>0</v>
          </cell>
          <cell r="F1038">
            <v>0</v>
          </cell>
          <cell r="G1038">
            <v>0</v>
          </cell>
        </row>
        <row r="1039">
          <cell r="A1039" t="str">
            <v/>
          </cell>
          <cell r="B1039" t="str">
            <v/>
          </cell>
          <cell r="C1039">
            <v>0</v>
          </cell>
          <cell r="D1039" t="str">
            <v/>
          </cell>
          <cell r="E1039">
            <v>0</v>
          </cell>
          <cell r="F1039">
            <v>0</v>
          </cell>
          <cell r="G1039">
            <v>0</v>
          </cell>
        </row>
        <row r="1040">
          <cell r="A1040" t="str">
            <v/>
          </cell>
          <cell r="B1040" t="str">
            <v/>
          </cell>
          <cell r="C1040">
            <v>0</v>
          </cell>
          <cell r="D1040" t="str">
            <v/>
          </cell>
          <cell r="E1040">
            <v>0</v>
          </cell>
          <cell r="F1040">
            <v>0</v>
          </cell>
          <cell r="G1040">
            <v>0</v>
          </cell>
        </row>
        <row r="1041">
          <cell r="A1041" t="str">
            <v/>
          </cell>
          <cell r="B1041" t="str">
            <v/>
          </cell>
          <cell r="C1041">
            <v>0</v>
          </cell>
          <cell r="D1041" t="str">
            <v/>
          </cell>
          <cell r="E1041">
            <v>0</v>
          </cell>
          <cell r="F1041">
            <v>0</v>
          </cell>
          <cell r="G1041">
            <v>0</v>
          </cell>
        </row>
        <row r="1042">
          <cell r="A1042" t="str">
            <v/>
          </cell>
          <cell r="B1042" t="str">
            <v/>
          </cell>
          <cell r="C1042">
            <v>0</v>
          </cell>
          <cell r="D1042" t="str">
            <v/>
          </cell>
          <cell r="E1042">
            <v>0</v>
          </cell>
          <cell r="F1042">
            <v>0</v>
          </cell>
          <cell r="G1042">
            <v>0</v>
          </cell>
        </row>
        <row r="1043">
          <cell r="A1043" t="str">
            <v/>
          </cell>
          <cell r="B1043" t="str">
            <v/>
          </cell>
          <cell r="C1043">
            <v>0</v>
          </cell>
          <cell r="D1043" t="str">
            <v/>
          </cell>
          <cell r="E1043">
            <v>0</v>
          </cell>
          <cell r="F1043">
            <v>0</v>
          </cell>
          <cell r="G1043">
            <v>0</v>
          </cell>
        </row>
        <row r="1044">
          <cell r="A1044" t="str">
            <v/>
          </cell>
          <cell r="B1044" t="str">
            <v/>
          </cell>
          <cell r="C1044">
            <v>0</v>
          </cell>
          <cell r="D1044" t="str">
            <v/>
          </cell>
          <cell r="E1044">
            <v>0</v>
          </cell>
          <cell r="F1044">
            <v>0</v>
          </cell>
          <cell r="G1044">
            <v>0</v>
          </cell>
        </row>
        <row r="1045">
          <cell r="A1045" t="str">
            <v/>
          </cell>
          <cell r="B1045" t="str">
            <v/>
          </cell>
          <cell r="C1045">
            <v>0</v>
          </cell>
          <cell r="D1045" t="str">
            <v/>
          </cell>
          <cell r="E1045">
            <v>0</v>
          </cell>
          <cell r="F1045">
            <v>0</v>
          </cell>
          <cell r="G1045">
            <v>0</v>
          </cell>
        </row>
        <row r="1046">
          <cell r="A1046" t="str">
            <v/>
          </cell>
          <cell r="B1046" t="str">
            <v/>
          </cell>
          <cell r="C1046">
            <v>0</v>
          </cell>
          <cell r="D1046" t="str">
            <v/>
          </cell>
          <cell r="E1046">
            <v>0</v>
          </cell>
          <cell r="F1046">
            <v>0</v>
          </cell>
          <cell r="G1046">
            <v>0</v>
          </cell>
        </row>
        <row r="1047">
          <cell r="A1047">
            <v>0</v>
          </cell>
          <cell r="B1047">
            <v>0</v>
          </cell>
          <cell r="C1047">
            <v>0</v>
          </cell>
          <cell r="D1047">
            <v>0</v>
          </cell>
          <cell r="E1047">
            <v>0</v>
          </cell>
          <cell r="F1047" t="str">
            <v>Total C</v>
          </cell>
          <cell r="G1047">
            <v>0</v>
          </cell>
        </row>
        <row r="1048">
          <cell r="A1048">
            <v>0</v>
          </cell>
          <cell r="B1048">
            <v>0</v>
          </cell>
          <cell r="C1048">
            <v>0</v>
          </cell>
          <cell r="D1048">
            <v>0</v>
          </cell>
          <cell r="E1048">
            <v>0</v>
          </cell>
          <cell r="F1048">
            <v>0</v>
          </cell>
          <cell r="G1048">
            <v>0</v>
          </cell>
        </row>
        <row r="1049">
          <cell r="A1049" t="str">
            <v>3.1.5</v>
          </cell>
          <cell r="B1049" t="str">
            <v>Hormigones para columnas de carga</v>
          </cell>
          <cell r="C1049">
            <v>0</v>
          </cell>
          <cell r="D1049" t="str">
            <v>Costo  Neto</v>
          </cell>
          <cell r="E1049">
            <v>0</v>
          </cell>
          <cell r="F1049" t="str">
            <v>Total D=A+B+C</v>
          </cell>
          <cell r="G1049">
            <v>42391.17</v>
          </cell>
        </row>
        <row r="1051">
          <cell r="A1051" t="str">
            <v>ANALISIS DE PRECIOS</v>
          </cell>
          <cell r="B1051">
            <v>0</v>
          </cell>
          <cell r="C1051">
            <v>0</v>
          </cell>
          <cell r="D1051">
            <v>0</v>
          </cell>
          <cell r="E1051">
            <v>0</v>
          </cell>
          <cell r="F1051">
            <v>0</v>
          </cell>
          <cell r="G1051">
            <v>0</v>
          </cell>
        </row>
        <row r="1052">
          <cell r="A1052" t="str">
            <v>COMITENTE:</v>
          </cell>
          <cell r="B1052" t="str">
            <v>DIRECCIÓN DE INFRAESTRUCTURA ESCOLAR</v>
          </cell>
          <cell r="C1052">
            <v>0</v>
          </cell>
          <cell r="D1052">
            <v>0</v>
          </cell>
          <cell r="E1052">
            <v>0</v>
          </cell>
          <cell r="F1052">
            <v>0</v>
          </cell>
          <cell r="G1052">
            <v>0</v>
          </cell>
        </row>
        <row r="1053">
          <cell r="A1053" t="str">
            <v>CONTRATISTA:</v>
          </cell>
          <cell r="B1053">
            <v>0</v>
          </cell>
          <cell r="C1053">
            <v>0</v>
          </cell>
          <cell r="D1053">
            <v>0</v>
          </cell>
          <cell r="E1053">
            <v>0</v>
          </cell>
          <cell r="F1053">
            <v>0</v>
          </cell>
          <cell r="G1053">
            <v>0</v>
          </cell>
        </row>
        <row r="1054">
          <cell r="A1054" t="str">
            <v>OBRA:</v>
          </cell>
          <cell r="B1054" t="str">
            <v>ESCUELA JUAN JOSE PASO</v>
          </cell>
          <cell r="C1054">
            <v>0</v>
          </cell>
          <cell r="D1054">
            <v>0</v>
          </cell>
          <cell r="E1054">
            <v>0</v>
          </cell>
          <cell r="F1054" t="str">
            <v>PRECIOS A:</v>
          </cell>
          <cell r="G1054">
            <v>44180</v>
          </cell>
        </row>
        <row r="1055">
          <cell r="A1055" t="str">
            <v>UBICACIÓN:</v>
          </cell>
          <cell r="B1055" t="str">
            <v>DEPARTAMENTO ANGACO</v>
          </cell>
          <cell r="C1055">
            <v>0</v>
          </cell>
          <cell r="D1055">
            <v>0</v>
          </cell>
          <cell r="E1055">
            <v>0</v>
          </cell>
          <cell r="F1055">
            <v>0</v>
          </cell>
          <cell r="G1055">
            <v>0</v>
          </cell>
        </row>
        <row r="1056">
          <cell r="A1056" t="str">
            <v>RUBRO:</v>
          </cell>
          <cell r="B1056">
            <v>3</v>
          </cell>
          <cell r="C1056" t="str">
            <v>ESTRUCTURAS RESISTENTES</v>
          </cell>
          <cell r="D1056">
            <v>0</v>
          </cell>
          <cell r="E1056">
            <v>0</v>
          </cell>
          <cell r="F1056">
            <v>0</v>
          </cell>
          <cell r="G1056">
            <v>0</v>
          </cell>
        </row>
        <row r="1057">
          <cell r="A1057" t="str">
            <v>ITEM:</v>
          </cell>
          <cell r="B1057" t="str">
            <v>3.1.6</v>
          </cell>
          <cell r="C1057" t="str">
            <v>Hormigones para columnas de encadenado</v>
          </cell>
          <cell r="D1057">
            <v>0</v>
          </cell>
          <cell r="E1057">
            <v>0</v>
          </cell>
          <cell r="F1057" t="str">
            <v>UNIDAD:</v>
          </cell>
          <cell r="G1057" t="str">
            <v>m3</v>
          </cell>
        </row>
        <row r="1058">
          <cell r="A1058">
            <v>0</v>
          </cell>
          <cell r="B1058">
            <v>0</v>
          </cell>
          <cell r="C1058">
            <v>0</v>
          </cell>
          <cell r="D1058">
            <v>0</v>
          </cell>
          <cell r="E1058">
            <v>0</v>
          </cell>
          <cell r="F1058">
            <v>0</v>
          </cell>
          <cell r="G1058">
            <v>0</v>
          </cell>
        </row>
        <row r="1059">
          <cell r="A1059" t="str">
            <v>DATOS REDETERMINACION</v>
          </cell>
          <cell r="B1059">
            <v>0</v>
          </cell>
          <cell r="C1059" t="str">
            <v>DESIGNACION</v>
          </cell>
          <cell r="D1059" t="str">
            <v>U</v>
          </cell>
          <cell r="E1059" t="str">
            <v>Cantidad</v>
          </cell>
          <cell r="F1059" t="str">
            <v>$ Unitarios</v>
          </cell>
          <cell r="G1059" t="str">
            <v>$ Parcial</v>
          </cell>
        </row>
        <row r="1060">
          <cell r="A1060" t="str">
            <v>CÓDIGO</v>
          </cell>
          <cell r="B1060" t="str">
            <v>DESCRIPCIÓN</v>
          </cell>
          <cell r="C1060">
            <v>0</v>
          </cell>
          <cell r="D1060">
            <v>0</v>
          </cell>
          <cell r="E1060">
            <v>0</v>
          </cell>
          <cell r="F1060">
            <v>0</v>
          </cell>
          <cell r="G1060">
            <v>0</v>
          </cell>
        </row>
        <row r="1061">
          <cell r="A1061">
            <v>0</v>
          </cell>
          <cell r="B1061">
            <v>0</v>
          </cell>
          <cell r="C1061" t="str">
            <v>A - MATERIALES</v>
          </cell>
          <cell r="D1061">
            <v>0</v>
          </cell>
          <cell r="E1061">
            <v>0</v>
          </cell>
          <cell r="F1061">
            <v>0</v>
          </cell>
          <cell r="G1061">
            <v>0</v>
          </cell>
        </row>
        <row r="1062">
          <cell r="A1062" t="str">
            <v>INDEC-CM - 37510-11</v>
          </cell>
          <cell r="B1062" t="str">
            <v>Hormigón elaborado</v>
          </cell>
          <cell r="C1062" t="str">
            <v>Hormigón elaborado H17</v>
          </cell>
          <cell r="D1062" t="str">
            <v>m3</v>
          </cell>
          <cell r="E1062">
            <v>1.05</v>
          </cell>
          <cell r="F1062">
            <v>4000</v>
          </cell>
          <cell r="G1062">
            <v>4200</v>
          </cell>
        </row>
        <row r="1063">
          <cell r="A1063" t="str">
            <v>INDEC-PB - 41261-1</v>
          </cell>
          <cell r="B1063" t="str">
            <v xml:space="preserve">Barras de hierro y acero                                               </v>
          </cell>
          <cell r="C1063" t="str">
            <v>Hierro</v>
          </cell>
          <cell r="D1063" t="str">
            <v>Kg.</v>
          </cell>
          <cell r="E1063">
            <v>105</v>
          </cell>
          <cell r="F1063">
            <v>134.92380155245135</v>
          </cell>
          <cell r="G1063">
            <v>14167</v>
          </cell>
        </row>
        <row r="1064">
          <cell r="A1064" t="str">
            <v>INDEC-PB - 31420-1</v>
          </cell>
          <cell r="B1064" t="str">
            <v xml:space="preserve">Maderas terciadas fenólicas                                            </v>
          </cell>
          <cell r="C1064" t="str">
            <v>Fenólico</v>
          </cell>
          <cell r="D1064" t="str">
            <v>m2</v>
          </cell>
          <cell r="E1064">
            <v>1</v>
          </cell>
          <cell r="F1064">
            <v>698.66</v>
          </cell>
          <cell r="G1064">
            <v>698.66</v>
          </cell>
        </row>
        <row r="1065">
          <cell r="A1065" t="str">
            <v>INDEC-PB - 31420-1</v>
          </cell>
          <cell r="B1065" t="str">
            <v xml:space="preserve">Maderas terciadas fenólicas                                            </v>
          </cell>
          <cell r="C1065" t="str">
            <v>Tablas 1" x 4"</v>
          </cell>
          <cell r="D1065" t="str">
            <v>m2</v>
          </cell>
          <cell r="E1065">
            <v>0.33</v>
          </cell>
          <cell r="F1065">
            <v>640.91</v>
          </cell>
          <cell r="G1065">
            <v>211.5</v>
          </cell>
        </row>
        <row r="1066">
          <cell r="A1066" t="str">
            <v>INDEC-CM - 31100-11</v>
          </cell>
          <cell r="B1066" t="str">
            <v>Tirante  sin cepillar</v>
          </cell>
          <cell r="C1066" t="str">
            <v>Tirantes 3"x3"</v>
          </cell>
          <cell r="D1066" t="str">
            <v>ml</v>
          </cell>
          <cell r="E1066">
            <v>1</v>
          </cell>
          <cell r="F1066">
            <v>144.55000000000001</v>
          </cell>
          <cell r="G1066">
            <v>144.55000000000001</v>
          </cell>
        </row>
        <row r="1067">
          <cell r="A1067" t="str">
            <v>INDEC-PB - 31100-1</v>
          </cell>
          <cell r="B1067" t="str">
            <v xml:space="preserve">Maderas aserradas                                                      </v>
          </cell>
          <cell r="C1067" t="str">
            <v>Chanfles</v>
          </cell>
          <cell r="D1067" t="str">
            <v>ml</v>
          </cell>
          <cell r="E1067">
            <v>0.8</v>
          </cell>
          <cell r="F1067">
            <v>72</v>
          </cell>
          <cell r="G1067">
            <v>57.6</v>
          </cell>
        </row>
        <row r="1068">
          <cell r="A1068" t="str">
            <v>INDEC-CM - 31100-11</v>
          </cell>
          <cell r="B1068" t="str">
            <v>Tirante  sin cepillar</v>
          </cell>
          <cell r="C1068" t="str">
            <v>Puntales (2,5m)</v>
          </cell>
          <cell r="D1068" t="str">
            <v>ml</v>
          </cell>
          <cell r="E1068">
            <v>0.8</v>
          </cell>
          <cell r="F1068">
            <v>206.9</v>
          </cell>
          <cell r="G1068">
            <v>165.52</v>
          </cell>
        </row>
        <row r="1069">
          <cell r="A1069" t="str">
            <v>INDEC-PB - 41263-1</v>
          </cell>
          <cell r="B1069" t="str">
            <v xml:space="preserve">Alambres de acero                                                      </v>
          </cell>
          <cell r="C1069" t="str">
            <v xml:space="preserve">Alambre </v>
          </cell>
          <cell r="D1069" t="str">
            <v>Kg</v>
          </cell>
          <cell r="E1069">
            <v>0.4</v>
          </cell>
          <cell r="F1069">
            <v>203.39</v>
          </cell>
          <cell r="G1069">
            <v>81.36</v>
          </cell>
        </row>
        <row r="1070">
          <cell r="A1070" t="str">
            <v>INDEC-PB - 42944-2</v>
          </cell>
          <cell r="B1070" t="str">
            <v xml:space="preserve">Clavos                                                                 </v>
          </cell>
          <cell r="C1070" t="str">
            <v>Clavos pta. París 2"</v>
          </cell>
          <cell r="D1070" t="str">
            <v>Kg</v>
          </cell>
          <cell r="E1070">
            <v>1</v>
          </cell>
          <cell r="F1070">
            <v>181.4</v>
          </cell>
          <cell r="G1070">
            <v>181.4</v>
          </cell>
        </row>
        <row r="1071">
          <cell r="A1071" t="str">
            <v>INDEC-PB - 33380-1</v>
          </cell>
          <cell r="B1071" t="str">
            <v xml:space="preserve">Aceites lubricantes                                                    </v>
          </cell>
          <cell r="C1071" t="str">
            <v>Líquido desencofrante</v>
          </cell>
          <cell r="D1071" t="str">
            <v>Lts.</v>
          </cell>
          <cell r="E1071">
            <v>0.8</v>
          </cell>
          <cell r="F1071">
            <v>297.52</v>
          </cell>
          <cell r="G1071">
            <v>238.02</v>
          </cell>
        </row>
        <row r="1072">
          <cell r="A1072" t="str">
            <v>INDEC-PB - 2520-3</v>
          </cell>
          <cell r="B1072" t="str">
            <v>Otros productos plásticos (incluye: Telas plásticas, Cortinas de enrollar de PVC y Artículos de bazar de plástico)</v>
          </cell>
          <cell r="C1072" t="str">
            <v>Separadores plásticos</v>
          </cell>
          <cell r="D1072" t="str">
            <v>Un,</v>
          </cell>
          <cell r="E1072">
            <v>50</v>
          </cell>
          <cell r="F1072">
            <v>2.63</v>
          </cell>
          <cell r="G1072">
            <v>131.5</v>
          </cell>
        </row>
        <row r="1073">
          <cell r="A1073" t="str">
            <v/>
          </cell>
          <cell r="B1073" t="str">
            <v/>
          </cell>
          <cell r="C1073">
            <v>0</v>
          </cell>
          <cell r="D1073" t="str">
            <v/>
          </cell>
          <cell r="E1073">
            <v>0</v>
          </cell>
          <cell r="F1073">
            <v>0</v>
          </cell>
          <cell r="G1073">
            <v>0</v>
          </cell>
        </row>
        <row r="1074">
          <cell r="A1074" t="str">
            <v/>
          </cell>
          <cell r="B1074" t="str">
            <v/>
          </cell>
          <cell r="C1074">
            <v>0</v>
          </cell>
          <cell r="D1074" t="str">
            <v/>
          </cell>
          <cell r="E1074">
            <v>0</v>
          </cell>
          <cell r="F1074">
            <v>0</v>
          </cell>
          <cell r="G1074">
            <v>0</v>
          </cell>
        </row>
        <row r="1075">
          <cell r="A1075" t="str">
            <v/>
          </cell>
          <cell r="B1075" t="str">
            <v/>
          </cell>
          <cell r="C1075">
            <v>0</v>
          </cell>
          <cell r="D1075" t="str">
            <v/>
          </cell>
          <cell r="E1075">
            <v>0</v>
          </cell>
          <cell r="F1075">
            <v>0</v>
          </cell>
          <cell r="G1075">
            <v>0</v>
          </cell>
        </row>
        <row r="1076">
          <cell r="A1076">
            <v>0</v>
          </cell>
          <cell r="B1076">
            <v>0</v>
          </cell>
          <cell r="C1076">
            <v>0</v>
          </cell>
          <cell r="D1076">
            <v>0</v>
          </cell>
          <cell r="E1076">
            <v>0</v>
          </cell>
          <cell r="F1076" t="str">
            <v>Total A</v>
          </cell>
          <cell r="G1076">
            <v>20277.11</v>
          </cell>
        </row>
        <row r="1077">
          <cell r="A1077">
            <v>0</v>
          </cell>
          <cell r="B1077">
            <v>0</v>
          </cell>
          <cell r="C1077" t="str">
            <v>B - MANO DE OBRA</v>
          </cell>
          <cell r="D1077">
            <v>0</v>
          </cell>
          <cell r="E1077">
            <v>0</v>
          </cell>
          <cell r="F1077">
            <v>0</v>
          </cell>
          <cell r="G1077">
            <v>0</v>
          </cell>
        </row>
        <row r="1078">
          <cell r="A1078" t="str">
            <v>IIEE-SJ - 102000</v>
          </cell>
          <cell r="B1078" t="str">
            <v xml:space="preserve">Oficial </v>
          </cell>
          <cell r="C1078" t="str">
            <v>Oficial</v>
          </cell>
          <cell r="D1078" t="str">
            <v>hs.</v>
          </cell>
          <cell r="E1078">
            <v>16.009999999999998</v>
          </cell>
          <cell r="F1078">
            <v>222.14</v>
          </cell>
          <cell r="G1078">
            <v>3556.46</v>
          </cell>
        </row>
        <row r="1079">
          <cell r="A1079" t="str">
            <v>IIEE-SJ - 103000</v>
          </cell>
          <cell r="B1079" t="str">
            <v>Ayudante</v>
          </cell>
          <cell r="C1079" t="str">
            <v>Ayudante</v>
          </cell>
          <cell r="D1079" t="str">
            <v>hs.</v>
          </cell>
          <cell r="E1079">
            <v>16</v>
          </cell>
          <cell r="F1079">
            <v>188.03</v>
          </cell>
          <cell r="G1079">
            <v>3008.48</v>
          </cell>
        </row>
        <row r="1080">
          <cell r="A1080" t="str">
            <v>IIEE-SJ - 102000</v>
          </cell>
          <cell r="B1080" t="str">
            <v xml:space="preserve">Oficial </v>
          </cell>
          <cell r="C1080" t="str">
            <v>Cargas Sociales Oficial</v>
          </cell>
          <cell r="D1080" t="str">
            <v>hs.</v>
          </cell>
          <cell r="E1080">
            <v>16.009999999999998</v>
          </cell>
          <cell r="F1080">
            <v>139.9</v>
          </cell>
          <cell r="G1080">
            <v>2239.8000000000002</v>
          </cell>
        </row>
        <row r="1081">
          <cell r="A1081" t="str">
            <v>IIEE-SJ - 103000</v>
          </cell>
          <cell r="B1081" t="str">
            <v>Ayudante</v>
          </cell>
          <cell r="C1081" t="str">
            <v>Cargas Sociales Ayudante</v>
          </cell>
          <cell r="D1081" t="str">
            <v>hs.</v>
          </cell>
          <cell r="E1081">
            <v>16</v>
          </cell>
          <cell r="F1081">
            <v>118.96</v>
          </cell>
          <cell r="G1081">
            <v>1903.36</v>
          </cell>
        </row>
        <row r="1082">
          <cell r="A1082" t="str">
            <v/>
          </cell>
          <cell r="B1082">
            <v>0</v>
          </cell>
          <cell r="C1082">
            <v>0</v>
          </cell>
          <cell r="D1082" t="str">
            <v/>
          </cell>
          <cell r="E1082">
            <v>0</v>
          </cell>
          <cell r="F1082">
            <v>0</v>
          </cell>
          <cell r="G1082">
            <v>0</v>
          </cell>
        </row>
        <row r="1083">
          <cell r="A1083" t="str">
            <v/>
          </cell>
          <cell r="B1083">
            <v>0</v>
          </cell>
          <cell r="C1083">
            <v>0</v>
          </cell>
          <cell r="D1083" t="str">
            <v/>
          </cell>
          <cell r="E1083">
            <v>0</v>
          </cell>
          <cell r="F1083">
            <v>0</v>
          </cell>
          <cell r="G1083">
            <v>0</v>
          </cell>
        </row>
        <row r="1084">
          <cell r="A1084" t="str">
            <v/>
          </cell>
          <cell r="B1084">
            <v>0</v>
          </cell>
          <cell r="C1084">
            <v>0</v>
          </cell>
          <cell r="D1084" t="str">
            <v/>
          </cell>
          <cell r="E1084">
            <v>0</v>
          </cell>
          <cell r="F1084">
            <v>0</v>
          </cell>
          <cell r="G1084">
            <v>0</v>
          </cell>
        </row>
        <row r="1085">
          <cell r="A1085" t="str">
            <v/>
          </cell>
          <cell r="B1085">
            <v>0</v>
          </cell>
          <cell r="C1085">
            <v>0</v>
          </cell>
          <cell r="D1085" t="str">
            <v/>
          </cell>
          <cell r="E1085">
            <v>0</v>
          </cell>
          <cell r="F1085">
            <v>0</v>
          </cell>
          <cell r="G1085">
            <v>0</v>
          </cell>
        </row>
        <row r="1086">
          <cell r="A1086">
            <v>0</v>
          </cell>
          <cell r="B1086">
            <v>0</v>
          </cell>
          <cell r="C1086">
            <v>0</v>
          </cell>
          <cell r="D1086">
            <v>0</v>
          </cell>
          <cell r="E1086">
            <v>0</v>
          </cell>
          <cell r="F1086" t="str">
            <v>Total B</v>
          </cell>
          <cell r="G1086">
            <v>10708.100000000002</v>
          </cell>
        </row>
        <row r="1087">
          <cell r="A1087">
            <v>0</v>
          </cell>
          <cell r="B1087">
            <v>0</v>
          </cell>
          <cell r="C1087" t="str">
            <v>C - EQUIPOS</v>
          </cell>
          <cell r="D1087">
            <v>0</v>
          </cell>
          <cell r="E1087">
            <v>0</v>
          </cell>
          <cell r="F1087">
            <v>0</v>
          </cell>
          <cell r="G1087">
            <v>0</v>
          </cell>
        </row>
        <row r="1088">
          <cell r="A1088" t="str">
            <v/>
          </cell>
          <cell r="B1088" t="str">
            <v/>
          </cell>
          <cell r="C1088">
            <v>0</v>
          </cell>
          <cell r="D1088" t="str">
            <v/>
          </cell>
          <cell r="E1088">
            <v>0</v>
          </cell>
          <cell r="F1088">
            <v>0</v>
          </cell>
          <cell r="G1088">
            <v>0</v>
          </cell>
        </row>
        <row r="1089">
          <cell r="A1089" t="str">
            <v/>
          </cell>
          <cell r="B1089" t="str">
            <v/>
          </cell>
          <cell r="C1089">
            <v>0</v>
          </cell>
          <cell r="D1089" t="str">
            <v/>
          </cell>
          <cell r="E1089">
            <v>0</v>
          </cell>
          <cell r="F1089">
            <v>0</v>
          </cell>
          <cell r="G1089">
            <v>0</v>
          </cell>
        </row>
        <row r="1090">
          <cell r="A1090" t="str">
            <v/>
          </cell>
          <cell r="B1090" t="str">
            <v/>
          </cell>
          <cell r="C1090">
            <v>0</v>
          </cell>
          <cell r="D1090" t="str">
            <v/>
          </cell>
          <cell r="E1090">
            <v>0</v>
          </cell>
          <cell r="F1090">
            <v>0</v>
          </cell>
          <cell r="G1090">
            <v>0</v>
          </cell>
        </row>
        <row r="1091">
          <cell r="A1091" t="str">
            <v/>
          </cell>
          <cell r="B1091" t="str">
            <v/>
          </cell>
          <cell r="C1091">
            <v>0</v>
          </cell>
          <cell r="D1091" t="str">
            <v/>
          </cell>
          <cell r="E1091">
            <v>0</v>
          </cell>
          <cell r="F1091">
            <v>0</v>
          </cell>
          <cell r="G1091">
            <v>0</v>
          </cell>
        </row>
        <row r="1092">
          <cell r="A1092" t="str">
            <v/>
          </cell>
          <cell r="B1092" t="str">
            <v/>
          </cell>
          <cell r="C1092">
            <v>0</v>
          </cell>
          <cell r="D1092" t="str">
            <v/>
          </cell>
          <cell r="E1092">
            <v>0</v>
          </cell>
          <cell r="F1092">
            <v>0</v>
          </cell>
          <cell r="G1092">
            <v>0</v>
          </cell>
        </row>
        <row r="1093">
          <cell r="A1093" t="str">
            <v/>
          </cell>
          <cell r="B1093" t="str">
            <v/>
          </cell>
          <cell r="C1093">
            <v>0</v>
          </cell>
          <cell r="D1093" t="str">
            <v/>
          </cell>
          <cell r="E1093">
            <v>0</v>
          </cell>
          <cell r="F1093">
            <v>0</v>
          </cell>
          <cell r="G1093">
            <v>0</v>
          </cell>
        </row>
        <row r="1094">
          <cell r="A1094" t="str">
            <v/>
          </cell>
          <cell r="B1094" t="str">
            <v/>
          </cell>
          <cell r="C1094">
            <v>0</v>
          </cell>
          <cell r="D1094" t="str">
            <v/>
          </cell>
          <cell r="E1094">
            <v>0</v>
          </cell>
          <cell r="F1094">
            <v>0</v>
          </cell>
          <cell r="G1094">
            <v>0</v>
          </cell>
        </row>
        <row r="1095">
          <cell r="A1095" t="str">
            <v/>
          </cell>
          <cell r="B1095" t="str">
            <v/>
          </cell>
          <cell r="C1095">
            <v>0</v>
          </cell>
          <cell r="D1095" t="str">
            <v/>
          </cell>
          <cell r="E1095">
            <v>0</v>
          </cell>
          <cell r="F1095">
            <v>0</v>
          </cell>
          <cell r="G1095">
            <v>0</v>
          </cell>
        </row>
        <row r="1096">
          <cell r="A1096" t="str">
            <v/>
          </cell>
          <cell r="B1096" t="str">
            <v/>
          </cell>
          <cell r="C1096">
            <v>0</v>
          </cell>
          <cell r="D1096" t="str">
            <v/>
          </cell>
          <cell r="E1096">
            <v>0</v>
          </cell>
          <cell r="F1096">
            <v>0</v>
          </cell>
          <cell r="G1096">
            <v>0</v>
          </cell>
        </row>
        <row r="1097">
          <cell r="A1097">
            <v>0</v>
          </cell>
          <cell r="B1097">
            <v>0</v>
          </cell>
          <cell r="C1097">
            <v>0</v>
          </cell>
          <cell r="D1097">
            <v>0</v>
          </cell>
          <cell r="E1097">
            <v>0</v>
          </cell>
          <cell r="F1097" t="str">
            <v>Total C</v>
          </cell>
          <cell r="G1097">
            <v>0</v>
          </cell>
        </row>
        <row r="1098">
          <cell r="A1098">
            <v>0</v>
          </cell>
          <cell r="B1098">
            <v>0</v>
          </cell>
          <cell r="C1098">
            <v>0</v>
          </cell>
          <cell r="D1098">
            <v>0</v>
          </cell>
          <cell r="E1098">
            <v>0</v>
          </cell>
          <cell r="F1098">
            <v>0</v>
          </cell>
          <cell r="G1098">
            <v>0</v>
          </cell>
        </row>
        <row r="1099">
          <cell r="A1099" t="str">
            <v>3.1.6</v>
          </cell>
          <cell r="B1099" t="str">
            <v>Hormigones para columnas de encadenado</v>
          </cell>
          <cell r="C1099">
            <v>0</v>
          </cell>
          <cell r="D1099" t="str">
            <v>Costo  Neto</v>
          </cell>
          <cell r="E1099">
            <v>0</v>
          </cell>
          <cell r="F1099" t="str">
            <v>Total D=A+B+C</v>
          </cell>
          <cell r="G1099">
            <v>30985.21</v>
          </cell>
        </row>
        <row r="1101">
          <cell r="A1101" t="str">
            <v>ANALISIS DE PRECIOS</v>
          </cell>
          <cell r="B1101">
            <v>0</v>
          </cell>
          <cell r="C1101">
            <v>0</v>
          </cell>
          <cell r="D1101">
            <v>0</v>
          </cell>
          <cell r="E1101">
            <v>0</v>
          </cell>
          <cell r="F1101">
            <v>0</v>
          </cell>
          <cell r="G1101">
            <v>0</v>
          </cell>
        </row>
        <row r="1102">
          <cell r="A1102" t="str">
            <v>COMITENTE:</v>
          </cell>
          <cell r="B1102" t="str">
            <v>DIRECCIÓN DE INFRAESTRUCTURA ESCOLAR</v>
          </cell>
          <cell r="C1102">
            <v>0</v>
          </cell>
          <cell r="D1102">
            <v>0</v>
          </cell>
          <cell r="E1102">
            <v>0</v>
          </cell>
          <cell r="F1102">
            <v>0</v>
          </cell>
          <cell r="G1102">
            <v>0</v>
          </cell>
        </row>
        <row r="1103">
          <cell r="A1103" t="str">
            <v>CONTRATISTA:</v>
          </cell>
          <cell r="B1103">
            <v>0</v>
          </cell>
          <cell r="C1103">
            <v>0</v>
          </cell>
          <cell r="D1103">
            <v>0</v>
          </cell>
          <cell r="E1103">
            <v>0</v>
          </cell>
          <cell r="F1103">
            <v>0</v>
          </cell>
          <cell r="G1103">
            <v>0</v>
          </cell>
        </row>
        <row r="1104">
          <cell r="A1104" t="str">
            <v>OBRA:</v>
          </cell>
          <cell r="B1104" t="str">
            <v>ESCUELA JUAN JOSE PASO</v>
          </cell>
          <cell r="C1104">
            <v>0</v>
          </cell>
          <cell r="D1104">
            <v>0</v>
          </cell>
          <cell r="E1104">
            <v>0</v>
          </cell>
          <cell r="F1104" t="str">
            <v>PRECIOS A:</v>
          </cell>
          <cell r="G1104">
            <v>44180</v>
          </cell>
        </row>
        <row r="1105">
          <cell r="A1105" t="str">
            <v>UBICACIÓN:</v>
          </cell>
          <cell r="B1105" t="str">
            <v>DEPARTAMENTO ANGACO</v>
          </cell>
          <cell r="C1105">
            <v>0</v>
          </cell>
          <cell r="D1105">
            <v>0</v>
          </cell>
          <cell r="E1105">
            <v>0</v>
          </cell>
          <cell r="F1105">
            <v>0</v>
          </cell>
          <cell r="G1105">
            <v>0</v>
          </cell>
        </row>
        <row r="1106">
          <cell r="A1106" t="str">
            <v>RUBRO:</v>
          </cell>
          <cell r="B1106">
            <v>3</v>
          </cell>
          <cell r="C1106" t="str">
            <v>ESTRUCTURAS RESISTENTES</v>
          </cell>
          <cell r="D1106">
            <v>0</v>
          </cell>
          <cell r="E1106">
            <v>0</v>
          </cell>
          <cell r="F1106">
            <v>0</v>
          </cell>
          <cell r="G1106">
            <v>0</v>
          </cell>
        </row>
        <row r="1107">
          <cell r="A1107" t="str">
            <v>ITEM:</v>
          </cell>
          <cell r="B1107" t="str">
            <v>3.1.7</v>
          </cell>
          <cell r="C1107" t="str">
            <v>Hormigones para vigas de carga</v>
          </cell>
          <cell r="D1107">
            <v>0</v>
          </cell>
          <cell r="E1107">
            <v>0</v>
          </cell>
          <cell r="F1107" t="str">
            <v>UNIDAD:</v>
          </cell>
          <cell r="G1107" t="str">
            <v>m3</v>
          </cell>
        </row>
        <row r="1108">
          <cell r="A1108">
            <v>0</v>
          </cell>
          <cell r="B1108">
            <v>0</v>
          </cell>
          <cell r="C1108">
            <v>0</v>
          </cell>
          <cell r="D1108">
            <v>0</v>
          </cell>
          <cell r="E1108">
            <v>0</v>
          </cell>
          <cell r="F1108">
            <v>0</v>
          </cell>
          <cell r="G1108">
            <v>0</v>
          </cell>
        </row>
        <row r="1109">
          <cell r="A1109" t="str">
            <v>DATOS REDETERMINACION</v>
          </cell>
          <cell r="B1109">
            <v>0</v>
          </cell>
          <cell r="C1109" t="str">
            <v>DESIGNACION</v>
          </cell>
          <cell r="D1109" t="str">
            <v>U</v>
          </cell>
          <cell r="E1109" t="str">
            <v>Cantidad</v>
          </cell>
          <cell r="F1109" t="str">
            <v>$ Unitarios</v>
          </cell>
          <cell r="G1109" t="str">
            <v>$ Parcial</v>
          </cell>
        </row>
        <row r="1110">
          <cell r="A1110" t="str">
            <v>CÓDIGO</v>
          </cell>
          <cell r="B1110" t="str">
            <v>DESCRIPCIÓN</v>
          </cell>
          <cell r="C1110">
            <v>0</v>
          </cell>
          <cell r="D1110">
            <v>0</v>
          </cell>
          <cell r="E1110">
            <v>0</v>
          </cell>
          <cell r="F1110">
            <v>0</v>
          </cell>
          <cell r="G1110">
            <v>0</v>
          </cell>
        </row>
        <row r="1111">
          <cell r="A1111">
            <v>0</v>
          </cell>
          <cell r="B1111">
            <v>0</v>
          </cell>
          <cell r="C1111" t="str">
            <v>A - MATERIALES</v>
          </cell>
          <cell r="D1111">
            <v>0</v>
          </cell>
          <cell r="E1111">
            <v>0</v>
          </cell>
          <cell r="F1111">
            <v>0</v>
          </cell>
          <cell r="G1111">
            <v>0</v>
          </cell>
        </row>
        <row r="1112">
          <cell r="A1112" t="str">
            <v>INDEC-CM - 37510-11</v>
          </cell>
          <cell r="B1112" t="str">
            <v>Hormigón elaborado</v>
          </cell>
          <cell r="C1112" t="str">
            <v>Hormigón elaborado H17</v>
          </cell>
          <cell r="D1112" t="str">
            <v>m3</v>
          </cell>
          <cell r="E1112">
            <v>1.05</v>
          </cell>
          <cell r="F1112">
            <v>4000</v>
          </cell>
          <cell r="G1112">
            <v>4200</v>
          </cell>
        </row>
        <row r="1113">
          <cell r="A1113" t="str">
            <v>INDEC-PB - 41261-1</v>
          </cell>
          <cell r="B1113" t="str">
            <v xml:space="preserve">Barras de hierro y acero                                               </v>
          </cell>
          <cell r="C1113" t="str">
            <v>Hierro</v>
          </cell>
          <cell r="D1113" t="str">
            <v>Kg.</v>
          </cell>
          <cell r="E1113">
            <v>130</v>
          </cell>
          <cell r="F1113">
            <v>134.92380155245135</v>
          </cell>
          <cell r="G1113">
            <v>17540.09</v>
          </cell>
        </row>
        <row r="1114">
          <cell r="A1114" t="str">
            <v>INDEC-PB - 31420-1</v>
          </cell>
          <cell r="B1114" t="str">
            <v xml:space="preserve">Maderas terciadas fenólicas                                            </v>
          </cell>
          <cell r="C1114" t="str">
            <v>Fenólico</v>
          </cell>
          <cell r="D1114" t="str">
            <v>m2</v>
          </cell>
          <cell r="E1114">
            <v>1</v>
          </cell>
          <cell r="F1114">
            <v>698.66</v>
          </cell>
          <cell r="G1114">
            <v>698.66</v>
          </cell>
        </row>
        <row r="1115">
          <cell r="A1115" t="str">
            <v>INDEC-PB - 31420-1</v>
          </cell>
          <cell r="B1115" t="str">
            <v xml:space="preserve">Maderas terciadas fenólicas                                            </v>
          </cell>
          <cell r="C1115" t="str">
            <v>Tablas 1" x 4"</v>
          </cell>
          <cell r="D1115" t="str">
            <v>m2</v>
          </cell>
          <cell r="E1115">
            <v>0.6</v>
          </cell>
          <cell r="F1115">
            <v>640.91</v>
          </cell>
          <cell r="G1115">
            <v>384.55</v>
          </cell>
        </row>
        <row r="1116">
          <cell r="A1116" t="str">
            <v>INDEC-PB - 41263-1</v>
          </cell>
          <cell r="B1116" t="str">
            <v xml:space="preserve">Alambres de acero                                                      </v>
          </cell>
          <cell r="C1116" t="str">
            <v xml:space="preserve">Alambre </v>
          </cell>
          <cell r="D1116" t="str">
            <v>Kg</v>
          </cell>
          <cell r="E1116">
            <v>0.5</v>
          </cell>
          <cell r="F1116">
            <v>203.39</v>
          </cell>
          <cell r="G1116">
            <v>101.7</v>
          </cell>
        </row>
        <row r="1117">
          <cell r="A1117" t="str">
            <v>INDEC-CM - 31100-11</v>
          </cell>
          <cell r="B1117" t="str">
            <v>Tirante  sin cepillar</v>
          </cell>
          <cell r="C1117" t="str">
            <v>Tirantes 3"x3"</v>
          </cell>
          <cell r="D1117" t="str">
            <v>ml</v>
          </cell>
          <cell r="E1117">
            <v>2.5</v>
          </cell>
          <cell r="F1117">
            <v>144.55000000000001</v>
          </cell>
          <cell r="G1117">
            <v>361.38</v>
          </cell>
        </row>
        <row r="1118">
          <cell r="A1118" t="str">
            <v>INDEC-CM - 31100-11</v>
          </cell>
          <cell r="B1118" t="str">
            <v>Tirante  sin cepillar</v>
          </cell>
          <cell r="C1118" t="str">
            <v>Puntales (4m)</v>
          </cell>
          <cell r="D1118" t="str">
            <v>ml</v>
          </cell>
          <cell r="E1118">
            <v>2</v>
          </cell>
          <cell r="F1118">
            <v>220.59</v>
          </cell>
          <cell r="G1118">
            <v>441.18</v>
          </cell>
        </row>
        <row r="1119">
          <cell r="A1119" t="str">
            <v>INDEC-PB - 42944-2</v>
          </cell>
          <cell r="B1119" t="str">
            <v xml:space="preserve">Clavos                                                                 </v>
          </cell>
          <cell r="C1119" t="str">
            <v>Clavos pta. París 2"</v>
          </cell>
          <cell r="D1119" t="str">
            <v>Kg</v>
          </cell>
          <cell r="E1119">
            <v>1</v>
          </cell>
          <cell r="F1119">
            <v>181.4</v>
          </cell>
          <cell r="G1119">
            <v>181.4</v>
          </cell>
        </row>
        <row r="1120">
          <cell r="A1120" t="str">
            <v>INDEC-PB - 33380-1</v>
          </cell>
          <cell r="B1120" t="str">
            <v xml:space="preserve">Aceites lubricantes                                                    </v>
          </cell>
          <cell r="C1120" t="str">
            <v>Líquido desencofrante</v>
          </cell>
          <cell r="D1120" t="str">
            <v>Lts.</v>
          </cell>
          <cell r="E1120">
            <v>1</v>
          </cell>
          <cell r="F1120">
            <v>297.52</v>
          </cell>
          <cell r="G1120">
            <v>297.52</v>
          </cell>
        </row>
        <row r="1121">
          <cell r="A1121" t="str">
            <v>INDEC-PB - 31100-1</v>
          </cell>
          <cell r="B1121" t="str">
            <v xml:space="preserve">Maderas aserradas                                                      </v>
          </cell>
          <cell r="C1121" t="str">
            <v>Chanfles</v>
          </cell>
          <cell r="D1121" t="str">
            <v>ml</v>
          </cell>
          <cell r="E1121">
            <v>1</v>
          </cell>
          <cell r="F1121">
            <v>72</v>
          </cell>
          <cell r="G1121">
            <v>72</v>
          </cell>
        </row>
        <row r="1122">
          <cell r="A1122" t="str">
            <v>INDEC-PB - 2520-3</v>
          </cell>
          <cell r="B1122" t="str">
            <v>Otros productos plásticos (incluye: Telas plásticas, Cortinas de enrollar de PVC y Artículos de bazar de plástico)</v>
          </cell>
          <cell r="C1122" t="str">
            <v>Separadores plásticos</v>
          </cell>
          <cell r="D1122" t="str">
            <v>Un,</v>
          </cell>
          <cell r="E1122">
            <v>20</v>
          </cell>
          <cell r="F1122">
            <v>2.63</v>
          </cell>
          <cell r="G1122">
            <v>52.6</v>
          </cell>
        </row>
        <row r="1123">
          <cell r="A1123" t="str">
            <v/>
          </cell>
          <cell r="B1123" t="str">
            <v/>
          </cell>
          <cell r="C1123">
            <v>0</v>
          </cell>
          <cell r="D1123" t="str">
            <v/>
          </cell>
          <cell r="E1123">
            <v>0</v>
          </cell>
          <cell r="F1123">
            <v>0</v>
          </cell>
          <cell r="G1123">
            <v>0</v>
          </cell>
        </row>
        <row r="1124">
          <cell r="A1124" t="str">
            <v/>
          </cell>
          <cell r="B1124" t="str">
            <v/>
          </cell>
          <cell r="C1124">
            <v>0</v>
          </cell>
          <cell r="D1124" t="str">
            <v/>
          </cell>
          <cell r="E1124">
            <v>0</v>
          </cell>
          <cell r="F1124">
            <v>0</v>
          </cell>
          <cell r="G1124">
            <v>0</v>
          </cell>
        </row>
        <row r="1125">
          <cell r="A1125" t="str">
            <v/>
          </cell>
          <cell r="B1125" t="str">
            <v/>
          </cell>
          <cell r="C1125">
            <v>0</v>
          </cell>
          <cell r="D1125" t="str">
            <v/>
          </cell>
          <cell r="E1125">
            <v>0</v>
          </cell>
          <cell r="F1125">
            <v>0</v>
          </cell>
          <cell r="G1125">
            <v>0</v>
          </cell>
        </row>
        <row r="1126">
          <cell r="A1126">
            <v>0</v>
          </cell>
          <cell r="B1126">
            <v>0</v>
          </cell>
          <cell r="C1126">
            <v>0</v>
          </cell>
          <cell r="D1126">
            <v>0</v>
          </cell>
          <cell r="E1126">
            <v>0</v>
          </cell>
          <cell r="F1126" t="str">
            <v>Total A</v>
          </cell>
          <cell r="G1126">
            <v>24331.08</v>
          </cell>
        </row>
        <row r="1127">
          <cell r="A1127">
            <v>0</v>
          </cell>
          <cell r="B1127">
            <v>0</v>
          </cell>
          <cell r="C1127" t="str">
            <v>B - MANO DE OBRA</v>
          </cell>
          <cell r="D1127">
            <v>0</v>
          </cell>
          <cell r="E1127">
            <v>0</v>
          </cell>
          <cell r="F1127">
            <v>0</v>
          </cell>
          <cell r="G1127">
            <v>0</v>
          </cell>
        </row>
        <row r="1128">
          <cell r="A1128" t="str">
            <v>IIEE-SJ - 102000</v>
          </cell>
          <cell r="B1128" t="str">
            <v xml:space="preserve">Oficial </v>
          </cell>
          <cell r="C1128" t="str">
            <v>Oficial</v>
          </cell>
          <cell r="D1128" t="str">
            <v>hs.</v>
          </cell>
          <cell r="E1128">
            <v>16</v>
          </cell>
          <cell r="F1128">
            <v>222.14</v>
          </cell>
          <cell r="G1128">
            <v>3554.24</v>
          </cell>
        </row>
        <row r="1129">
          <cell r="A1129" t="str">
            <v>IIEE-SJ - 103000</v>
          </cell>
          <cell r="B1129" t="str">
            <v>Ayudante</v>
          </cell>
          <cell r="C1129" t="str">
            <v>Ayudante</v>
          </cell>
          <cell r="D1129" t="str">
            <v>hs.</v>
          </cell>
          <cell r="E1129">
            <v>14</v>
          </cell>
          <cell r="F1129">
            <v>188.03</v>
          </cell>
          <cell r="G1129">
            <v>2632.42</v>
          </cell>
        </row>
        <row r="1130">
          <cell r="A1130" t="str">
            <v>IIEE-SJ - 102000</v>
          </cell>
          <cell r="B1130" t="str">
            <v xml:space="preserve">Oficial </v>
          </cell>
          <cell r="C1130" t="str">
            <v>Cargas Sociales Oficial</v>
          </cell>
          <cell r="D1130" t="str">
            <v>hs.</v>
          </cell>
          <cell r="E1130">
            <v>16</v>
          </cell>
          <cell r="F1130">
            <v>139.9</v>
          </cell>
          <cell r="G1130">
            <v>2238.4</v>
          </cell>
        </row>
        <row r="1131">
          <cell r="A1131" t="str">
            <v>IIEE-SJ - 103000</v>
          </cell>
          <cell r="B1131" t="str">
            <v>Ayudante</v>
          </cell>
          <cell r="C1131" t="str">
            <v>Cargas Sociales Ayudante</v>
          </cell>
          <cell r="D1131" t="str">
            <v>hs.</v>
          </cell>
          <cell r="E1131">
            <v>14</v>
          </cell>
          <cell r="F1131">
            <v>118.96</v>
          </cell>
          <cell r="G1131">
            <v>1665.44</v>
          </cell>
        </row>
        <row r="1132">
          <cell r="A1132" t="str">
            <v/>
          </cell>
          <cell r="B1132">
            <v>0</v>
          </cell>
          <cell r="C1132">
            <v>0</v>
          </cell>
          <cell r="D1132" t="str">
            <v/>
          </cell>
          <cell r="E1132">
            <v>0</v>
          </cell>
          <cell r="F1132">
            <v>0</v>
          </cell>
          <cell r="G1132">
            <v>0</v>
          </cell>
        </row>
        <row r="1133">
          <cell r="A1133" t="str">
            <v/>
          </cell>
          <cell r="B1133">
            <v>0</v>
          </cell>
          <cell r="C1133">
            <v>0</v>
          </cell>
          <cell r="D1133" t="str">
            <v/>
          </cell>
          <cell r="E1133">
            <v>0</v>
          </cell>
          <cell r="F1133">
            <v>0</v>
          </cell>
          <cell r="G1133">
            <v>0</v>
          </cell>
        </row>
        <row r="1134">
          <cell r="A1134" t="str">
            <v/>
          </cell>
          <cell r="B1134">
            <v>0</v>
          </cell>
          <cell r="C1134">
            <v>0</v>
          </cell>
          <cell r="D1134" t="str">
            <v/>
          </cell>
          <cell r="E1134">
            <v>0</v>
          </cell>
          <cell r="F1134">
            <v>0</v>
          </cell>
          <cell r="G1134">
            <v>0</v>
          </cell>
        </row>
        <row r="1135">
          <cell r="A1135" t="str">
            <v/>
          </cell>
          <cell r="B1135">
            <v>0</v>
          </cell>
          <cell r="C1135">
            <v>0</v>
          </cell>
          <cell r="D1135" t="str">
            <v/>
          </cell>
          <cell r="E1135">
            <v>0</v>
          </cell>
          <cell r="F1135">
            <v>0</v>
          </cell>
          <cell r="G1135">
            <v>0</v>
          </cell>
        </row>
        <row r="1136">
          <cell r="A1136">
            <v>0</v>
          </cell>
          <cell r="B1136">
            <v>0</v>
          </cell>
          <cell r="C1136">
            <v>0</v>
          </cell>
          <cell r="D1136">
            <v>0</v>
          </cell>
          <cell r="E1136">
            <v>0</v>
          </cell>
          <cell r="F1136" t="str">
            <v>Total B</v>
          </cell>
          <cell r="G1136">
            <v>10090.5</v>
          </cell>
        </row>
        <row r="1137">
          <cell r="A1137">
            <v>0</v>
          </cell>
          <cell r="B1137">
            <v>0</v>
          </cell>
          <cell r="C1137" t="str">
            <v>C - EQUIPOS</v>
          </cell>
          <cell r="D1137">
            <v>0</v>
          </cell>
          <cell r="E1137">
            <v>0</v>
          </cell>
          <cell r="F1137">
            <v>0</v>
          </cell>
          <cell r="G1137">
            <v>0</v>
          </cell>
        </row>
        <row r="1138">
          <cell r="A1138" t="str">
            <v/>
          </cell>
          <cell r="B1138" t="str">
            <v/>
          </cell>
          <cell r="C1138">
            <v>0</v>
          </cell>
          <cell r="D1138" t="str">
            <v/>
          </cell>
          <cell r="E1138">
            <v>0</v>
          </cell>
          <cell r="F1138">
            <v>0</v>
          </cell>
          <cell r="G1138">
            <v>0</v>
          </cell>
        </row>
        <row r="1139">
          <cell r="A1139" t="str">
            <v/>
          </cell>
          <cell r="B1139" t="str">
            <v/>
          </cell>
          <cell r="C1139">
            <v>0</v>
          </cell>
          <cell r="D1139" t="str">
            <v/>
          </cell>
          <cell r="E1139">
            <v>0</v>
          </cell>
          <cell r="F1139">
            <v>0</v>
          </cell>
          <cell r="G1139">
            <v>0</v>
          </cell>
        </row>
        <row r="1140">
          <cell r="A1140" t="str">
            <v/>
          </cell>
          <cell r="B1140" t="str">
            <v/>
          </cell>
          <cell r="C1140">
            <v>0</v>
          </cell>
          <cell r="D1140" t="str">
            <v/>
          </cell>
          <cell r="E1140">
            <v>0</v>
          </cell>
          <cell r="F1140">
            <v>0</v>
          </cell>
          <cell r="G1140">
            <v>0</v>
          </cell>
        </row>
        <row r="1141">
          <cell r="A1141" t="str">
            <v/>
          </cell>
          <cell r="B1141" t="str">
            <v/>
          </cell>
          <cell r="C1141">
            <v>0</v>
          </cell>
          <cell r="D1141" t="str">
            <v/>
          </cell>
          <cell r="E1141">
            <v>0</v>
          </cell>
          <cell r="F1141">
            <v>0</v>
          </cell>
          <cell r="G1141">
            <v>0</v>
          </cell>
        </row>
        <row r="1142">
          <cell r="A1142" t="str">
            <v/>
          </cell>
          <cell r="B1142" t="str">
            <v/>
          </cell>
          <cell r="C1142">
            <v>0</v>
          </cell>
          <cell r="D1142" t="str">
            <v/>
          </cell>
          <cell r="E1142">
            <v>0</v>
          </cell>
          <cell r="F1142">
            <v>0</v>
          </cell>
          <cell r="G1142">
            <v>0</v>
          </cell>
        </row>
        <row r="1143">
          <cell r="A1143" t="str">
            <v/>
          </cell>
          <cell r="B1143" t="str">
            <v/>
          </cell>
          <cell r="C1143">
            <v>0</v>
          </cell>
          <cell r="D1143" t="str">
            <v/>
          </cell>
          <cell r="E1143">
            <v>0</v>
          </cell>
          <cell r="F1143">
            <v>0</v>
          </cell>
          <cell r="G1143">
            <v>0</v>
          </cell>
        </row>
        <row r="1144">
          <cell r="A1144" t="str">
            <v/>
          </cell>
          <cell r="B1144" t="str">
            <v/>
          </cell>
          <cell r="C1144">
            <v>0</v>
          </cell>
          <cell r="D1144" t="str">
            <v/>
          </cell>
          <cell r="E1144">
            <v>0</v>
          </cell>
          <cell r="F1144">
            <v>0</v>
          </cell>
          <cell r="G1144">
            <v>0</v>
          </cell>
        </row>
        <row r="1145">
          <cell r="A1145" t="str">
            <v/>
          </cell>
          <cell r="B1145" t="str">
            <v/>
          </cell>
          <cell r="C1145">
            <v>0</v>
          </cell>
          <cell r="D1145" t="str">
            <v/>
          </cell>
          <cell r="E1145">
            <v>0</v>
          </cell>
          <cell r="F1145">
            <v>0</v>
          </cell>
          <cell r="G1145">
            <v>0</v>
          </cell>
        </row>
        <row r="1146">
          <cell r="A1146" t="str">
            <v/>
          </cell>
          <cell r="B1146" t="str">
            <v/>
          </cell>
          <cell r="C1146">
            <v>0</v>
          </cell>
          <cell r="D1146" t="str">
            <v/>
          </cell>
          <cell r="E1146">
            <v>0</v>
          </cell>
          <cell r="F1146">
            <v>0</v>
          </cell>
          <cell r="G1146">
            <v>0</v>
          </cell>
        </row>
        <row r="1147">
          <cell r="A1147">
            <v>0</v>
          </cell>
          <cell r="B1147">
            <v>0</v>
          </cell>
          <cell r="C1147">
            <v>0</v>
          </cell>
          <cell r="D1147">
            <v>0</v>
          </cell>
          <cell r="E1147">
            <v>0</v>
          </cell>
          <cell r="F1147" t="str">
            <v>Total C</v>
          </cell>
          <cell r="G1147">
            <v>0</v>
          </cell>
        </row>
        <row r="1148">
          <cell r="A1148">
            <v>0</v>
          </cell>
          <cell r="B1148">
            <v>0</v>
          </cell>
          <cell r="C1148">
            <v>0</v>
          </cell>
          <cell r="D1148">
            <v>0</v>
          </cell>
          <cell r="E1148">
            <v>0</v>
          </cell>
          <cell r="F1148">
            <v>0</v>
          </cell>
          <cell r="G1148">
            <v>0</v>
          </cell>
        </row>
        <row r="1149">
          <cell r="A1149" t="str">
            <v>3.1.7</v>
          </cell>
          <cell r="B1149" t="str">
            <v>Hormigones para vigas de carga</v>
          </cell>
          <cell r="C1149">
            <v>0</v>
          </cell>
          <cell r="D1149" t="str">
            <v>Costo  Neto</v>
          </cell>
          <cell r="E1149">
            <v>0</v>
          </cell>
          <cell r="F1149" t="str">
            <v>Total D=A+B+C</v>
          </cell>
          <cell r="G1149">
            <v>34421.58</v>
          </cell>
        </row>
        <row r="1151">
          <cell r="A1151" t="str">
            <v>ANALISIS DE PRECIOS</v>
          </cell>
          <cell r="B1151">
            <v>0</v>
          </cell>
          <cell r="C1151">
            <v>0</v>
          </cell>
          <cell r="D1151">
            <v>0</v>
          </cell>
          <cell r="E1151">
            <v>0</v>
          </cell>
          <cell r="F1151">
            <v>0</v>
          </cell>
          <cell r="G1151">
            <v>0</v>
          </cell>
        </row>
        <row r="1152">
          <cell r="A1152" t="str">
            <v>COMITENTE:</v>
          </cell>
          <cell r="B1152" t="str">
            <v>DIRECCIÓN DE INFRAESTRUCTURA ESCOLAR</v>
          </cell>
          <cell r="C1152">
            <v>0</v>
          </cell>
          <cell r="D1152">
            <v>0</v>
          </cell>
          <cell r="E1152">
            <v>0</v>
          </cell>
          <cell r="F1152">
            <v>0</v>
          </cell>
          <cell r="G1152">
            <v>0</v>
          </cell>
        </row>
        <row r="1153">
          <cell r="A1153" t="str">
            <v>CONTRATISTA:</v>
          </cell>
          <cell r="B1153">
            <v>0</v>
          </cell>
          <cell r="C1153">
            <v>0</v>
          </cell>
          <cell r="D1153">
            <v>0</v>
          </cell>
          <cell r="E1153">
            <v>0</v>
          </cell>
          <cell r="F1153">
            <v>0</v>
          </cell>
          <cell r="G1153">
            <v>0</v>
          </cell>
        </row>
        <row r="1154">
          <cell r="A1154" t="str">
            <v>OBRA:</v>
          </cell>
          <cell r="B1154" t="str">
            <v>ESCUELA JUAN JOSE PASO</v>
          </cell>
          <cell r="C1154">
            <v>0</v>
          </cell>
          <cell r="D1154">
            <v>0</v>
          </cell>
          <cell r="E1154">
            <v>0</v>
          </cell>
          <cell r="F1154" t="str">
            <v>PRECIOS A:</v>
          </cell>
          <cell r="G1154">
            <v>44180</v>
          </cell>
        </row>
        <row r="1155">
          <cell r="A1155" t="str">
            <v>UBICACIÓN:</v>
          </cell>
          <cell r="B1155" t="str">
            <v>DEPARTAMENTO ANGACO</v>
          </cell>
          <cell r="C1155">
            <v>0</v>
          </cell>
          <cell r="D1155">
            <v>0</v>
          </cell>
          <cell r="E1155">
            <v>0</v>
          </cell>
          <cell r="F1155">
            <v>0</v>
          </cell>
          <cell r="G1155">
            <v>0</v>
          </cell>
        </row>
        <row r="1156">
          <cell r="A1156" t="str">
            <v>RUBRO:</v>
          </cell>
          <cell r="B1156">
            <v>3</v>
          </cell>
          <cell r="C1156" t="str">
            <v>ESTRUCTURAS RESISTENTES</v>
          </cell>
          <cell r="D1156">
            <v>0</v>
          </cell>
          <cell r="E1156">
            <v>0</v>
          </cell>
          <cell r="F1156">
            <v>0</v>
          </cell>
          <cell r="G1156">
            <v>0</v>
          </cell>
        </row>
        <row r="1157">
          <cell r="A1157" t="str">
            <v>ITEM:</v>
          </cell>
          <cell r="B1157" t="str">
            <v>3.1.8</v>
          </cell>
          <cell r="C1157" t="str">
            <v>Hormigones para vigas de encadenado</v>
          </cell>
          <cell r="D1157">
            <v>0</v>
          </cell>
          <cell r="E1157">
            <v>0</v>
          </cell>
          <cell r="F1157" t="str">
            <v>UNIDAD:</v>
          </cell>
          <cell r="G1157" t="str">
            <v>m3</v>
          </cell>
        </row>
        <row r="1158">
          <cell r="A1158">
            <v>0</v>
          </cell>
          <cell r="B1158">
            <v>0</v>
          </cell>
          <cell r="C1158">
            <v>0</v>
          </cell>
          <cell r="D1158">
            <v>0</v>
          </cell>
          <cell r="E1158">
            <v>0</v>
          </cell>
          <cell r="F1158">
            <v>0</v>
          </cell>
          <cell r="G1158">
            <v>0</v>
          </cell>
        </row>
        <row r="1159">
          <cell r="A1159" t="str">
            <v>DATOS REDETERMINACION</v>
          </cell>
          <cell r="B1159">
            <v>0</v>
          </cell>
          <cell r="C1159" t="str">
            <v>DESIGNACION</v>
          </cell>
          <cell r="D1159" t="str">
            <v>U</v>
          </cell>
          <cell r="E1159" t="str">
            <v>Cantidad</v>
          </cell>
          <cell r="F1159" t="str">
            <v>$ Unitarios</v>
          </cell>
          <cell r="G1159" t="str">
            <v>$ Parcial</v>
          </cell>
        </row>
        <row r="1160">
          <cell r="A1160" t="str">
            <v>CÓDIGO</v>
          </cell>
          <cell r="B1160" t="str">
            <v>DESCRIPCIÓN</v>
          </cell>
          <cell r="C1160">
            <v>0</v>
          </cell>
          <cell r="D1160">
            <v>0</v>
          </cell>
          <cell r="E1160">
            <v>0</v>
          </cell>
          <cell r="F1160">
            <v>0</v>
          </cell>
          <cell r="G1160">
            <v>0</v>
          </cell>
        </row>
        <row r="1161">
          <cell r="A1161">
            <v>0</v>
          </cell>
          <cell r="B1161">
            <v>0</v>
          </cell>
          <cell r="C1161" t="str">
            <v>A - MATERIALES</v>
          </cell>
          <cell r="D1161">
            <v>0</v>
          </cell>
          <cell r="E1161">
            <v>0</v>
          </cell>
          <cell r="F1161">
            <v>0</v>
          </cell>
          <cell r="G1161">
            <v>0</v>
          </cell>
        </row>
        <row r="1162">
          <cell r="A1162" t="str">
            <v>INDEC-CM - 37510-11</v>
          </cell>
          <cell r="B1162" t="str">
            <v>Hormigón elaborado</v>
          </cell>
          <cell r="C1162" t="str">
            <v>Hormigón elaborado H17</v>
          </cell>
          <cell r="D1162" t="str">
            <v>m3</v>
          </cell>
          <cell r="E1162">
            <v>1.05</v>
          </cell>
          <cell r="F1162">
            <v>4000</v>
          </cell>
          <cell r="G1162">
            <v>4200</v>
          </cell>
        </row>
        <row r="1163">
          <cell r="A1163" t="str">
            <v>INDEC-PB - 41261-1</v>
          </cell>
          <cell r="B1163" t="str">
            <v xml:space="preserve">Barras de hierro y acero                                               </v>
          </cell>
          <cell r="C1163" t="str">
            <v>Hierro</v>
          </cell>
          <cell r="D1163" t="str">
            <v>Kg.</v>
          </cell>
          <cell r="E1163">
            <v>80</v>
          </cell>
          <cell r="F1163">
            <v>134.92380155245135</v>
          </cell>
          <cell r="G1163">
            <v>10793.9</v>
          </cell>
        </row>
        <row r="1164">
          <cell r="A1164" t="str">
            <v>INDEC-PB - 31420-1</v>
          </cell>
          <cell r="B1164" t="str">
            <v xml:space="preserve">Maderas terciadas fenólicas                                            </v>
          </cell>
          <cell r="C1164" t="str">
            <v>Fenólico</v>
          </cell>
          <cell r="D1164" t="str">
            <v>m2</v>
          </cell>
          <cell r="E1164">
            <v>1.05</v>
          </cell>
          <cell r="F1164">
            <v>698.66</v>
          </cell>
          <cell r="G1164">
            <v>733.59</v>
          </cell>
        </row>
        <row r="1165">
          <cell r="A1165" t="str">
            <v>INDEC-PB - 31420-1</v>
          </cell>
          <cell r="B1165" t="str">
            <v xml:space="preserve">Maderas terciadas fenólicas                                            </v>
          </cell>
          <cell r="C1165" t="str">
            <v>Tablas 1" x 4"</v>
          </cell>
          <cell r="D1165" t="str">
            <v>m2</v>
          </cell>
          <cell r="E1165">
            <v>0.5</v>
          </cell>
          <cell r="F1165">
            <v>640.91</v>
          </cell>
          <cell r="G1165">
            <v>320.45999999999998</v>
          </cell>
        </row>
        <row r="1166">
          <cell r="A1166" t="str">
            <v>INDEC-CM - 31100-11</v>
          </cell>
          <cell r="B1166" t="str">
            <v>Tirante  sin cepillar</v>
          </cell>
          <cell r="C1166" t="str">
            <v>Tirantes 3"x3"</v>
          </cell>
          <cell r="D1166" t="str">
            <v>ml</v>
          </cell>
          <cell r="E1166">
            <v>4</v>
          </cell>
          <cell r="F1166">
            <v>144.55000000000001</v>
          </cell>
          <cell r="G1166">
            <v>578.20000000000005</v>
          </cell>
        </row>
        <row r="1167">
          <cell r="A1167" t="str">
            <v>INDEC-PB - 31100-1</v>
          </cell>
          <cell r="B1167" t="str">
            <v xml:space="preserve">Maderas aserradas                                                      </v>
          </cell>
          <cell r="C1167" t="str">
            <v>Chanfles</v>
          </cell>
          <cell r="D1167" t="str">
            <v>ml</v>
          </cell>
          <cell r="E1167">
            <v>2.5</v>
          </cell>
          <cell r="F1167">
            <v>72</v>
          </cell>
          <cell r="G1167">
            <v>180</v>
          </cell>
        </row>
        <row r="1168">
          <cell r="A1168" t="str">
            <v>INDEC-PB - 41263-1</v>
          </cell>
          <cell r="B1168" t="str">
            <v xml:space="preserve">Alambres de acero                                                      </v>
          </cell>
          <cell r="C1168" t="str">
            <v xml:space="preserve">Alambre </v>
          </cell>
          <cell r="D1168" t="str">
            <v>Kg</v>
          </cell>
          <cell r="E1168">
            <v>0.92</v>
          </cell>
          <cell r="F1168">
            <v>203.39</v>
          </cell>
          <cell r="G1168">
            <v>187.12</v>
          </cell>
        </row>
        <row r="1169">
          <cell r="A1169" t="str">
            <v>INDEC-PB - 42944-2</v>
          </cell>
          <cell r="B1169" t="str">
            <v xml:space="preserve">Clavos                                                                 </v>
          </cell>
          <cell r="C1169" t="str">
            <v>Clavos pta. París 2"</v>
          </cell>
          <cell r="D1169" t="str">
            <v>Kg</v>
          </cell>
          <cell r="E1169">
            <v>1.05</v>
          </cell>
          <cell r="F1169">
            <v>181.4</v>
          </cell>
          <cell r="G1169">
            <v>190.47</v>
          </cell>
        </row>
        <row r="1170">
          <cell r="A1170" t="str">
            <v>INDEC-PB - 33380-1</v>
          </cell>
          <cell r="B1170" t="str">
            <v xml:space="preserve">Aceites lubricantes                                                    </v>
          </cell>
          <cell r="C1170" t="str">
            <v>Líquido desencofrante</v>
          </cell>
          <cell r="D1170" t="str">
            <v>Lts.</v>
          </cell>
          <cell r="E1170">
            <v>1.57</v>
          </cell>
          <cell r="F1170">
            <v>297.52</v>
          </cell>
          <cell r="G1170">
            <v>467.11</v>
          </cell>
        </row>
        <row r="1171">
          <cell r="A1171" t="str">
            <v>INDEC-PB - 2520-3</v>
          </cell>
          <cell r="B1171" t="str">
            <v>Otros productos plásticos (incluye: Telas plásticas, Cortinas de enrollar de PVC y Artículos de bazar de plástico)</v>
          </cell>
          <cell r="C1171" t="str">
            <v>Separadores plásticos</v>
          </cell>
          <cell r="D1171" t="str">
            <v>Un,</v>
          </cell>
          <cell r="E1171">
            <v>50</v>
          </cell>
          <cell r="F1171">
            <v>2.63</v>
          </cell>
          <cell r="G1171">
            <v>131.5</v>
          </cell>
        </row>
        <row r="1172">
          <cell r="A1172" t="str">
            <v/>
          </cell>
          <cell r="B1172" t="str">
            <v/>
          </cell>
          <cell r="C1172">
            <v>0</v>
          </cell>
          <cell r="D1172" t="str">
            <v/>
          </cell>
          <cell r="E1172">
            <v>0</v>
          </cell>
          <cell r="F1172">
            <v>0</v>
          </cell>
          <cell r="G1172">
            <v>0</v>
          </cell>
        </row>
        <row r="1173">
          <cell r="A1173" t="str">
            <v/>
          </cell>
          <cell r="B1173" t="str">
            <v/>
          </cell>
          <cell r="C1173">
            <v>0</v>
          </cell>
          <cell r="D1173" t="str">
            <v/>
          </cell>
          <cell r="E1173">
            <v>0</v>
          </cell>
          <cell r="F1173">
            <v>0</v>
          </cell>
          <cell r="G1173">
            <v>0</v>
          </cell>
        </row>
        <row r="1174">
          <cell r="A1174" t="str">
            <v/>
          </cell>
          <cell r="B1174" t="str">
            <v/>
          </cell>
          <cell r="C1174">
            <v>0</v>
          </cell>
          <cell r="D1174" t="str">
            <v/>
          </cell>
          <cell r="E1174">
            <v>0</v>
          </cell>
          <cell r="F1174">
            <v>0</v>
          </cell>
          <cell r="G1174">
            <v>0</v>
          </cell>
        </row>
        <row r="1175">
          <cell r="A1175" t="str">
            <v/>
          </cell>
          <cell r="B1175" t="str">
            <v/>
          </cell>
          <cell r="C1175">
            <v>0</v>
          </cell>
          <cell r="D1175" t="str">
            <v/>
          </cell>
          <cell r="E1175">
            <v>0</v>
          </cell>
          <cell r="F1175">
            <v>0</v>
          </cell>
          <cell r="G1175">
            <v>0</v>
          </cell>
        </row>
        <row r="1176">
          <cell r="A1176">
            <v>0</v>
          </cell>
          <cell r="B1176">
            <v>0</v>
          </cell>
          <cell r="C1176">
            <v>0</v>
          </cell>
          <cell r="D1176">
            <v>0</v>
          </cell>
          <cell r="E1176">
            <v>0</v>
          </cell>
          <cell r="F1176" t="str">
            <v>Total A</v>
          </cell>
          <cell r="G1176">
            <v>17782.349999999999</v>
          </cell>
        </row>
        <row r="1177">
          <cell r="A1177">
            <v>0</v>
          </cell>
          <cell r="B1177">
            <v>0</v>
          </cell>
          <cell r="C1177" t="str">
            <v>B - MANO DE OBRA</v>
          </cell>
          <cell r="D1177">
            <v>0</v>
          </cell>
          <cell r="E1177">
            <v>0</v>
          </cell>
          <cell r="F1177">
            <v>0</v>
          </cell>
          <cell r="G1177">
            <v>0</v>
          </cell>
        </row>
        <row r="1178">
          <cell r="A1178" t="str">
            <v>IIEE-SJ - 102000</v>
          </cell>
          <cell r="B1178" t="str">
            <v xml:space="preserve">Oficial </v>
          </cell>
          <cell r="C1178" t="str">
            <v>Oficial</v>
          </cell>
          <cell r="D1178" t="str">
            <v>hs.</v>
          </cell>
          <cell r="E1178">
            <v>14</v>
          </cell>
          <cell r="F1178">
            <v>222.14</v>
          </cell>
          <cell r="G1178">
            <v>3109.96</v>
          </cell>
        </row>
        <row r="1179">
          <cell r="A1179" t="str">
            <v>IIEE-SJ - 103000</v>
          </cell>
          <cell r="B1179" t="str">
            <v>Ayudante</v>
          </cell>
          <cell r="C1179" t="str">
            <v>Ayudante</v>
          </cell>
          <cell r="D1179" t="str">
            <v>hs.</v>
          </cell>
          <cell r="E1179">
            <v>12</v>
          </cell>
          <cell r="F1179">
            <v>188.03</v>
          </cell>
          <cell r="G1179">
            <v>2256.36</v>
          </cell>
        </row>
        <row r="1180">
          <cell r="A1180" t="str">
            <v>IIEE-SJ - 102000</v>
          </cell>
          <cell r="B1180" t="str">
            <v xml:space="preserve">Oficial </v>
          </cell>
          <cell r="C1180" t="str">
            <v>Cargas Sociales Oficial</v>
          </cell>
          <cell r="D1180" t="str">
            <v>hs.</v>
          </cell>
          <cell r="E1180">
            <v>14</v>
          </cell>
          <cell r="F1180">
            <v>139.9</v>
          </cell>
          <cell r="G1180">
            <v>1958.6</v>
          </cell>
        </row>
        <row r="1181">
          <cell r="A1181" t="str">
            <v>IIEE-SJ - 103000</v>
          </cell>
          <cell r="B1181" t="str">
            <v>Ayudante</v>
          </cell>
          <cell r="C1181" t="str">
            <v>Cargas Sociales Ayudante</v>
          </cell>
          <cell r="D1181" t="str">
            <v>hs.</v>
          </cell>
          <cell r="E1181">
            <v>12</v>
          </cell>
          <cell r="F1181">
            <v>118.96</v>
          </cell>
          <cell r="G1181">
            <v>1427.52</v>
          </cell>
        </row>
        <row r="1182">
          <cell r="A1182" t="str">
            <v/>
          </cell>
          <cell r="B1182">
            <v>0</v>
          </cell>
          <cell r="C1182">
            <v>0</v>
          </cell>
          <cell r="D1182" t="str">
            <v/>
          </cell>
          <cell r="E1182">
            <v>0</v>
          </cell>
          <cell r="F1182">
            <v>0</v>
          </cell>
          <cell r="G1182">
            <v>0</v>
          </cell>
        </row>
        <row r="1183">
          <cell r="A1183" t="str">
            <v/>
          </cell>
          <cell r="B1183">
            <v>0</v>
          </cell>
          <cell r="C1183">
            <v>0</v>
          </cell>
          <cell r="D1183" t="str">
            <v/>
          </cell>
          <cell r="E1183">
            <v>0</v>
          </cell>
          <cell r="F1183">
            <v>0</v>
          </cell>
          <cell r="G1183">
            <v>0</v>
          </cell>
        </row>
        <row r="1184">
          <cell r="A1184" t="str">
            <v/>
          </cell>
          <cell r="B1184">
            <v>0</v>
          </cell>
          <cell r="C1184">
            <v>0</v>
          </cell>
          <cell r="D1184" t="str">
            <v/>
          </cell>
          <cell r="E1184">
            <v>0</v>
          </cell>
          <cell r="F1184">
            <v>0</v>
          </cell>
          <cell r="G1184">
            <v>0</v>
          </cell>
        </row>
        <row r="1185">
          <cell r="A1185" t="str">
            <v/>
          </cell>
          <cell r="B1185">
            <v>0</v>
          </cell>
          <cell r="C1185">
            <v>0</v>
          </cell>
          <cell r="D1185" t="str">
            <v/>
          </cell>
          <cell r="E1185">
            <v>0</v>
          </cell>
          <cell r="F1185">
            <v>0</v>
          </cell>
          <cell r="G1185">
            <v>0</v>
          </cell>
        </row>
        <row r="1186">
          <cell r="A1186">
            <v>0</v>
          </cell>
          <cell r="B1186">
            <v>0</v>
          </cell>
          <cell r="C1186">
            <v>0</v>
          </cell>
          <cell r="D1186">
            <v>0</v>
          </cell>
          <cell r="E1186">
            <v>0</v>
          </cell>
          <cell r="F1186" t="str">
            <v>Total B</v>
          </cell>
          <cell r="G1186">
            <v>8752.44</v>
          </cell>
        </row>
        <row r="1187">
          <cell r="A1187">
            <v>0</v>
          </cell>
          <cell r="B1187">
            <v>0</v>
          </cell>
          <cell r="C1187" t="str">
            <v>C - EQUIPOS</v>
          </cell>
          <cell r="D1187">
            <v>0</v>
          </cell>
          <cell r="E1187">
            <v>0</v>
          </cell>
          <cell r="F1187">
            <v>0</v>
          </cell>
          <cell r="G1187">
            <v>0</v>
          </cell>
        </row>
        <row r="1188">
          <cell r="A1188" t="str">
            <v/>
          </cell>
          <cell r="B1188" t="str">
            <v/>
          </cell>
          <cell r="C1188">
            <v>0</v>
          </cell>
          <cell r="D1188" t="str">
            <v/>
          </cell>
          <cell r="E1188">
            <v>0</v>
          </cell>
          <cell r="F1188">
            <v>0</v>
          </cell>
          <cell r="G1188">
            <v>0</v>
          </cell>
        </row>
        <row r="1189">
          <cell r="A1189" t="str">
            <v/>
          </cell>
          <cell r="B1189" t="str">
            <v/>
          </cell>
          <cell r="C1189">
            <v>0</v>
          </cell>
          <cell r="D1189" t="str">
            <v/>
          </cell>
          <cell r="E1189">
            <v>0</v>
          </cell>
          <cell r="F1189">
            <v>0</v>
          </cell>
          <cell r="G1189">
            <v>0</v>
          </cell>
        </row>
        <row r="1190">
          <cell r="A1190" t="str">
            <v/>
          </cell>
          <cell r="B1190" t="str">
            <v/>
          </cell>
          <cell r="C1190">
            <v>0</v>
          </cell>
          <cell r="D1190" t="str">
            <v/>
          </cell>
          <cell r="E1190">
            <v>0</v>
          </cell>
          <cell r="F1190">
            <v>0</v>
          </cell>
          <cell r="G1190">
            <v>0</v>
          </cell>
        </row>
        <row r="1191">
          <cell r="A1191" t="str">
            <v/>
          </cell>
          <cell r="B1191" t="str">
            <v/>
          </cell>
          <cell r="C1191">
            <v>0</v>
          </cell>
          <cell r="D1191" t="str">
            <v/>
          </cell>
          <cell r="E1191">
            <v>0</v>
          </cell>
          <cell r="F1191">
            <v>0</v>
          </cell>
          <cell r="G1191">
            <v>0</v>
          </cell>
        </row>
        <row r="1192">
          <cell r="A1192" t="str">
            <v/>
          </cell>
          <cell r="B1192" t="str">
            <v/>
          </cell>
          <cell r="C1192">
            <v>0</v>
          </cell>
          <cell r="D1192" t="str">
            <v/>
          </cell>
          <cell r="E1192">
            <v>0</v>
          </cell>
          <cell r="F1192">
            <v>0</v>
          </cell>
          <cell r="G1192">
            <v>0</v>
          </cell>
        </row>
        <row r="1193">
          <cell r="A1193" t="str">
            <v/>
          </cell>
          <cell r="B1193" t="str">
            <v/>
          </cell>
          <cell r="C1193">
            <v>0</v>
          </cell>
          <cell r="D1193" t="str">
            <v/>
          </cell>
          <cell r="E1193">
            <v>0</v>
          </cell>
          <cell r="F1193">
            <v>0</v>
          </cell>
          <cell r="G1193">
            <v>0</v>
          </cell>
        </row>
        <row r="1194">
          <cell r="A1194" t="str">
            <v/>
          </cell>
          <cell r="B1194" t="str">
            <v/>
          </cell>
          <cell r="C1194">
            <v>0</v>
          </cell>
          <cell r="D1194" t="str">
            <v/>
          </cell>
          <cell r="E1194">
            <v>0</v>
          </cell>
          <cell r="F1194">
            <v>0</v>
          </cell>
          <cell r="G1194">
            <v>0</v>
          </cell>
        </row>
        <row r="1195">
          <cell r="A1195" t="str">
            <v/>
          </cell>
          <cell r="B1195" t="str">
            <v/>
          </cell>
          <cell r="C1195">
            <v>0</v>
          </cell>
          <cell r="D1195" t="str">
            <v/>
          </cell>
          <cell r="E1195">
            <v>0</v>
          </cell>
          <cell r="F1195">
            <v>0</v>
          </cell>
          <cell r="G1195">
            <v>0</v>
          </cell>
        </row>
        <row r="1196">
          <cell r="A1196" t="str">
            <v/>
          </cell>
          <cell r="B1196" t="str">
            <v/>
          </cell>
          <cell r="C1196">
            <v>0</v>
          </cell>
          <cell r="D1196" t="str">
            <v/>
          </cell>
          <cell r="E1196">
            <v>0</v>
          </cell>
          <cell r="F1196">
            <v>0</v>
          </cell>
          <cell r="G1196">
            <v>0</v>
          </cell>
        </row>
        <row r="1197">
          <cell r="A1197">
            <v>0</v>
          </cell>
          <cell r="B1197">
            <v>0</v>
          </cell>
          <cell r="C1197">
            <v>0</v>
          </cell>
          <cell r="D1197">
            <v>0</v>
          </cell>
          <cell r="E1197">
            <v>0</v>
          </cell>
          <cell r="F1197" t="str">
            <v>Total C</v>
          </cell>
          <cell r="G1197">
            <v>0</v>
          </cell>
        </row>
        <row r="1198">
          <cell r="A1198">
            <v>0</v>
          </cell>
          <cell r="B1198">
            <v>0</v>
          </cell>
          <cell r="C1198">
            <v>0</v>
          </cell>
          <cell r="D1198">
            <v>0</v>
          </cell>
          <cell r="E1198">
            <v>0</v>
          </cell>
          <cell r="F1198">
            <v>0</v>
          </cell>
          <cell r="G1198">
            <v>0</v>
          </cell>
        </row>
        <row r="1199">
          <cell r="A1199" t="str">
            <v>3.1.8</v>
          </cell>
          <cell r="B1199" t="str">
            <v>Hormigones para vigas de encadenado</v>
          </cell>
          <cell r="C1199">
            <v>0</v>
          </cell>
          <cell r="D1199" t="str">
            <v>Costo  Neto</v>
          </cell>
          <cell r="E1199">
            <v>0</v>
          </cell>
          <cell r="F1199" t="str">
            <v>Total D=A+B+C</v>
          </cell>
          <cell r="G1199">
            <v>26534.789999999997</v>
          </cell>
        </row>
        <row r="1201">
          <cell r="A1201" t="str">
            <v>ANALISIS DE PRECIOS</v>
          </cell>
          <cell r="B1201">
            <v>0</v>
          </cell>
          <cell r="C1201">
            <v>0</v>
          </cell>
          <cell r="D1201">
            <v>0</v>
          </cell>
          <cell r="E1201">
            <v>0</v>
          </cell>
          <cell r="F1201">
            <v>0</v>
          </cell>
          <cell r="G1201">
            <v>0</v>
          </cell>
        </row>
        <row r="1202">
          <cell r="A1202" t="str">
            <v>COMITENTE:</v>
          </cell>
          <cell r="B1202" t="str">
            <v>DIRECCIÓN DE INFRAESTRUCTURA ESCOLAR</v>
          </cell>
          <cell r="C1202">
            <v>0</v>
          </cell>
          <cell r="D1202">
            <v>0</v>
          </cell>
          <cell r="E1202">
            <v>0</v>
          </cell>
          <cell r="F1202">
            <v>0</v>
          </cell>
          <cell r="G1202">
            <v>0</v>
          </cell>
        </row>
        <row r="1203">
          <cell r="A1203" t="str">
            <v>CONTRATISTA:</v>
          </cell>
          <cell r="B1203">
            <v>0</v>
          </cell>
          <cell r="C1203">
            <v>0</v>
          </cell>
          <cell r="D1203">
            <v>0</v>
          </cell>
          <cell r="E1203">
            <v>0</v>
          </cell>
          <cell r="F1203">
            <v>0</v>
          </cell>
          <cell r="G1203">
            <v>0</v>
          </cell>
        </row>
        <row r="1204">
          <cell r="A1204" t="str">
            <v>OBRA:</v>
          </cell>
          <cell r="B1204" t="str">
            <v>ESCUELA JUAN JOSE PASO</v>
          </cell>
          <cell r="C1204">
            <v>0</v>
          </cell>
          <cell r="D1204">
            <v>0</v>
          </cell>
          <cell r="E1204">
            <v>0</v>
          </cell>
          <cell r="F1204" t="str">
            <v>PRECIOS A:</v>
          </cell>
          <cell r="G1204">
            <v>44180</v>
          </cell>
        </row>
        <row r="1205">
          <cell r="A1205" t="str">
            <v>UBICACIÓN:</v>
          </cell>
          <cell r="B1205" t="str">
            <v>DEPARTAMENTO ANGACO</v>
          </cell>
          <cell r="C1205">
            <v>0</v>
          </cell>
          <cell r="D1205">
            <v>0</v>
          </cell>
          <cell r="E1205">
            <v>0</v>
          </cell>
          <cell r="F1205">
            <v>0</v>
          </cell>
          <cell r="G1205">
            <v>0</v>
          </cell>
        </row>
        <row r="1206">
          <cell r="A1206" t="str">
            <v>RUBRO:</v>
          </cell>
          <cell r="B1206">
            <v>3</v>
          </cell>
          <cell r="C1206" t="str">
            <v>ESTRUCTURAS RESISTENTES</v>
          </cell>
          <cell r="D1206">
            <v>0</v>
          </cell>
          <cell r="E1206">
            <v>0</v>
          </cell>
          <cell r="F1206">
            <v>0</v>
          </cell>
          <cell r="G1206">
            <v>0</v>
          </cell>
        </row>
        <row r="1207">
          <cell r="A1207" t="str">
            <v>ITEM:</v>
          </cell>
          <cell r="B1207" t="str">
            <v>3.1.9</v>
          </cell>
          <cell r="C1207" t="str">
            <v>Hormigones para losas</v>
          </cell>
          <cell r="D1207">
            <v>0</v>
          </cell>
          <cell r="E1207">
            <v>0</v>
          </cell>
          <cell r="F1207" t="str">
            <v>UNIDAD:</v>
          </cell>
          <cell r="G1207" t="str">
            <v>m3</v>
          </cell>
        </row>
        <row r="1208">
          <cell r="A1208">
            <v>0</v>
          </cell>
          <cell r="B1208">
            <v>0</v>
          </cell>
          <cell r="C1208">
            <v>0</v>
          </cell>
          <cell r="D1208">
            <v>0</v>
          </cell>
          <cell r="E1208">
            <v>0</v>
          </cell>
          <cell r="F1208">
            <v>0</v>
          </cell>
          <cell r="G1208">
            <v>0</v>
          </cell>
        </row>
        <row r="1209">
          <cell r="A1209" t="str">
            <v>DATOS REDETERMINACION</v>
          </cell>
          <cell r="B1209">
            <v>0</v>
          </cell>
          <cell r="C1209" t="str">
            <v>DESIGNACION</v>
          </cell>
          <cell r="D1209" t="str">
            <v>U</v>
          </cell>
          <cell r="E1209" t="str">
            <v>Cantidad</v>
          </cell>
          <cell r="F1209" t="str">
            <v>$ Unitarios</v>
          </cell>
          <cell r="G1209" t="str">
            <v>$ Parcial</v>
          </cell>
        </row>
        <row r="1210">
          <cell r="A1210" t="str">
            <v>CÓDIGO</v>
          </cell>
          <cell r="B1210" t="str">
            <v>DESCRIPCIÓN</v>
          </cell>
          <cell r="C1210">
            <v>0</v>
          </cell>
          <cell r="D1210">
            <v>0</v>
          </cell>
          <cell r="E1210">
            <v>0</v>
          </cell>
          <cell r="F1210">
            <v>0</v>
          </cell>
          <cell r="G1210">
            <v>0</v>
          </cell>
        </row>
        <row r="1211">
          <cell r="A1211">
            <v>0</v>
          </cell>
          <cell r="B1211">
            <v>0</v>
          </cell>
          <cell r="C1211" t="str">
            <v>A - MATERIALES</v>
          </cell>
          <cell r="D1211">
            <v>0</v>
          </cell>
          <cell r="E1211">
            <v>0</v>
          </cell>
          <cell r="F1211">
            <v>0</v>
          </cell>
          <cell r="G1211">
            <v>0</v>
          </cell>
        </row>
        <row r="1212">
          <cell r="A1212" t="str">
            <v>INDEC-CM - 37510-11</v>
          </cell>
          <cell r="B1212" t="str">
            <v>Hormigón elaborado</v>
          </cell>
          <cell r="C1212" t="str">
            <v>Hormigón elaborado H17</v>
          </cell>
          <cell r="D1212" t="str">
            <v>m3</v>
          </cell>
          <cell r="E1212">
            <v>1.05</v>
          </cell>
          <cell r="F1212">
            <v>4000</v>
          </cell>
          <cell r="G1212">
            <v>4200</v>
          </cell>
        </row>
        <row r="1213">
          <cell r="A1213" t="str">
            <v>INDEC-PB - 41261-1</v>
          </cell>
          <cell r="B1213" t="str">
            <v xml:space="preserve">Barras de hierro y acero                                               </v>
          </cell>
          <cell r="C1213" t="str">
            <v>Hierro</v>
          </cell>
          <cell r="D1213" t="str">
            <v>Kg.</v>
          </cell>
          <cell r="E1213">
            <v>46.57</v>
          </cell>
          <cell r="F1213">
            <v>134.92380155245135</v>
          </cell>
          <cell r="G1213">
            <v>6283.4</v>
          </cell>
        </row>
        <row r="1214">
          <cell r="A1214" t="str">
            <v>INDEC-PB - 31420-1</v>
          </cell>
          <cell r="B1214" t="str">
            <v xml:space="preserve">Maderas terciadas fenólicas                                            </v>
          </cell>
          <cell r="C1214" t="str">
            <v>Fenólico</v>
          </cell>
          <cell r="D1214" t="str">
            <v>m2</v>
          </cell>
          <cell r="E1214">
            <v>1.39</v>
          </cell>
          <cell r="F1214">
            <v>698.66</v>
          </cell>
          <cell r="G1214">
            <v>971.14</v>
          </cell>
        </row>
        <row r="1215">
          <cell r="A1215" t="str">
            <v>INDEC-PB - 31420-1</v>
          </cell>
          <cell r="B1215" t="str">
            <v xml:space="preserve">Maderas terciadas fenólicas                                            </v>
          </cell>
          <cell r="C1215" t="str">
            <v>Tablas 1" x 4"</v>
          </cell>
          <cell r="D1215" t="str">
            <v>m2</v>
          </cell>
          <cell r="E1215">
            <v>0.31</v>
          </cell>
          <cell r="F1215">
            <v>640.91</v>
          </cell>
          <cell r="G1215">
            <v>198.68</v>
          </cell>
        </row>
        <row r="1216">
          <cell r="A1216" t="str">
            <v>INDEC-PB - 41263-1</v>
          </cell>
          <cell r="B1216" t="str">
            <v xml:space="preserve">Alambres de acero                                                      </v>
          </cell>
          <cell r="C1216" t="str">
            <v xml:space="preserve">Alambre </v>
          </cell>
          <cell r="D1216" t="str">
            <v>Kg</v>
          </cell>
          <cell r="E1216">
            <v>0.33</v>
          </cell>
          <cell r="F1216">
            <v>203.39</v>
          </cell>
          <cell r="G1216">
            <v>67.12</v>
          </cell>
        </row>
        <row r="1217">
          <cell r="A1217" t="str">
            <v>INDEC-CM - 31100-11</v>
          </cell>
          <cell r="B1217" t="str">
            <v>Tirante  sin cepillar</v>
          </cell>
          <cell r="C1217" t="str">
            <v>Tirantes 3"x3"</v>
          </cell>
          <cell r="D1217" t="str">
            <v>ml</v>
          </cell>
          <cell r="E1217">
            <v>4.67</v>
          </cell>
          <cell r="F1217">
            <v>144.55000000000001</v>
          </cell>
          <cell r="G1217">
            <v>675.05</v>
          </cell>
        </row>
        <row r="1218">
          <cell r="A1218" t="str">
            <v>INDEC-CM - 31100-11</v>
          </cell>
          <cell r="B1218" t="str">
            <v>Tirante  sin cepillar</v>
          </cell>
          <cell r="C1218" t="str">
            <v>Puntales (2,5m)</v>
          </cell>
          <cell r="D1218" t="str">
            <v>ml</v>
          </cell>
          <cell r="E1218">
            <v>6.23</v>
          </cell>
          <cell r="F1218">
            <v>206.9</v>
          </cell>
          <cell r="G1218">
            <v>1288.99</v>
          </cell>
        </row>
        <row r="1219">
          <cell r="A1219" t="str">
            <v>INDEC-PB - 42944-2</v>
          </cell>
          <cell r="B1219" t="str">
            <v xml:space="preserve">Clavos                                                                 </v>
          </cell>
          <cell r="C1219" t="str">
            <v>Clavos pta. París 2"</v>
          </cell>
          <cell r="D1219" t="str">
            <v>Kg</v>
          </cell>
          <cell r="E1219">
            <v>1.25</v>
          </cell>
          <cell r="F1219">
            <v>181.4</v>
          </cell>
          <cell r="G1219">
            <v>226.75</v>
          </cell>
        </row>
        <row r="1220">
          <cell r="A1220" t="str">
            <v>INDEC-PB - 33380-1</v>
          </cell>
          <cell r="B1220" t="str">
            <v xml:space="preserve">Aceites lubricantes                                                    </v>
          </cell>
          <cell r="C1220" t="str">
            <v>Líquido desencofrante</v>
          </cell>
          <cell r="D1220" t="str">
            <v>Lts.</v>
          </cell>
          <cell r="E1220">
            <v>1.25</v>
          </cell>
          <cell r="F1220">
            <v>297.52</v>
          </cell>
          <cell r="G1220">
            <v>371.9</v>
          </cell>
        </row>
        <row r="1221">
          <cell r="A1221" t="str">
            <v>INDEC-PB - 31100-1</v>
          </cell>
          <cell r="B1221" t="str">
            <v xml:space="preserve">Maderas aserradas                                                      </v>
          </cell>
          <cell r="C1221" t="str">
            <v>Chanfles</v>
          </cell>
          <cell r="D1221" t="str">
            <v>ml</v>
          </cell>
          <cell r="E1221">
            <v>0.2</v>
          </cell>
          <cell r="F1221">
            <v>72</v>
          </cell>
          <cell r="G1221">
            <v>14.4</v>
          </cell>
        </row>
        <row r="1222">
          <cell r="A1222" t="str">
            <v>INDEC-PB - 2520-3</v>
          </cell>
          <cell r="B1222" t="str">
            <v>Otros productos plásticos (incluye: Telas plásticas, Cortinas de enrollar de PVC y Artículos de bazar de plástico)</v>
          </cell>
          <cell r="C1222" t="str">
            <v>Separadores plásticos</v>
          </cell>
          <cell r="D1222" t="str">
            <v>Un,</v>
          </cell>
          <cell r="E1222">
            <v>26.67</v>
          </cell>
          <cell r="F1222">
            <v>2.63</v>
          </cell>
          <cell r="G1222">
            <v>70.14</v>
          </cell>
        </row>
        <row r="1223">
          <cell r="A1223" t="str">
            <v>INDEC-PB - 31100-1</v>
          </cell>
          <cell r="B1223" t="str">
            <v xml:space="preserve">Maderas aserradas                                                      </v>
          </cell>
          <cell r="C1223" t="str">
            <v>Cuñas</v>
          </cell>
          <cell r="D1223" t="str">
            <v>N°</v>
          </cell>
          <cell r="E1223">
            <v>6</v>
          </cell>
          <cell r="F1223">
            <v>5</v>
          </cell>
          <cell r="G1223">
            <v>30</v>
          </cell>
        </row>
        <row r="1224">
          <cell r="A1224" t="str">
            <v/>
          </cell>
          <cell r="B1224" t="str">
            <v/>
          </cell>
          <cell r="C1224">
            <v>0</v>
          </cell>
          <cell r="D1224" t="str">
            <v/>
          </cell>
          <cell r="E1224">
            <v>0</v>
          </cell>
          <cell r="F1224">
            <v>0</v>
          </cell>
          <cell r="G1224">
            <v>0</v>
          </cell>
        </row>
        <row r="1225">
          <cell r="A1225" t="str">
            <v/>
          </cell>
          <cell r="B1225" t="str">
            <v/>
          </cell>
          <cell r="C1225">
            <v>0</v>
          </cell>
          <cell r="D1225" t="str">
            <v/>
          </cell>
          <cell r="E1225">
            <v>0</v>
          </cell>
          <cell r="F1225">
            <v>0</v>
          </cell>
          <cell r="G1225">
            <v>0</v>
          </cell>
        </row>
        <row r="1226">
          <cell r="A1226">
            <v>0</v>
          </cell>
          <cell r="B1226">
            <v>0</v>
          </cell>
          <cell r="C1226">
            <v>0</v>
          </cell>
          <cell r="D1226">
            <v>0</v>
          </cell>
          <cell r="E1226">
            <v>0</v>
          </cell>
          <cell r="F1226" t="str">
            <v>Total A</v>
          </cell>
          <cell r="G1226">
            <v>14397.569999999998</v>
          </cell>
        </row>
        <row r="1227">
          <cell r="A1227">
            <v>0</v>
          </cell>
          <cell r="B1227">
            <v>0</v>
          </cell>
          <cell r="C1227" t="str">
            <v>B - MANO DE OBRA</v>
          </cell>
          <cell r="D1227">
            <v>0</v>
          </cell>
          <cell r="E1227">
            <v>0</v>
          </cell>
          <cell r="F1227">
            <v>0</v>
          </cell>
          <cell r="G1227">
            <v>0</v>
          </cell>
        </row>
        <row r="1228">
          <cell r="A1228" t="str">
            <v>IIEE-SJ - 102000</v>
          </cell>
          <cell r="B1228" t="str">
            <v xml:space="preserve">Oficial </v>
          </cell>
          <cell r="C1228" t="str">
            <v>Oficial</v>
          </cell>
          <cell r="D1228" t="str">
            <v>hs.</v>
          </cell>
          <cell r="E1228">
            <v>10.17</v>
          </cell>
          <cell r="F1228">
            <v>222.14</v>
          </cell>
          <cell r="G1228">
            <v>2259.16</v>
          </cell>
        </row>
        <row r="1229">
          <cell r="A1229" t="str">
            <v>IIEE-SJ - 103000</v>
          </cell>
          <cell r="B1229" t="str">
            <v>Ayudante</v>
          </cell>
          <cell r="C1229" t="str">
            <v>Ayudante</v>
          </cell>
          <cell r="D1229" t="str">
            <v>hs.</v>
          </cell>
          <cell r="E1229">
            <v>14.97</v>
          </cell>
          <cell r="F1229">
            <v>188.03</v>
          </cell>
          <cell r="G1229">
            <v>2814.81</v>
          </cell>
        </row>
        <row r="1230">
          <cell r="A1230" t="str">
            <v>IIEE-SJ - 102000</v>
          </cell>
          <cell r="B1230" t="str">
            <v xml:space="preserve">Oficial </v>
          </cell>
          <cell r="C1230" t="str">
            <v>Cargas Sociales Oficial</v>
          </cell>
          <cell r="D1230" t="str">
            <v>hs.</v>
          </cell>
          <cell r="E1230">
            <v>10.17</v>
          </cell>
          <cell r="F1230">
            <v>139.9</v>
          </cell>
          <cell r="G1230">
            <v>1422.78</v>
          </cell>
        </row>
        <row r="1231">
          <cell r="A1231" t="str">
            <v>IIEE-SJ - 103000</v>
          </cell>
          <cell r="B1231" t="str">
            <v>Ayudante</v>
          </cell>
          <cell r="C1231" t="str">
            <v>Cargas Sociales Ayudante</v>
          </cell>
          <cell r="D1231" t="str">
            <v>hs.</v>
          </cell>
          <cell r="E1231">
            <v>14.97</v>
          </cell>
          <cell r="F1231">
            <v>118.96</v>
          </cell>
          <cell r="G1231">
            <v>1780.83</v>
          </cell>
        </row>
        <row r="1232">
          <cell r="A1232" t="str">
            <v/>
          </cell>
          <cell r="B1232">
            <v>0</v>
          </cell>
          <cell r="C1232">
            <v>0</v>
          </cell>
          <cell r="D1232" t="str">
            <v/>
          </cell>
          <cell r="E1232">
            <v>0</v>
          </cell>
          <cell r="F1232">
            <v>0</v>
          </cell>
          <cell r="G1232">
            <v>0</v>
          </cell>
        </row>
        <row r="1233">
          <cell r="A1233" t="str">
            <v/>
          </cell>
          <cell r="B1233">
            <v>0</v>
          </cell>
          <cell r="C1233">
            <v>0</v>
          </cell>
          <cell r="D1233" t="str">
            <v/>
          </cell>
          <cell r="E1233">
            <v>0</v>
          </cell>
          <cell r="F1233">
            <v>0</v>
          </cell>
          <cell r="G1233">
            <v>0</v>
          </cell>
        </row>
        <row r="1234">
          <cell r="A1234" t="str">
            <v/>
          </cell>
          <cell r="B1234">
            <v>0</v>
          </cell>
          <cell r="C1234">
            <v>0</v>
          </cell>
          <cell r="D1234" t="str">
            <v/>
          </cell>
          <cell r="E1234">
            <v>0</v>
          </cell>
          <cell r="F1234">
            <v>0</v>
          </cell>
          <cell r="G1234">
            <v>0</v>
          </cell>
        </row>
        <row r="1235">
          <cell r="A1235" t="str">
            <v/>
          </cell>
          <cell r="B1235">
            <v>0</v>
          </cell>
          <cell r="C1235">
            <v>0</v>
          </cell>
          <cell r="D1235" t="str">
            <v/>
          </cell>
          <cell r="E1235">
            <v>0</v>
          </cell>
          <cell r="F1235">
            <v>0</v>
          </cell>
          <cell r="G1235">
            <v>0</v>
          </cell>
        </row>
        <row r="1236">
          <cell r="A1236">
            <v>0</v>
          </cell>
          <cell r="B1236">
            <v>0</v>
          </cell>
          <cell r="C1236">
            <v>0</v>
          </cell>
          <cell r="D1236">
            <v>0</v>
          </cell>
          <cell r="E1236">
            <v>0</v>
          </cell>
          <cell r="F1236" t="str">
            <v>Total B</v>
          </cell>
          <cell r="G1236">
            <v>8277.5799999999981</v>
          </cell>
        </row>
        <row r="1237">
          <cell r="A1237">
            <v>0</v>
          </cell>
          <cell r="B1237">
            <v>0</v>
          </cell>
          <cell r="C1237" t="str">
            <v>C - EQUIPOS</v>
          </cell>
          <cell r="D1237">
            <v>0</v>
          </cell>
          <cell r="E1237">
            <v>0</v>
          </cell>
          <cell r="F1237">
            <v>0</v>
          </cell>
          <cell r="G1237">
            <v>0</v>
          </cell>
        </row>
        <row r="1238">
          <cell r="A1238" t="str">
            <v/>
          </cell>
          <cell r="B1238" t="str">
            <v/>
          </cell>
          <cell r="C1238">
            <v>0</v>
          </cell>
          <cell r="D1238" t="str">
            <v/>
          </cell>
          <cell r="E1238">
            <v>0</v>
          </cell>
          <cell r="F1238">
            <v>0</v>
          </cell>
          <cell r="G1238">
            <v>0</v>
          </cell>
        </row>
        <row r="1239">
          <cell r="A1239" t="str">
            <v/>
          </cell>
          <cell r="B1239" t="str">
            <v/>
          </cell>
          <cell r="C1239">
            <v>0</v>
          </cell>
          <cell r="D1239" t="str">
            <v/>
          </cell>
          <cell r="E1239">
            <v>0</v>
          </cell>
          <cell r="F1239">
            <v>0</v>
          </cell>
          <cell r="G1239">
            <v>0</v>
          </cell>
        </row>
        <row r="1240">
          <cell r="A1240" t="str">
            <v/>
          </cell>
          <cell r="B1240" t="str">
            <v/>
          </cell>
          <cell r="C1240">
            <v>0</v>
          </cell>
          <cell r="D1240" t="str">
            <v/>
          </cell>
          <cell r="E1240">
            <v>0</v>
          </cell>
          <cell r="F1240">
            <v>0</v>
          </cell>
          <cell r="G1240">
            <v>0</v>
          </cell>
        </row>
        <row r="1241">
          <cell r="A1241" t="str">
            <v/>
          </cell>
          <cell r="B1241" t="str">
            <v/>
          </cell>
          <cell r="C1241">
            <v>0</v>
          </cell>
          <cell r="D1241" t="str">
            <v/>
          </cell>
          <cell r="E1241">
            <v>0</v>
          </cell>
          <cell r="F1241">
            <v>0</v>
          </cell>
          <cell r="G1241">
            <v>0</v>
          </cell>
        </row>
        <row r="1242">
          <cell r="A1242" t="str">
            <v/>
          </cell>
          <cell r="B1242" t="str">
            <v/>
          </cell>
          <cell r="C1242">
            <v>0</v>
          </cell>
          <cell r="D1242" t="str">
            <v/>
          </cell>
          <cell r="E1242">
            <v>0</v>
          </cell>
          <cell r="F1242">
            <v>0</v>
          </cell>
          <cell r="G1242">
            <v>0</v>
          </cell>
        </row>
        <row r="1243">
          <cell r="A1243" t="str">
            <v/>
          </cell>
          <cell r="B1243" t="str">
            <v/>
          </cell>
          <cell r="C1243">
            <v>0</v>
          </cell>
          <cell r="D1243" t="str">
            <v/>
          </cell>
          <cell r="E1243">
            <v>0</v>
          </cell>
          <cell r="F1243">
            <v>0</v>
          </cell>
          <cell r="G1243">
            <v>0</v>
          </cell>
        </row>
        <row r="1244">
          <cell r="A1244" t="str">
            <v/>
          </cell>
          <cell r="B1244" t="str">
            <v/>
          </cell>
          <cell r="C1244">
            <v>0</v>
          </cell>
          <cell r="D1244" t="str">
            <v/>
          </cell>
          <cell r="E1244">
            <v>0</v>
          </cell>
          <cell r="F1244">
            <v>0</v>
          </cell>
          <cell r="G1244">
            <v>0</v>
          </cell>
        </row>
        <row r="1245">
          <cell r="A1245" t="str">
            <v/>
          </cell>
          <cell r="B1245" t="str">
            <v/>
          </cell>
          <cell r="C1245">
            <v>0</v>
          </cell>
          <cell r="D1245" t="str">
            <v/>
          </cell>
          <cell r="E1245">
            <v>0</v>
          </cell>
          <cell r="F1245">
            <v>0</v>
          </cell>
          <cell r="G1245">
            <v>0</v>
          </cell>
        </row>
        <row r="1246">
          <cell r="A1246" t="str">
            <v/>
          </cell>
          <cell r="B1246" t="str">
            <v/>
          </cell>
          <cell r="C1246">
            <v>0</v>
          </cell>
          <cell r="D1246" t="str">
            <v/>
          </cell>
          <cell r="E1246">
            <v>0</v>
          </cell>
          <cell r="F1246">
            <v>0</v>
          </cell>
          <cell r="G1246">
            <v>0</v>
          </cell>
        </row>
        <row r="1247">
          <cell r="A1247">
            <v>0</v>
          </cell>
          <cell r="B1247">
            <v>0</v>
          </cell>
          <cell r="C1247">
            <v>0</v>
          </cell>
          <cell r="D1247">
            <v>0</v>
          </cell>
          <cell r="E1247">
            <v>0</v>
          </cell>
          <cell r="F1247" t="str">
            <v>Total C</v>
          </cell>
          <cell r="G1247">
            <v>0</v>
          </cell>
        </row>
        <row r="1248">
          <cell r="A1248">
            <v>0</v>
          </cell>
          <cell r="B1248">
            <v>0</v>
          </cell>
          <cell r="C1248">
            <v>0</v>
          </cell>
          <cell r="D1248">
            <v>0</v>
          </cell>
          <cell r="E1248">
            <v>0</v>
          </cell>
          <cell r="F1248">
            <v>0</v>
          </cell>
          <cell r="G1248">
            <v>0</v>
          </cell>
        </row>
        <row r="1249">
          <cell r="A1249" t="str">
            <v>3.1.9</v>
          </cell>
          <cell r="B1249" t="str">
            <v>Hormigones para losas</v>
          </cell>
          <cell r="C1249">
            <v>0</v>
          </cell>
          <cell r="D1249" t="str">
            <v>Costo  Neto</v>
          </cell>
          <cell r="E1249">
            <v>0</v>
          </cell>
          <cell r="F1249" t="str">
            <v>Total D=A+B+C</v>
          </cell>
          <cell r="G1249">
            <v>22675.149999999994</v>
          </cell>
        </row>
        <row r="1251">
          <cell r="A1251" t="str">
            <v>ANALISIS DE PRECIOS</v>
          </cell>
          <cell r="B1251">
            <v>0</v>
          </cell>
          <cell r="C1251">
            <v>0</v>
          </cell>
          <cell r="D1251">
            <v>0</v>
          </cell>
          <cell r="E1251">
            <v>0</v>
          </cell>
          <cell r="F1251">
            <v>0</v>
          </cell>
          <cell r="G1251">
            <v>0</v>
          </cell>
        </row>
        <row r="1252">
          <cell r="A1252" t="str">
            <v>COMITENTE:</v>
          </cell>
          <cell r="B1252" t="str">
            <v>DIRECCIÓN DE INFRAESTRUCTURA ESCOLAR</v>
          </cell>
          <cell r="C1252">
            <v>0</v>
          </cell>
          <cell r="D1252">
            <v>0</v>
          </cell>
          <cell r="E1252">
            <v>0</v>
          </cell>
          <cell r="F1252">
            <v>0</v>
          </cell>
          <cell r="G1252">
            <v>0</v>
          </cell>
        </row>
        <row r="1253">
          <cell r="A1253" t="str">
            <v>CONTRATISTA:</v>
          </cell>
          <cell r="B1253">
            <v>0</v>
          </cell>
          <cell r="C1253">
            <v>0</v>
          </cell>
          <cell r="D1253">
            <v>0</v>
          </cell>
          <cell r="E1253">
            <v>0</v>
          </cell>
          <cell r="F1253">
            <v>0</v>
          </cell>
          <cell r="G1253">
            <v>0</v>
          </cell>
        </row>
        <row r="1254">
          <cell r="A1254" t="str">
            <v>OBRA:</v>
          </cell>
          <cell r="B1254" t="str">
            <v>ESCUELA JUAN JOSE PASO</v>
          </cell>
          <cell r="C1254">
            <v>0</v>
          </cell>
          <cell r="D1254">
            <v>0</v>
          </cell>
          <cell r="E1254">
            <v>0</v>
          </cell>
          <cell r="F1254" t="str">
            <v>PRECIOS A:</v>
          </cell>
          <cell r="G1254">
            <v>44180</v>
          </cell>
        </row>
        <row r="1255">
          <cell r="A1255" t="str">
            <v>UBICACIÓN:</v>
          </cell>
          <cell r="B1255" t="str">
            <v>DEPARTAMENTO ANGACO</v>
          </cell>
          <cell r="C1255">
            <v>0</v>
          </cell>
          <cell r="D1255">
            <v>0</v>
          </cell>
          <cell r="E1255">
            <v>0</v>
          </cell>
          <cell r="F1255">
            <v>0</v>
          </cell>
          <cell r="G1255">
            <v>0</v>
          </cell>
        </row>
        <row r="1256">
          <cell r="A1256" t="str">
            <v>RUBRO:</v>
          </cell>
          <cell r="B1256">
            <v>3</v>
          </cell>
          <cell r="C1256" t="str">
            <v>ESTRUCTURAS RESISTENTES</v>
          </cell>
          <cell r="D1256">
            <v>0</v>
          </cell>
          <cell r="E1256">
            <v>0</v>
          </cell>
          <cell r="F1256">
            <v>0</v>
          </cell>
          <cell r="G1256">
            <v>0</v>
          </cell>
        </row>
        <row r="1257">
          <cell r="A1257" t="str">
            <v>ITEM:</v>
          </cell>
          <cell r="B1257" t="str">
            <v>3.2.1</v>
          </cell>
          <cell r="C1257" t="str">
            <v>Columnas, vigas y correas</v>
          </cell>
          <cell r="D1257">
            <v>0</v>
          </cell>
          <cell r="E1257">
            <v>0</v>
          </cell>
          <cell r="F1257" t="str">
            <v>UNIDAD:</v>
          </cell>
          <cell r="G1257" t="str">
            <v>m2</v>
          </cell>
        </row>
        <row r="1258">
          <cell r="A1258">
            <v>0</v>
          </cell>
          <cell r="B1258">
            <v>0</v>
          </cell>
          <cell r="C1258">
            <v>0</v>
          </cell>
          <cell r="D1258">
            <v>0</v>
          </cell>
          <cell r="E1258">
            <v>0</v>
          </cell>
          <cell r="F1258">
            <v>0</v>
          </cell>
          <cell r="G1258">
            <v>0</v>
          </cell>
        </row>
        <row r="1259">
          <cell r="A1259" t="str">
            <v>DATOS REDETERMINACION</v>
          </cell>
          <cell r="B1259">
            <v>0</v>
          </cell>
          <cell r="C1259" t="str">
            <v>DESIGNACION</v>
          </cell>
          <cell r="D1259" t="str">
            <v>U</v>
          </cell>
          <cell r="E1259" t="str">
            <v>Cantidad</v>
          </cell>
          <cell r="F1259" t="str">
            <v>$ Unitarios</v>
          </cell>
          <cell r="G1259" t="str">
            <v>$ Parcial</v>
          </cell>
        </row>
        <row r="1260">
          <cell r="A1260" t="str">
            <v>CÓDIGO</v>
          </cell>
          <cell r="B1260" t="str">
            <v>DESCRIPCIÓN</v>
          </cell>
          <cell r="C1260">
            <v>0</v>
          </cell>
          <cell r="D1260">
            <v>0</v>
          </cell>
          <cell r="E1260">
            <v>0</v>
          </cell>
          <cell r="F1260">
            <v>0</v>
          </cell>
          <cell r="G1260">
            <v>0</v>
          </cell>
        </row>
        <row r="1261">
          <cell r="A1261">
            <v>0</v>
          </cell>
          <cell r="B1261">
            <v>0</v>
          </cell>
          <cell r="C1261" t="str">
            <v>A - MATERIALES</v>
          </cell>
          <cell r="D1261">
            <v>0</v>
          </cell>
          <cell r="E1261">
            <v>0</v>
          </cell>
          <cell r="F1261">
            <v>0</v>
          </cell>
          <cell r="G1261">
            <v>0</v>
          </cell>
        </row>
        <row r="1262">
          <cell r="A1262" t="str">
            <v>INDEC-PB - 41261-1</v>
          </cell>
          <cell r="B1262" t="str">
            <v xml:space="preserve">Barras de hierro y acero                                               </v>
          </cell>
          <cell r="C1262" t="str">
            <v>Vigas, Corres y Cerramiento S/Especificaciones Técnicas</v>
          </cell>
          <cell r="D1262" t="str">
            <v>Gl.</v>
          </cell>
          <cell r="E1262">
            <v>1</v>
          </cell>
          <cell r="F1262">
            <v>1950</v>
          </cell>
          <cell r="G1262">
            <v>1950</v>
          </cell>
        </row>
        <row r="1263">
          <cell r="A1263" t="str">
            <v>INDEC-PB - 41261-1</v>
          </cell>
          <cell r="B1263" t="str">
            <v xml:space="preserve">Barras de hierro y acero                                               </v>
          </cell>
          <cell r="C1263" t="str">
            <v>Torre de Tanque Según Especificaciones Técnicas</v>
          </cell>
          <cell r="D1263" t="str">
            <v>Gl.</v>
          </cell>
          <cell r="E1263">
            <v>1</v>
          </cell>
          <cell r="F1263">
            <v>673.46938775510193</v>
          </cell>
          <cell r="G1263">
            <v>673.47</v>
          </cell>
        </row>
        <row r="1264">
          <cell r="A1264" t="str">
            <v/>
          </cell>
          <cell r="B1264" t="str">
            <v/>
          </cell>
          <cell r="C1264">
            <v>0</v>
          </cell>
          <cell r="D1264" t="str">
            <v/>
          </cell>
          <cell r="E1264">
            <v>0</v>
          </cell>
          <cell r="F1264">
            <v>0</v>
          </cell>
          <cell r="G1264">
            <v>0</v>
          </cell>
        </row>
        <row r="1265">
          <cell r="A1265" t="str">
            <v/>
          </cell>
          <cell r="B1265" t="str">
            <v/>
          </cell>
          <cell r="C1265">
            <v>0</v>
          </cell>
          <cell r="D1265" t="str">
            <v/>
          </cell>
          <cell r="E1265">
            <v>0</v>
          </cell>
          <cell r="F1265">
            <v>0</v>
          </cell>
          <cell r="G1265">
            <v>0</v>
          </cell>
        </row>
        <row r="1266">
          <cell r="A1266" t="str">
            <v/>
          </cell>
          <cell r="B1266" t="str">
            <v/>
          </cell>
          <cell r="C1266">
            <v>0</v>
          </cell>
          <cell r="D1266" t="str">
            <v/>
          </cell>
          <cell r="E1266">
            <v>0</v>
          </cell>
          <cell r="F1266">
            <v>0</v>
          </cell>
          <cell r="G1266">
            <v>0</v>
          </cell>
        </row>
        <row r="1267">
          <cell r="A1267" t="str">
            <v/>
          </cell>
          <cell r="B1267" t="str">
            <v/>
          </cell>
          <cell r="C1267">
            <v>0</v>
          </cell>
          <cell r="D1267" t="str">
            <v/>
          </cell>
          <cell r="E1267">
            <v>0</v>
          </cell>
          <cell r="F1267">
            <v>0</v>
          </cell>
          <cell r="G1267">
            <v>0</v>
          </cell>
        </row>
        <row r="1268">
          <cell r="A1268" t="str">
            <v/>
          </cell>
          <cell r="B1268" t="str">
            <v/>
          </cell>
          <cell r="C1268">
            <v>0</v>
          </cell>
          <cell r="D1268" t="str">
            <v/>
          </cell>
          <cell r="E1268">
            <v>0</v>
          </cell>
          <cell r="F1268">
            <v>0</v>
          </cell>
          <cell r="G1268">
            <v>0</v>
          </cell>
        </row>
        <row r="1269">
          <cell r="A1269" t="str">
            <v/>
          </cell>
          <cell r="B1269" t="str">
            <v/>
          </cell>
          <cell r="C1269">
            <v>0</v>
          </cell>
          <cell r="D1269" t="str">
            <v/>
          </cell>
          <cell r="E1269">
            <v>0</v>
          </cell>
          <cell r="F1269">
            <v>0</v>
          </cell>
          <cell r="G1269">
            <v>0</v>
          </cell>
        </row>
        <row r="1270">
          <cell r="A1270" t="str">
            <v/>
          </cell>
          <cell r="B1270" t="str">
            <v/>
          </cell>
          <cell r="C1270">
            <v>0</v>
          </cell>
          <cell r="D1270" t="str">
            <v/>
          </cell>
          <cell r="E1270">
            <v>0</v>
          </cell>
          <cell r="F1270">
            <v>0</v>
          </cell>
          <cell r="G1270">
            <v>0</v>
          </cell>
        </row>
        <row r="1271">
          <cell r="A1271" t="str">
            <v/>
          </cell>
          <cell r="B1271" t="str">
            <v/>
          </cell>
          <cell r="C1271">
            <v>0</v>
          </cell>
          <cell r="D1271" t="str">
            <v/>
          </cell>
          <cell r="E1271">
            <v>0</v>
          </cell>
          <cell r="F1271">
            <v>0</v>
          </cell>
          <cell r="G1271">
            <v>0</v>
          </cell>
        </row>
        <row r="1272">
          <cell r="A1272" t="str">
            <v/>
          </cell>
          <cell r="B1272" t="str">
            <v/>
          </cell>
          <cell r="C1272">
            <v>0</v>
          </cell>
          <cell r="D1272" t="str">
            <v/>
          </cell>
          <cell r="E1272">
            <v>0</v>
          </cell>
          <cell r="F1272">
            <v>0</v>
          </cell>
          <cell r="G1272">
            <v>0</v>
          </cell>
        </row>
        <row r="1273">
          <cell r="A1273" t="str">
            <v/>
          </cell>
          <cell r="B1273" t="str">
            <v/>
          </cell>
          <cell r="C1273">
            <v>0</v>
          </cell>
          <cell r="D1273" t="str">
            <v/>
          </cell>
          <cell r="E1273">
            <v>0</v>
          </cell>
          <cell r="F1273">
            <v>0</v>
          </cell>
          <cell r="G1273">
            <v>0</v>
          </cell>
        </row>
        <row r="1274">
          <cell r="A1274" t="str">
            <v/>
          </cell>
          <cell r="B1274" t="str">
            <v/>
          </cell>
          <cell r="C1274">
            <v>0</v>
          </cell>
          <cell r="D1274" t="str">
            <v/>
          </cell>
          <cell r="E1274">
            <v>0</v>
          </cell>
          <cell r="F1274">
            <v>0</v>
          </cell>
          <cell r="G1274">
            <v>0</v>
          </cell>
        </row>
        <row r="1275">
          <cell r="A1275" t="str">
            <v/>
          </cell>
          <cell r="B1275" t="str">
            <v/>
          </cell>
          <cell r="C1275">
            <v>0</v>
          </cell>
          <cell r="D1275" t="str">
            <v/>
          </cell>
          <cell r="E1275">
            <v>0</v>
          </cell>
          <cell r="F1275">
            <v>0</v>
          </cell>
          <cell r="G1275">
            <v>0</v>
          </cell>
        </row>
        <row r="1276">
          <cell r="A1276">
            <v>0</v>
          </cell>
          <cell r="B1276">
            <v>0</v>
          </cell>
          <cell r="C1276">
            <v>0</v>
          </cell>
          <cell r="D1276">
            <v>0</v>
          </cell>
          <cell r="E1276">
            <v>0</v>
          </cell>
          <cell r="F1276" t="str">
            <v>Total A</v>
          </cell>
          <cell r="G1276">
            <v>2623.4700000000003</v>
          </cell>
        </row>
        <row r="1277">
          <cell r="A1277">
            <v>0</v>
          </cell>
          <cell r="B1277">
            <v>0</v>
          </cell>
          <cell r="C1277" t="str">
            <v>B - MANO DE OBRA</v>
          </cell>
          <cell r="D1277">
            <v>0</v>
          </cell>
          <cell r="E1277">
            <v>0</v>
          </cell>
          <cell r="F1277">
            <v>0</v>
          </cell>
          <cell r="G1277">
            <v>0</v>
          </cell>
        </row>
        <row r="1278">
          <cell r="A1278" t="str">
            <v>IIEE-SJ - 102000</v>
          </cell>
          <cell r="B1278" t="str">
            <v xml:space="preserve">Oficial </v>
          </cell>
          <cell r="C1278" t="str">
            <v>Oficial</v>
          </cell>
          <cell r="D1278" t="str">
            <v>hs.</v>
          </cell>
          <cell r="E1278">
            <v>2.42</v>
          </cell>
          <cell r="F1278">
            <v>222.14</v>
          </cell>
          <cell r="G1278">
            <v>537.58000000000004</v>
          </cell>
        </row>
        <row r="1279">
          <cell r="A1279" t="str">
            <v>IIEE-SJ - 103000</v>
          </cell>
          <cell r="B1279" t="str">
            <v>Ayudante</v>
          </cell>
          <cell r="C1279" t="str">
            <v>Ayudante</v>
          </cell>
          <cell r="D1279" t="str">
            <v>hs.</v>
          </cell>
          <cell r="E1279">
            <v>2.85</v>
          </cell>
          <cell r="F1279">
            <v>188.03</v>
          </cell>
          <cell r="G1279">
            <v>535.89</v>
          </cell>
        </row>
        <row r="1280">
          <cell r="A1280" t="str">
            <v>IIEE-SJ - 102000</v>
          </cell>
          <cell r="B1280" t="str">
            <v xml:space="preserve">Oficial </v>
          </cell>
          <cell r="C1280" t="str">
            <v>Cargas Sociales Oficial</v>
          </cell>
          <cell r="D1280" t="str">
            <v>hs.</v>
          </cell>
          <cell r="E1280">
            <v>2.42</v>
          </cell>
          <cell r="F1280">
            <v>139.9</v>
          </cell>
          <cell r="G1280">
            <v>338.56</v>
          </cell>
        </row>
        <row r="1281">
          <cell r="A1281" t="str">
            <v>IIEE-SJ - 103000</v>
          </cell>
          <cell r="B1281" t="str">
            <v>Ayudante</v>
          </cell>
          <cell r="C1281" t="str">
            <v>Cargas Sociales Ayudante</v>
          </cell>
          <cell r="D1281" t="str">
            <v>hs.</v>
          </cell>
          <cell r="E1281">
            <v>2.85</v>
          </cell>
          <cell r="F1281">
            <v>118.96</v>
          </cell>
          <cell r="G1281">
            <v>339.04</v>
          </cell>
        </row>
        <row r="1282">
          <cell r="A1282" t="str">
            <v/>
          </cell>
          <cell r="B1282">
            <v>0</v>
          </cell>
          <cell r="C1282">
            <v>0</v>
          </cell>
          <cell r="D1282" t="str">
            <v/>
          </cell>
          <cell r="E1282">
            <v>0</v>
          </cell>
          <cell r="F1282">
            <v>0</v>
          </cell>
          <cell r="G1282">
            <v>0</v>
          </cell>
        </row>
        <row r="1283">
          <cell r="A1283" t="str">
            <v/>
          </cell>
          <cell r="B1283">
            <v>0</v>
          </cell>
          <cell r="C1283">
            <v>0</v>
          </cell>
          <cell r="D1283" t="str">
            <v/>
          </cell>
          <cell r="E1283">
            <v>0</v>
          </cell>
          <cell r="F1283">
            <v>0</v>
          </cell>
          <cell r="G1283">
            <v>0</v>
          </cell>
        </row>
        <row r="1284">
          <cell r="A1284" t="str">
            <v/>
          </cell>
          <cell r="B1284">
            <v>0</v>
          </cell>
          <cell r="C1284">
            <v>0</v>
          </cell>
          <cell r="D1284" t="str">
            <v/>
          </cell>
          <cell r="E1284">
            <v>0</v>
          </cell>
          <cell r="F1284">
            <v>0</v>
          </cell>
          <cell r="G1284">
            <v>0</v>
          </cell>
        </row>
        <row r="1285">
          <cell r="A1285" t="str">
            <v/>
          </cell>
          <cell r="B1285">
            <v>0</v>
          </cell>
          <cell r="C1285">
            <v>0</v>
          </cell>
          <cell r="D1285" t="str">
            <v/>
          </cell>
          <cell r="E1285">
            <v>0</v>
          </cell>
          <cell r="F1285">
            <v>0</v>
          </cell>
          <cell r="G1285">
            <v>0</v>
          </cell>
        </row>
        <row r="1286">
          <cell r="A1286">
            <v>0</v>
          </cell>
          <cell r="B1286">
            <v>0</v>
          </cell>
          <cell r="C1286">
            <v>0</v>
          </cell>
          <cell r="D1286">
            <v>0</v>
          </cell>
          <cell r="E1286">
            <v>0</v>
          </cell>
          <cell r="F1286" t="str">
            <v>Total B</v>
          </cell>
          <cell r="G1286">
            <v>1751.07</v>
          </cell>
        </row>
        <row r="1287">
          <cell r="A1287">
            <v>0</v>
          </cell>
          <cell r="B1287">
            <v>0</v>
          </cell>
          <cell r="C1287" t="str">
            <v>C - EQUIPOS</v>
          </cell>
          <cell r="D1287">
            <v>0</v>
          </cell>
          <cell r="E1287">
            <v>0</v>
          </cell>
          <cell r="F1287">
            <v>0</v>
          </cell>
          <cell r="G1287">
            <v>0</v>
          </cell>
        </row>
        <row r="1288">
          <cell r="A1288" t="str">
            <v/>
          </cell>
          <cell r="B1288" t="str">
            <v/>
          </cell>
          <cell r="C1288">
            <v>0</v>
          </cell>
          <cell r="D1288" t="str">
            <v/>
          </cell>
          <cell r="E1288">
            <v>0</v>
          </cell>
          <cell r="F1288">
            <v>0</v>
          </cell>
          <cell r="G1288">
            <v>0</v>
          </cell>
        </row>
        <row r="1289">
          <cell r="A1289" t="str">
            <v/>
          </cell>
          <cell r="B1289" t="str">
            <v/>
          </cell>
          <cell r="C1289">
            <v>0</v>
          </cell>
          <cell r="D1289" t="str">
            <v/>
          </cell>
          <cell r="E1289">
            <v>0</v>
          </cell>
          <cell r="F1289">
            <v>0</v>
          </cell>
          <cell r="G1289">
            <v>0</v>
          </cell>
        </row>
        <row r="1290">
          <cell r="A1290" t="str">
            <v/>
          </cell>
          <cell r="B1290" t="str">
            <v/>
          </cell>
          <cell r="C1290">
            <v>0</v>
          </cell>
          <cell r="D1290" t="str">
            <v/>
          </cell>
          <cell r="E1290">
            <v>0</v>
          </cell>
          <cell r="F1290">
            <v>0</v>
          </cell>
          <cell r="G1290">
            <v>0</v>
          </cell>
        </row>
        <row r="1291">
          <cell r="A1291" t="str">
            <v/>
          </cell>
          <cell r="B1291" t="str">
            <v/>
          </cell>
          <cell r="C1291">
            <v>0</v>
          </cell>
          <cell r="D1291" t="str">
            <v/>
          </cell>
          <cell r="E1291">
            <v>0</v>
          </cell>
          <cell r="F1291">
            <v>0</v>
          </cell>
          <cell r="G1291">
            <v>0</v>
          </cell>
        </row>
        <row r="1292">
          <cell r="A1292" t="str">
            <v/>
          </cell>
          <cell r="B1292" t="str">
            <v/>
          </cell>
          <cell r="C1292">
            <v>0</v>
          </cell>
          <cell r="D1292" t="str">
            <v/>
          </cell>
          <cell r="E1292">
            <v>0</v>
          </cell>
          <cell r="F1292">
            <v>0</v>
          </cell>
          <cell r="G1292">
            <v>0</v>
          </cell>
        </row>
        <row r="1293">
          <cell r="A1293" t="str">
            <v/>
          </cell>
          <cell r="B1293" t="str">
            <v/>
          </cell>
          <cell r="C1293">
            <v>0</v>
          </cell>
          <cell r="D1293" t="str">
            <v/>
          </cell>
          <cell r="E1293">
            <v>0</v>
          </cell>
          <cell r="F1293">
            <v>0</v>
          </cell>
          <cell r="G1293">
            <v>0</v>
          </cell>
        </row>
        <row r="1294">
          <cell r="A1294" t="str">
            <v/>
          </cell>
          <cell r="B1294" t="str">
            <v/>
          </cell>
          <cell r="C1294">
            <v>0</v>
          </cell>
          <cell r="D1294" t="str">
            <v/>
          </cell>
          <cell r="E1294">
            <v>0</v>
          </cell>
          <cell r="F1294">
            <v>0</v>
          </cell>
          <cell r="G1294">
            <v>0</v>
          </cell>
        </row>
        <row r="1295">
          <cell r="A1295" t="str">
            <v/>
          </cell>
          <cell r="B1295" t="str">
            <v/>
          </cell>
          <cell r="C1295">
            <v>0</v>
          </cell>
          <cell r="D1295" t="str">
            <v/>
          </cell>
          <cell r="E1295">
            <v>0</v>
          </cell>
          <cell r="F1295">
            <v>0</v>
          </cell>
          <cell r="G1295">
            <v>0</v>
          </cell>
        </row>
        <row r="1296">
          <cell r="A1296" t="str">
            <v/>
          </cell>
          <cell r="B1296" t="str">
            <v/>
          </cell>
          <cell r="C1296">
            <v>0</v>
          </cell>
          <cell r="D1296" t="str">
            <v/>
          </cell>
          <cell r="E1296">
            <v>0</v>
          </cell>
          <cell r="F1296">
            <v>0</v>
          </cell>
          <cell r="G1296">
            <v>0</v>
          </cell>
        </row>
        <row r="1297">
          <cell r="A1297">
            <v>0</v>
          </cell>
          <cell r="B1297">
            <v>0</v>
          </cell>
          <cell r="C1297">
            <v>0</v>
          </cell>
          <cell r="D1297">
            <v>0</v>
          </cell>
          <cell r="E1297">
            <v>0</v>
          </cell>
          <cell r="F1297" t="str">
            <v>Total C</v>
          </cell>
          <cell r="G1297">
            <v>0</v>
          </cell>
        </row>
        <row r="1298">
          <cell r="A1298">
            <v>0</v>
          </cell>
          <cell r="B1298">
            <v>0</v>
          </cell>
          <cell r="C1298">
            <v>0</v>
          </cell>
          <cell r="D1298">
            <v>0</v>
          </cell>
          <cell r="E1298">
            <v>0</v>
          </cell>
          <cell r="F1298">
            <v>0</v>
          </cell>
          <cell r="G1298">
            <v>0</v>
          </cell>
        </row>
        <row r="1299">
          <cell r="A1299" t="str">
            <v>3.2.1</v>
          </cell>
          <cell r="B1299" t="str">
            <v>Columnas, vigas y correas</v>
          </cell>
          <cell r="C1299">
            <v>0</v>
          </cell>
          <cell r="D1299" t="str">
            <v>Costo  Neto</v>
          </cell>
          <cell r="E1299">
            <v>0</v>
          </cell>
          <cell r="F1299" t="str">
            <v>Total D=A+B+C</v>
          </cell>
          <cell r="G1299">
            <v>4374.54</v>
          </cell>
        </row>
        <row r="1301">
          <cell r="A1301" t="str">
            <v>ANALISIS DE PRECIOS</v>
          </cell>
          <cell r="B1301">
            <v>0</v>
          </cell>
          <cell r="C1301">
            <v>0</v>
          </cell>
          <cell r="D1301">
            <v>0</v>
          </cell>
          <cell r="E1301">
            <v>0</v>
          </cell>
          <cell r="F1301">
            <v>0</v>
          </cell>
          <cell r="G1301">
            <v>0</v>
          </cell>
        </row>
        <row r="1302">
          <cell r="A1302" t="str">
            <v>COMITENTE:</v>
          </cell>
          <cell r="B1302" t="str">
            <v>DIRECCIÓN DE INFRAESTRUCTURA ESCOLAR</v>
          </cell>
          <cell r="C1302">
            <v>0</v>
          </cell>
          <cell r="D1302">
            <v>0</v>
          </cell>
          <cell r="E1302">
            <v>0</v>
          </cell>
          <cell r="F1302">
            <v>0</v>
          </cell>
          <cell r="G1302">
            <v>0</v>
          </cell>
        </row>
        <row r="1303">
          <cell r="A1303" t="str">
            <v>CONTRATISTA:</v>
          </cell>
          <cell r="B1303">
            <v>0</v>
          </cell>
          <cell r="C1303">
            <v>0</v>
          </cell>
          <cell r="D1303">
            <v>0</v>
          </cell>
          <cell r="E1303">
            <v>0</v>
          </cell>
          <cell r="F1303">
            <v>0</v>
          </cell>
          <cell r="G1303">
            <v>0</v>
          </cell>
        </row>
        <row r="1304">
          <cell r="A1304" t="str">
            <v>OBRA:</v>
          </cell>
          <cell r="B1304" t="str">
            <v>ESCUELA JUAN JOSE PASO</v>
          </cell>
          <cell r="C1304">
            <v>0</v>
          </cell>
          <cell r="D1304">
            <v>0</v>
          </cell>
          <cell r="E1304">
            <v>0</v>
          </cell>
          <cell r="F1304" t="str">
            <v>PRECIOS A:</v>
          </cell>
          <cell r="G1304">
            <v>44180</v>
          </cell>
        </row>
        <row r="1305">
          <cell r="A1305" t="str">
            <v>UBICACIÓN:</v>
          </cell>
          <cell r="B1305" t="str">
            <v>DEPARTAMENTO ANGACO</v>
          </cell>
          <cell r="C1305">
            <v>0</v>
          </cell>
          <cell r="D1305">
            <v>0</v>
          </cell>
          <cell r="E1305">
            <v>0</v>
          </cell>
          <cell r="F1305">
            <v>0</v>
          </cell>
          <cell r="G1305">
            <v>0</v>
          </cell>
        </row>
        <row r="1306">
          <cell r="A1306" t="str">
            <v>RUBRO:</v>
          </cell>
          <cell r="B1306">
            <v>4</v>
          </cell>
          <cell r="C1306" t="str">
            <v>ALBAÑILERÍA</v>
          </cell>
          <cell r="D1306">
            <v>0</v>
          </cell>
          <cell r="E1306">
            <v>0</v>
          </cell>
          <cell r="F1306">
            <v>0</v>
          </cell>
          <cell r="G1306">
            <v>0</v>
          </cell>
        </row>
        <row r="1307">
          <cell r="A1307" t="str">
            <v>ITEM:</v>
          </cell>
          <cell r="B1307" t="str">
            <v>4.1.1</v>
          </cell>
          <cell r="C1307" t="str">
            <v>Mampostería de 0.30m</v>
          </cell>
          <cell r="D1307">
            <v>0</v>
          </cell>
          <cell r="E1307">
            <v>0</v>
          </cell>
          <cell r="F1307" t="str">
            <v>UNIDAD:</v>
          </cell>
          <cell r="G1307" t="str">
            <v>m2</v>
          </cell>
        </row>
        <row r="1308">
          <cell r="A1308">
            <v>0</v>
          </cell>
          <cell r="B1308">
            <v>0</v>
          </cell>
          <cell r="C1308">
            <v>0</v>
          </cell>
          <cell r="D1308">
            <v>0</v>
          </cell>
          <cell r="E1308">
            <v>0</v>
          </cell>
          <cell r="F1308">
            <v>0</v>
          </cell>
          <cell r="G1308">
            <v>0</v>
          </cell>
        </row>
        <row r="1309">
          <cell r="A1309" t="str">
            <v>DATOS REDETERMINACION</v>
          </cell>
          <cell r="B1309">
            <v>0</v>
          </cell>
          <cell r="C1309" t="str">
            <v>DESIGNACION</v>
          </cell>
          <cell r="D1309" t="str">
            <v>U</v>
          </cell>
          <cell r="E1309" t="str">
            <v>Cantidad</v>
          </cell>
          <cell r="F1309" t="str">
            <v>$ Unitarios</v>
          </cell>
          <cell r="G1309" t="str">
            <v>$ Parcial</v>
          </cell>
        </row>
        <row r="1310">
          <cell r="A1310" t="str">
            <v>CÓDIGO</v>
          </cell>
          <cell r="B1310" t="str">
            <v>DESCRIPCIÓN</v>
          </cell>
          <cell r="C1310">
            <v>0</v>
          </cell>
          <cell r="D1310">
            <v>0</v>
          </cell>
          <cell r="E1310">
            <v>0</v>
          </cell>
          <cell r="F1310">
            <v>0</v>
          </cell>
          <cell r="G1310">
            <v>0</v>
          </cell>
        </row>
        <row r="1311">
          <cell r="A1311">
            <v>0</v>
          </cell>
          <cell r="B1311">
            <v>0</v>
          </cell>
          <cell r="C1311" t="str">
            <v>A - MATERIALES</v>
          </cell>
          <cell r="D1311">
            <v>0</v>
          </cell>
          <cell r="E1311">
            <v>0</v>
          </cell>
          <cell r="F1311">
            <v>0</v>
          </cell>
          <cell r="G1311">
            <v>0</v>
          </cell>
        </row>
        <row r="1312">
          <cell r="A1312" t="str">
            <v>INDEC-CM - 37440-11</v>
          </cell>
          <cell r="B1312" t="str">
            <v>Cemento portland normal, en bolsa</v>
          </cell>
          <cell r="C1312" t="str">
            <v>Cemento</v>
          </cell>
          <cell r="D1312" t="str">
            <v>Kg</v>
          </cell>
          <cell r="E1312">
            <v>25.5</v>
          </cell>
          <cell r="F1312">
            <v>9.5</v>
          </cell>
          <cell r="G1312">
            <v>242.25</v>
          </cell>
        </row>
        <row r="1313">
          <cell r="A1313" t="str">
            <v>INDEC-CM - 37420-11</v>
          </cell>
          <cell r="B1313" t="str">
            <v>Cal área hidratada</v>
          </cell>
          <cell r="C1313" t="str">
            <v>Cal hidratada</v>
          </cell>
          <cell r="D1313" t="str">
            <v>Kg</v>
          </cell>
          <cell r="E1313">
            <v>6</v>
          </cell>
          <cell r="F1313">
            <v>6.12</v>
          </cell>
          <cell r="G1313">
            <v>36.72</v>
          </cell>
        </row>
        <row r="1314">
          <cell r="A1314" t="str">
            <v>INDEC-CM - 15310-11</v>
          </cell>
          <cell r="B1314" t="str">
            <v xml:space="preserve">Arena fina </v>
          </cell>
          <cell r="C1314" t="str">
            <v>Arena lavada</v>
          </cell>
          <cell r="D1314" t="str">
            <v>m3</v>
          </cell>
          <cell r="E1314">
            <v>0.12</v>
          </cell>
          <cell r="F1314">
            <v>620</v>
          </cell>
          <cell r="G1314">
            <v>74.400000000000006</v>
          </cell>
        </row>
        <row r="1315">
          <cell r="A1315" t="str">
            <v>IIEE-SJ - 205002</v>
          </cell>
          <cell r="B1315" t="str">
            <v>Ladrillón de 1°</v>
          </cell>
          <cell r="C1315" t="str">
            <v>Ladrillones comunes</v>
          </cell>
          <cell r="D1315" t="str">
            <v>Un.</v>
          </cell>
          <cell r="E1315">
            <v>65.02</v>
          </cell>
          <cell r="F1315">
            <v>20.5</v>
          </cell>
          <cell r="G1315">
            <v>1332.91</v>
          </cell>
        </row>
        <row r="1316">
          <cell r="A1316" t="str">
            <v>INDEC-PB - 41261-1</v>
          </cell>
          <cell r="B1316" t="str">
            <v xml:space="preserve">Barras de hierro y acero                                               </v>
          </cell>
          <cell r="C1316" t="str">
            <v>Hierro</v>
          </cell>
          <cell r="D1316" t="str">
            <v>Kg.</v>
          </cell>
          <cell r="E1316">
            <v>1.44</v>
          </cell>
          <cell r="F1316">
            <v>134.92380155245135</v>
          </cell>
          <cell r="G1316">
            <v>194.29</v>
          </cell>
        </row>
        <row r="1317">
          <cell r="A1317" t="str">
            <v>INDEC-PB - 37990-1</v>
          </cell>
          <cell r="B1317" t="str">
            <v xml:space="preserve">Hidrófugos                                                             </v>
          </cell>
          <cell r="C1317" t="str">
            <v>Hidrófugo Ceresita</v>
          </cell>
          <cell r="D1317" t="str">
            <v>kg</v>
          </cell>
          <cell r="E1317">
            <v>0.5</v>
          </cell>
          <cell r="F1317">
            <v>35.369999999999997</v>
          </cell>
          <cell r="G1317">
            <v>17.690000000000001</v>
          </cell>
        </row>
        <row r="1318">
          <cell r="A1318" t="str">
            <v/>
          </cell>
          <cell r="B1318" t="str">
            <v/>
          </cell>
          <cell r="C1318">
            <v>0</v>
          </cell>
          <cell r="D1318" t="str">
            <v/>
          </cell>
          <cell r="E1318">
            <v>0</v>
          </cell>
          <cell r="F1318">
            <v>0</v>
          </cell>
          <cell r="G1318">
            <v>0</v>
          </cell>
        </row>
        <row r="1319">
          <cell r="A1319" t="str">
            <v/>
          </cell>
          <cell r="B1319" t="str">
            <v/>
          </cell>
          <cell r="C1319">
            <v>0</v>
          </cell>
          <cell r="D1319" t="str">
            <v/>
          </cell>
          <cell r="E1319">
            <v>0</v>
          </cell>
          <cell r="F1319">
            <v>0</v>
          </cell>
          <cell r="G1319">
            <v>0</v>
          </cell>
        </row>
        <row r="1320">
          <cell r="A1320" t="str">
            <v/>
          </cell>
          <cell r="B1320" t="str">
            <v/>
          </cell>
          <cell r="C1320">
            <v>0</v>
          </cell>
          <cell r="D1320" t="str">
            <v/>
          </cell>
          <cell r="E1320">
            <v>0</v>
          </cell>
          <cell r="F1320">
            <v>0</v>
          </cell>
          <cell r="G1320">
            <v>0</v>
          </cell>
        </row>
        <row r="1321">
          <cell r="A1321" t="str">
            <v/>
          </cell>
          <cell r="B1321" t="str">
            <v/>
          </cell>
          <cell r="C1321">
            <v>0</v>
          </cell>
          <cell r="D1321" t="str">
            <v/>
          </cell>
          <cell r="E1321">
            <v>0</v>
          </cell>
          <cell r="F1321">
            <v>0</v>
          </cell>
          <cell r="G1321">
            <v>0</v>
          </cell>
        </row>
        <row r="1322">
          <cell r="A1322" t="str">
            <v/>
          </cell>
          <cell r="B1322" t="str">
            <v/>
          </cell>
          <cell r="C1322">
            <v>0</v>
          </cell>
          <cell r="D1322" t="str">
            <v/>
          </cell>
          <cell r="E1322">
            <v>0</v>
          </cell>
          <cell r="F1322">
            <v>0</v>
          </cell>
          <cell r="G1322">
            <v>0</v>
          </cell>
        </row>
        <row r="1323">
          <cell r="A1323" t="str">
            <v/>
          </cell>
          <cell r="B1323" t="str">
            <v/>
          </cell>
          <cell r="C1323">
            <v>0</v>
          </cell>
          <cell r="D1323" t="str">
            <v/>
          </cell>
          <cell r="E1323">
            <v>0</v>
          </cell>
          <cell r="F1323">
            <v>0</v>
          </cell>
          <cell r="G1323">
            <v>0</v>
          </cell>
        </row>
        <row r="1324">
          <cell r="A1324" t="str">
            <v/>
          </cell>
          <cell r="B1324" t="str">
            <v/>
          </cell>
          <cell r="C1324">
            <v>0</v>
          </cell>
          <cell r="D1324" t="str">
            <v/>
          </cell>
          <cell r="E1324">
            <v>0</v>
          </cell>
          <cell r="F1324">
            <v>0</v>
          </cell>
          <cell r="G1324">
            <v>0</v>
          </cell>
        </row>
        <row r="1325">
          <cell r="A1325" t="str">
            <v/>
          </cell>
          <cell r="B1325" t="str">
            <v/>
          </cell>
          <cell r="C1325">
            <v>0</v>
          </cell>
          <cell r="D1325" t="str">
            <v/>
          </cell>
          <cell r="E1325">
            <v>0</v>
          </cell>
          <cell r="F1325">
            <v>0</v>
          </cell>
          <cell r="G1325">
            <v>0</v>
          </cell>
        </row>
        <row r="1326">
          <cell r="A1326">
            <v>0</v>
          </cell>
          <cell r="B1326">
            <v>0</v>
          </cell>
          <cell r="C1326">
            <v>0</v>
          </cell>
          <cell r="D1326">
            <v>0</v>
          </cell>
          <cell r="E1326">
            <v>0</v>
          </cell>
          <cell r="F1326" t="str">
            <v>Total A</v>
          </cell>
          <cell r="G1326">
            <v>1898.2600000000002</v>
          </cell>
        </row>
        <row r="1327">
          <cell r="A1327">
            <v>0</v>
          </cell>
          <cell r="B1327">
            <v>0</v>
          </cell>
          <cell r="C1327" t="str">
            <v>B - MANO DE OBRA</v>
          </cell>
          <cell r="D1327">
            <v>0</v>
          </cell>
          <cell r="E1327">
            <v>0</v>
          </cell>
          <cell r="F1327">
            <v>0</v>
          </cell>
          <cell r="G1327">
            <v>0</v>
          </cell>
        </row>
        <row r="1328">
          <cell r="A1328" t="str">
            <v>IIEE-SJ - 102000</v>
          </cell>
          <cell r="B1328" t="str">
            <v xml:space="preserve">Oficial </v>
          </cell>
          <cell r="C1328" t="str">
            <v>Oficial</v>
          </cell>
          <cell r="D1328" t="str">
            <v>hs.</v>
          </cell>
          <cell r="E1328">
            <v>1.5</v>
          </cell>
          <cell r="F1328">
            <v>222.14</v>
          </cell>
          <cell r="G1328">
            <v>333.21</v>
          </cell>
        </row>
        <row r="1329">
          <cell r="A1329" t="str">
            <v>IIEE-SJ - 103000</v>
          </cell>
          <cell r="B1329" t="str">
            <v>Ayudante</v>
          </cell>
          <cell r="C1329" t="str">
            <v>Ayudante</v>
          </cell>
          <cell r="D1329" t="str">
            <v>hs.</v>
          </cell>
          <cell r="E1329">
            <v>0.75</v>
          </cell>
          <cell r="F1329">
            <v>188.03</v>
          </cell>
          <cell r="G1329">
            <v>141.02000000000001</v>
          </cell>
        </row>
        <row r="1330">
          <cell r="A1330" t="str">
            <v>IIEE-SJ - 102000</v>
          </cell>
          <cell r="B1330" t="str">
            <v xml:space="preserve">Oficial </v>
          </cell>
          <cell r="C1330" t="str">
            <v>Cargas Sociales Oficial</v>
          </cell>
          <cell r="D1330" t="str">
            <v>hs.</v>
          </cell>
          <cell r="E1330">
            <v>1.5</v>
          </cell>
          <cell r="F1330">
            <v>139.9</v>
          </cell>
          <cell r="G1330">
            <v>209.85</v>
          </cell>
        </row>
        <row r="1331">
          <cell r="A1331" t="str">
            <v>IIEE-SJ - 103000</v>
          </cell>
          <cell r="B1331" t="str">
            <v>Ayudante</v>
          </cell>
          <cell r="C1331" t="str">
            <v>Cargas Sociales Ayudante</v>
          </cell>
          <cell r="D1331" t="str">
            <v>hs.</v>
          </cell>
          <cell r="E1331">
            <v>0.75</v>
          </cell>
          <cell r="F1331">
            <v>118.96</v>
          </cell>
          <cell r="G1331">
            <v>89.22</v>
          </cell>
        </row>
        <row r="1332">
          <cell r="A1332" t="str">
            <v/>
          </cell>
          <cell r="B1332">
            <v>0</v>
          </cell>
          <cell r="C1332">
            <v>0</v>
          </cell>
          <cell r="D1332" t="str">
            <v/>
          </cell>
          <cell r="E1332">
            <v>0</v>
          </cell>
          <cell r="F1332">
            <v>0</v>
          </cell>
          <cell r="G1332">
            <v>0</v>
          </cell>
        </row>
        <row r="1333">
          <cell r="A1333" t="str">
            <v/>
          </cell>
          <cell r="B1333">
            <v>0</v>
          </cell>
          <cell r="C1333">
            <v>0</v>
          </cell>
          <cell r="D1333" t="str">
            <v/>
          </cell>
          <cell r="E1333">
            <v>0</v>
          </cell>
          <cell r="F1333">
            <v>0</v>
          </cell>
          <cell r="G1333">
            <v>0</v>
          </cell>
        </row>
        <row r="1334">
          <cell r="A1334" t="str">
            <v/>
          </cell>
          <cell r="B1334">
            <v>0</v>
          </cell>
          <cell r="C1334">
            <v>0</v>
          </cell>
          <cell r="D1334" t="str">
            <v/>
          </cell>
          <cell r="E1334">
            <v>0</v>
          </cell>
          <cell r="F1334">
            <v>0</v>
          </cell>
          <cell r="G1334">
            <v>0</v>
          </cell>
        </row>
        <row r="1335">
          <cell r="A1335" t="str">
            <v/>
          </cell>
          <cell r="B1335">
            <v>0</v>
          </cell>
          <cell r="C1335">
            <v>0</v>
          </cell>
          <cell r="D1335" t="str">
            <v/>
          </cell>
          <cell r="E1335">
            <v>0</v>
          </cell>
          <cell r="F1335">
            <v>0</v>
          </cell>
          <cell r="G1335">
            <v>0</v>
          </cell>
        </row>
        <row r="1336">
          <cell r="A1336">
            <v>0</v>
          </cell>
          <cell r="B1336">
            <v>0</v>
          </cell>
          <cell r="C1336">
            <v>0</v>
          </cell>
          <cell r="D1336">
            <v>0</v>
          </cell>
          <cell r="E1336">
            <v>0</v>
          </cell>
          <cell r="F1336" t="str">
            <v>Total B</v>
          </cell>
          <cell r="G1336">
            <v>773.30000000000007</v>
          </cell>
        </row>
        <row r="1337">
          <cell r="A1337">
            <v>0</v>
          </cell>
          <cell r="B1337">
            <v>0</v>
          </cell>
          <cell r="C1337" t="str">
            <v>C - EQUIPOS</v>
          </cell>
          <cell r="D1337">
            <v>0</v>
          </cell>
          <cell r="E1337">
            <v>0</v>
          </cell>
          <cell r="F1337">
            <v>0</v>
          </cell>
          <cell r="G1337">
            <v>0</v>
          </cell>
        </row>
        <row r="1338">
          <cell r="A1338" t="str">
            <v/>
          </cell>
          <cell r="B1338" t="str">
            <v/>
          </cell>
          <cell r="C1338">
            <v>0</v>
          </cell>
          <cell r="D1338" t="str">
            <v/>
          </cell>
          <cell r="E1338">
            <v>0</v>
          </cell>
          <cell r="F1338">
            <v>0</v>
          </cell>
          <cell r="G1338">
            <v>0</v>
          </cell>
        </row>
        <row r="1339">
          <cell r="A1339" t="str">
            <v/>
          </cell>
          <cell r="B1339" t="str">
            <v/>
          </cell>
          <cell r="C1339">
            <v>0</v>
          </cell>
          <cell r="D1339" t="str">
            <v/>
          </cell>
          <cell r="E1339">
            <v>0</v>
          </cell>
          <cell r="F1339">
            <v>0</v>
          </cell>
          <cell r="G1339">
            <v>0</v>
          </cell>
        </row>
        <row r="1340">
          <cell r="A1340" t="str">
            <v/>
          </cell>
          <cell r="B1340" t="str">
            <v/>
          </cell>
          <cell r="C1340">
            <v>0</v>
          </cell>
          <cell r="D1340" t="str">
            <v/>
          </cell>
          <cell r="E1340">
            <v>0</v>
          </cell>
          <cell r="F1340">
            <v>0</v>
          </cell>
          <cell r="G1340">
            <v>0</v>
          </cell>
        </row>
        <row r="1341">
          <cell r="A1341" t="str">
            <v/>
          </cell>
          <cell r="B1341" t="str">
            <v/>
          </cell>
          <cell r="C1341">
            <v>0</v>
          </cell>
          <cell r="D1341" t="str">
            <v/>
          </cell>
          <cell r="E1341">
            <v>0</v>
          </cell>
          <cell r="F1341">
            <v>0</v>
          </cell>
          <cell r="G1341">
            <v>0</v>
          </cell>
        </row>
        <row r="1342">
          <cell r="A1342" t="str">
            <v/>
          </cell>
          <cell r="B1342" t="str">
            <v/>
          </cell>
          <cell r="C1342">
            <v>0</v>
          </cell>
          <cell r="D1342" t="str">
            <v/>
          </cell>
          <cell r="E1342">
            <v>0</v>
          </cell>
          <cell r="F1342">
            <v>0</v>
          </cell>
          <cell r="G1342">
            <v>0</v>
          </cell>
        </row>
        <row r="1343">
          <cell r="A1343" t="str">
            <v/>
          </cell>
          <cell r="B1343" t="str">
            <v/>
          </cell>
          <cell r="C1343">
            <v>0</v>
          </cell>
          <cell r="D1343" t="str">
            <v/>
          </cell>
          <cell r="E1343">
            <v>0</v>
          </cell>
          <cell r="F1343">
            <v>0</v>
          </cell>
          <cell r="G1343">
            <v>0</v>
          </cell>
        </row>
        <row r="1344">
          <cell r="A1344" t="str">
            <v/>
          </cell>
          <cell r="B1344" t="str">
            <v/>
          </cell>
          <cell r="C1344">
            <v>0</v>
          </cell>
          <cell r="D1344" t="str">
            <v/>
          </cell>
          <cell r="E1344">
            <v>0</v>
          </cell>
          <cell r="F1344">
            <v>0</v>
          </cell>
          <cell r="G1344">
            <v>0</v>
          </cell>
        </row>
        <row r="1345">
          <cell r="A1345" t="str">
            <v/>
          </cell>
          <cell r="B1345" t="str">
            <v/>
          </cell>
          <cell r="C1345">
            <v>0</v>
          </cell>
          <cell r="D1345" t="str">
            <v/>
          </cell>
          <cell r="E1345">
            <v>0</v>
          </cell>
          <cell r="F1345">
            <v>0</v>
          </cell>
          <cell r="G1345">
            <v>0</v>
          </cell>
        </row>
        <row r="1346">
          <cell r="A1346" t="str">
            <v/>
          </cell>
          <cell r="B1346" t="str">
            <v/>
          </cell>
          <cell r="C1346">
            <v>0</v>
          </cell>
          <cell r="D1346" t="str">
            <v/>
          </cell>
          <cell r="E1346">
            <v>0</v>
          </cell>
          <cell r="F1346">
            <v>0</v>
          </cell>
          <cell r="G1346">
            <v>0</v>
          </cell>
        </row>
        <row r="1347">
          <cell r="A1347">
            <v>0</v>
          </cell>
          <cell r="B1347">
            <v>0</v>
          </cell>
          <cell r="C1347">
            <v>0</v>
          </cell>
          <cell r="D1347">
            <v>0</v>
          </cell>
          <cell r="E1347">
            <v>0</v>
          </cell>
          <cell r="F1347" t="str">
            <v>Total C</v>
          </cell>
          <cell r="G1347">
            <v>0</v>
          </cell>
        </row>
        <row r="1348">
          <cell r="A1348">
            <v>0</v>
          </cell>
          <cell r="B1348">
            <v>0</v>
          </cell>
          <cell r="C1348">
            <v>0</v>
          </cell>
          <cell r="D1348">
            <v>0</v>
          </cell>
          <cell r="E1348">
            <v>0</v>
          </cell>
          <cell r="F1348">
            <v>0</v>
          </cell>
          <cell r="G1348">
            <v>0</v>
          </cell>
        </row>
        <row r="1349">
          <cell r="A1349" t="str">
            <v>4.1.1</v>
          </cell>
          <cell r="B1349" t="str">
            <v>Mampostería de 0.30m</v>
          </cell>
          <cell r="C1349">
            <v>0</v>
          </cell>
          <cell r="D1349" t="str">
            <v>Costo  Neto</v>
          </cell>
          <cell r="E1349">
            <v>0</v>
          </cell>
          <cell r="F1349" t="str">
            <v>Total D=A+B+C</v>
          </cell>
          <cell r="G1349">
            <v>2671.56</v>
          </cell>
        </row>
        <row r="1351">
          <cell r="A1351" t="str">
            <v>ANALISIS DE PRECIOS</v>
          </cell>
          <cell r="B1351">
            <v>0</v>
          </cell>
          <cell r="C1351">
            <v>0</v>
          </cell>
          <cell r="D1351">
            <v>0</v>
          </cell>
          <cell r="E1351">
            <v>0</v>
          </cell>
          <cell r="F1351">
            <v>0</v>
          </cell>
          <cell r="G1351">
            <v>0</v>
          </cell>
        </row>
        <row r="1352">
          <cell r="A1352" t="str">
            <v>COMITENTE:</v>
          </cell>
          <cell r="B1352" t="str">
            <v>DIRECCIÓN DE INFRAESTRUCTURA ESCOLAR</v>
          </cell>
          <cell r="C1352">
            <v>0</v>
          </cell>
          <cell r="D1352">
            <v>0</v>
          </cell>
          <cell r="E1352">
            <v>0</v>
          </cell>
          <cell r="F1352">
            <v>0</v>
          </cell>
          <cell r="G1352">
            <v>0</v>
          </cell>
        </row>
        <row r="1353">
          <cell r="A1353" t="str">
            <v>CONTRATISTA:</v>
          </cell>
          <cell r="B1353">
            <v>0</v>
          </cell>
          <cell r="C1353">
            <v>0</v>
          </cell>
          <cell r="D1353">
            <v>0</v>
          </cell>
          <cell r="E1353">
            <v>0</v>
          </cell>
          <cell r="F1353">
            <v>0</v>
          </cell>
          <cell r="G1353">
            <v>0</v>
          </cell>
        </row>
        <row r="1354">
          <cell r="A1354" t="str">
            <v>OBRA:</v>
          </cell>
          <cell r="B1354" t="str">
            <v>ESCUELA JUAN JOSE PASO</v>
          </cell>
          <cell r="C1354">
            <v>0</v>
          </cell>
          <cell r="D1354">
            <v>0</v>
          </cell>
          <cell r="E1354">
            <v>0</v>
          </cell>
          <cell r="F1354" t="str">
            <v>PRECIOS A:</v>
          </cell>
          <cell r="G1354">
            <v>44180</v>
          </cell>
        </row>
        <row r="1355">
          <cell r="A1355" t="str">
            <v>UBICACIÓN:</v>
          </cell>
          <cell r="B1355" t="str">
            <v>DEPARTAMENTO ANGACO</v>
          </cell>
          <cell r="C1355">
            <v>0</v>
          </cell>
          <cell r="D1355">
            <v>0</v>
          </cell>
          <cell r="E1355">
            <v>0</v>
          </cell>
          <cell r="F1355">
            <v>0</v>
          </cell>
          <cell r="G1355">
            <v>0</v>
          </cell>
        </row>
        <row r="1356">
          <cell r="A1356" t="str">
            <v>RUBRO:</v>
          </cell>
          <cell r="B1356">
            <v>4</v>
          </cell>
          <cell r="C1356" t="str">
            <v>ALBAÑILERÍA</v>
          </cell>
          <cell r="D1356">
            <v>0</v>
          </cell>
          <cell r="E1356">
            <v>0</v>
          </cell>
          <cell r="F1356">
            <v>0</v>
          </cell>
          <cell r="G1356">
            <v>0</v>
          </cell>
        </row>
        <row r="1357">
          <cell r="A1357" t="str">
            <v>ITEM:</v>
          </cell>
          <cell r="B1357" t="str">
            <v>4.1.2</v>
          </cell>
          <cell r="C1357" t="str">
            <v>Mampostería de 0.20m</v>
          </cell>
          <cell r="D1357">
            <v>0</v>
          </cell>
          <cell r="E1357">
            <v>0</v>
          </cell>
          <cell r="F1357" t="str">
            <v>UNIDAD:</v>
          </cell>
          <cell r="G1357" t="str">
            <v>m2</v>
          </cell>
        </row>
        <row r="1358">
          <cell r="A1358">
            <v>0</v>
          </cell>
          <cell r="B1358">
            <v>0</v>
          </cell>
          <cell r="C1358">
            <v>0</v>
          </cell>
          <cell r="D1358">
            <v>0</v>
          </cell>
          <cell r="E1358">
            <v>0</v>
          </cell>
          <cell r="F1358">
            <v>0</v>
          </cell>
          <cell r="G1358">
            <v>0</v>
          </cell>
        </row>
        <row r="1359">
          <cell r="A1359" t="str">
            <v>DATOS REDETERMINACION</v>
          </cell>
          <cell r="B1359">
            <v>0</v>
          </cell>
          <cell r="C1359" t="str">
            <v>DESIGNACION</v>
          </cell>
          <cell r="D1359" t="str">
            <v>U</v>
          </cell>
          <cell r="E1359" t="str">
            <v>Cantidad</v>
          </cell>
          <cell r="F1359" t="str">
            <v>$ Unitarios</v>
          </cell>
          <cell r="G1359" t="str">
            <v>$ Parcial</v>
          </cell>
        </row>
        <row r="1360">
          <cell r="A1360" t="str">
            <v>CÓDIGO</v>
          </cell>
          <cell r="B1360" t="str">
            <v>DESCRIPCIÓN</v>
          </cell>
          <cell r="C1360">
            <v>0</v>
          </cell>
          <cell r="D1360">
            <v>0</v>
          </cell>
          <cell r="E1360">
            <v>0</v>
          </cell>
          <cell r="F1360">
            <v>0</v>
          </cell>
          <cell r="G1360">
            <v>0</v>
          </cell>
        </row>
        <row r="1361">
          <cell r="A1361">
            <v>0</v>
          </cell>
          <cell r="B1361">
            <v>0</v>
          </cell>
          <cell r="C1361" t="str">
            <v>A - MATERIALES</v>
          </cell>
          <cell r="D1361">
            <v>0</v>
          </cell>
          <cell r="E1361">
            <v>0</v>
          </cell>
          <cell r="F1361">
            <v>0</v>
          </cell>
          <cell r="G1361">
            <v>0</v>
          </cell>
        </row>
        <row r="1362">
          <cell r="A1362" t="str">
            <v>INDEC-CM - 37440-11</v>
          </cell>
          <cell r="B1362" t="str">
            <v>Cemento portland normal, en bolsa</v>
          </cell>
          <cell r="C1362" t="str">
            <v>Cemento</v>
          </cell>
          <cell r="D1362" t="str">
            <v>Kg</v>
          </cell>
          <cell r="E1362">
            <v>17</v>
          </cell>
          <cell r="F1362">
            <v>9.5</v>
          </cell>
          <cell r="G1362">
            <v>161.5</v>
          </cell>
        </row>
        <row r="1363">
          <cell r="A1363" t="str">
            <v>INDEC-CM - 37420-11</v>
          </cell>
          <cell r="B1363" t="str">
            <v>Cal área hidratada</v>
          </cell>
          <cell r="C1363" t="str">
            <v>Cal hidratada</v>
          </cell>
          <cell r="D1363" t="str">
            <v>Kg</v>
          </cell>
          <cell r="E1363">
            <v>4</v>
          </cell>
          <cell r="F1363">
            <v>6.12</v>
          </cell>
          <cell r="G1363">
            <v>24.48</v>
          </cell>
        </row>
        <row r="1364">
          <cell r="A1364" t="str">
            <v>INDEC-CM - 15310-11</v>
          </cell>
          <cell r="B1364" t="str">
            <v xml:space="preserve">Arena fina </v>
          </cell>
          <cell r="C1364" t="str">
            <v>Arena lavada</v>
          </cell>
          <cell r="D1364" t="str">
            <v>m3</v>
          </cell>
          <cell r="E1364">
            <v>0.04</v>
          </cell>
          <cell r="F1364">
            <v>620</v>
          </cell>
          <cell r="G1364">
            <v>24.8</v>
          </cell>
        </row>
        <row r="1365">
          <cell r="A1365" t="str">
            <v>IIEE-SJ - 205002</v>
          </cell>
          <cell r="B1365" t="str">
            <v>Ladrillón de 1°</v>
          </cell>
          <cell r="C1365" t="str">
            <v>Ladrillones comunes</v>
          </cell>
          <cell r="D1365" t="str">
            <v>Un.</v>
          </cell>
          <cell r="E1365">
            <v>44.1</v>
          </cell>
          <cell r="F1365">
            <v>20.5</v>
          </cell>
          <cell r="G1365">
            <v>904.05</v>
          </cell>
        </row>
        <row r="1366">
          <cell r="A1366" t="str">
            <v>INDEC-PB - 41261-1</v>
          </cell>
          <cell r="B1366" t="str">
            <v xml:space="preserve">Barras de hierro y acero                                               </v>
          </cell>
          <cell r="C1366" t="str">
            <v>Hierro</v>
          </cell>
          <cell r="D1366" t="str">
            <v>Kg.</v>
          </cell>
          <cell r="E1366">
            <v>1.3</v>
          </cell>
          <cell r="F1366">
            <v>134.92380155245135</v>
          </cell>
          <cell r="G1366">
            <v>175.4</v>
          </cell>
        </row>
        <row r="1367">
          <cell r="A1367" t="str">
            <v>INDEC-PB - 37990-1</v>
          </cell>
          <cell r="B1367" t="str">
            <v xml:space="preserve">Hidrófugos                                                             </v>
          </cell>
          <cell r="C1367" t="str">
            <v>Hidrófugo Ceresita</v>
          </cell>
          <cell r="D1367" t="str">
            <v>kg</v>
          </cell>
          <cell r="E1367">
            <v>7.0000000000000007E-2</v>
          </cell>
          <cell r="F1367">
            <v>35.369999999999997</v>
          </cell>
          <cell r="G1367">
            <v>2.48</v>
          </cell>
        </row>
        <row r="1368">
          <cell r="A1368" t="str">
            <v/>
          </cell>
          <cell r="B1368" t="str">
            <v/>
          </cell>
          <cell r="C1368">
            <v>0</v>
          </cell>
          <cell r="D1368" t="str">
            <v/>
          </cell>
          <cell r="E1368">
            <v>0</v>
          </cell>
          <cell r="F1368">
            <v>0</v>
          </cell>
          <cell r="G1368">
            <v>0</v>
          </cell>
        </row>
        <row r="1369">
          <cell r="A1369" t="str">
            <v/>
          </cell>
          <cell r="B1369" t="str">
            <v/>
          </cell>
          <cell r="C1369">
            <v>0</v>
          </cell>
          <cell r="D1369" t="str">
            <v/>
          </cell>
          <cell r="E1369">
            <v>0</v>
          </cell>
          <cell r="F1369">
            <v>0</v>
          </cell>
          <cell r="G1369">
            <v>0</v>
          </cell>
        </row>
        <row r="1370">
          <cell r="A1370" t="str">
            <v/>
          </cell>
          <cell r="B1370" t="str">
            <v/>
          </cell>
          <cell r="C1370">
            <v>0</v>
          </cell>
          <cell r="D1370" t="str">
            <v/>
          </cell>
          <cell r="E1370">
            <v>0</v>
          </cell>
          <cell r="F1370">
            <v>0</v>
          </cell>
          <cell r="G1370">
            <v>0</v>
          </cell>
        </row>
        <row r="1371">
          <cell r="A1371" t="str">
            <v/>
          </cell>
          <cell r="B1371" t="str">
            <v/>
          </cell>
          <cell r="C1371">
            <v>0</v>
          </cell>
          <cell r="D1371" t="str">
            <v/>
          </cell>
          <cell r="E1371">
            <v>0</v>
          </cell>
          <cell r="F1371">
            <v>0</v>
          </cell>
          <cell r="G1371">
            <v>0</v>
          </cell>
        </row>
        <row r="1372">
          <cell r="A1372" t="str">
            <v/>
          </cell>
          <cell r="B1372" t="str">
            <v/>
          </cell>
          <cell r="C1372">
            <v>0</v>
          </cell>
          <cell r="D1372" t="str">
            <v/>
          </cell>
          <cell r="E1372">
            <v>0</v>
          </cell>
          <cell r="F1372">
            <v>0</v>
          </cell>
          <cell r="G1372">
            <v>0</v>
          </cell>
        </row>
        <row r="1373">
          <cell r="A1373" t="str">
            <v/>
          </cell>
          <cell r="B1373" t="str">
            <v/>
          </cell>
          <cell r="C1373">
            <v>0</v>
          </cell>
          <cell r="D1373" t="str">
            <v/>
          </cell>
          <cell r="E1373">
            <v>0</v>
          </cell>
          <cell r="F1373">
            <v>0</v>
          </cell>
          <cell r="G1373">
            <v>0</v>
          </cell>
        </row>
        <row r="1374">
          <cell r="A1374" t="str">
            <v/>
          </cell>
          <cell r="B1374" t="str">
            <v/>
          </cell>
          <cell r="C1374">
            <v>0</v>
          </cell>
          <cell r="D1374" t="str">
            <v/>
          </cell>
          <cell r="E1374">
            <v>0</v>
          </cell>
          <cell r="F1374">
            <v>0</v>
          </cell>
          <cell r="G1374">
            <v>0</v>
          </cell>
        </row>
        <row r="1375">
          <cell r="A1375" t="str">
            <v/>
          </cell>
          <cell r="B1375" t="str">
            <v/>
          </cell>
          <cell r="C1375">
            <v>0</v>
          </cell>
          <cell r="D1375" t="str">
            <v/>
          </cell>
          <cell r="E1375">
            <v>0</v>
          </cell>
          <cell r="F1375">
            <v>0</v>
          </cell>
          <cell r="G1375">
            <v>0</v>
          </cell>
        </row>
        <row r="1376">
          <cell r="A1376">
            <v>0</v>
          </cell>
          <cell r="B1376">
            <v>0</v>
          </cell>
          <cell r="C1376">
            <v>0</v>
          </cell>
          <cell r="D1376">
            <v>0</v>
          </cell>
          <cell r="E1376">
            <v>0</v>
          </cell>
          <cell r="F1376" t="str">
            <v>Total A</v>
          </cell>
          <cell r="G1376">
            <v>1292.71</v>
          </cell>
        </row>
        <row r="1377">
          <cell r="A1377">
            <v>0</v>
          </cell>
          <cell r="B1377">
            <v>0</v>
          </cell>
          <cell r="C1377" t="str">
            <v>B - MANO DE OBRA</v>
          </cell>
          <cell r="D1377">
            <v>0</v>
          </cell>
          <cell r="E1377">
            <v>0</v>
          </cell>
          <cell r="F1377">
            <v>0</v>
          </cell>
          <cell r="G1377">
            <v>0</v>
          </cell>
        </row>
        <row r="1378">
          <cell r="A1378" t="str">
            <v>IIEE-SJ - 102000</v>
          </cell>
          <cell r="B1378" t="str">
            <v xml:space="preserve">Oficial </v>
          </cell>
          <cell r="C1378" t="str">
            <v>Oficial</v>
          </cell>
          <cell r="D1378" t="str">
            <v>hs.</v>
          </cell>
          <cell r="E1378">
            <v>1.05</v>
          </cell>
          <cell r="F1378">
            <v>222.14</v>
          </cell>
          <cell r="G1378">
            <v>233.25</v>
          </cell>
        </row>
        <row r="1379">
          <cell r="A1379" t="str">
            <v>IIEE-SJ - 103000</v>
          </cell>
          <cell r="B1379" t="str">
            <v>Ayudante</v>
          </cell>
          <cell r="C1379" t="str">
            <v>Ayudante</v>
          </cell>
          <cell r="D1379" t="str">
            <v>hs.</v>
          </cell>
          <cell r="E1379">
            <v>0.7</v>
          </cell>
          <cell r="F1379">
            <v>188.03</v>
          </cell>
          <cell r="G1379">
            <v>131.62</v>
          </cell>
        </row>
        <row r="1380">
          <cell r="A1380" t="str">
            <v>IIEE-SJ - 102000</v>
          </cell>
          <cell r="B1380" t="str">
            <v xml:space="preserve">Oficial </v>
          </cell>
          <cell r="C1380" t="str">
            <v>Cargas Sociales Oficial</v>
          </cell>
          <cell r="D1380" t="str">
            <v>hs.</v>
          </cell>
          <cell r="E1380">
            <v>1.05</v>
          </cell>
          <cell r="F1380">
            <v>139.9</v>
          </cell>
          <cell r="G1380">
            <v>146.9</v>
          </cell>
        </row>
        <row r="1381">
          <cell r="A1381" t="str">
            <v>IIEE-SJ - 103000</v>
          </cell>
          <cell r="B1381" t="str">
            <v>Ayudante</v>
          </cell>
          <cell r="C1381" t="str">
            <v>Cargas Sociales Ayudante</v>
          </cell>
          <cell r="D1381" t="str">
            <v>hs.</v>
          </cell>
          <cell r="E1381">
            <v>0.7</v>
          </cell>
          <cell r="F1381">
            <v>118.96</v>
          </cell>
          <cell r="G1381">
            <v>83.27</v>
          </cell>
        </row>
        <row r="1382">
          <cell r="A1382" t="str">
            <v/>
          </cell>
          <cell r="B1382">
            <v>0</v>
          </cell>
          <cell r="C1382">
            <v>0</v>
          </cell>
          <cell r="D1382" t="str">
            <v/>
          </cell>
          <cell r="E1382">
            <v>0</v>
          </cell>
          <cell r="F1382">
            <v>0</v>
          </cell>
          <cell r="G1382">
            <v>0</v>
          </cell>
        </row>
        <row r="1383">
          <cell r="A1383" t="str">
            <v/>
          </cell>
          <cell r="B1383">
            <v>0</v>
          </cell>
          <cell r="C1383">
            <v>0</v>
          </cell>
          <cell r="D1383" t="str">
            <v/>
          </cell>
          <cell r="E1383">
            <v>0</v>
          </cell>
          <cell r="F1383">
            <v>0</v>
          </cell>
          <cell r="G1383">
            <v>0</v>
          </cell>
        </row>
        <row r="1384">
          <cell r="A1384" t="str">
            <v/>
          </cell>
          <cell r="B1384">
            <v>0</v>
          </cell>
          <cell r="C1384">
            <v>0</v>
          </cell>
          <cell r="D1384" t="str">
            <v/>
          </cell>
          <cell r="E1384">
            <v>0</v>
          </cell>
          <cell r="F1384">
            <v>0</v>
          </cell>
          <cell r="G1384">
            <v>0</v>
          </cell>
        </row>
        <row r="1385">
          <cell r="A1385" t="str">
            <v/>
          </cell>
          <cell r="B1385">
            <v>0</v>
          </cell>
          <cell r="C1385">
            <v>0</v>
          </cell>
          <cell r="D1385" t="str">
            <v/>
          </cell>
          <cell r="E1385">
            <v>0</v>
          </cell>
          <cell r="F1385">
            <v>0</v>
          </cell>
          <cell r="G1385">
            <v>0</v>
          </cell>
        </row>
        <row r="1386">
          <cell r="A1386">
            <v>0</v>
          </cell>
          <cell r="B1386">
            <v>0</v>
          </cell>
          <cell r="C1386">
            <v>0</v>
          </cell>
          <cell r="D1386">
            <v>0</v>
          </cell>
          <cell r="E1386">
            <v>0</v>
          </cell>
          <cell r="F1386" t="str">
            <v>Total B</v>
          </cell>
          <cell r="G1386">
            <v>595.04</v>
          </cell>
        </row>
        <row r="1387">
          <cell r="A1387">
            <v>0</v>
          </cell>
          <cell r="B1387">
            <v>0</v>
          </cell>
          <cell r="C1387" t="str">
            <v>C - EQUIPOS</v>
          </cell>
          <cell r="D1387">
            <v>0</v>
          </cell>
          <cell r="E1387">
            <v>0</v>
          </cell>
          <cell r="F1387">
            <v>0</v>
          </cell>
          <cell r="G1387">
            <v>0</v>
          </cell>
        </row>
        <row r="1388">
          <cell r="A1388" t="str">
            <v/>
          </cell>
          <cell r="B1388" t="str">
            <v/>
          </cell>
          <cell r="C1388">
            <v>0</v>
          </cell>
          <cell r="D1388" t="str">
            <v/>
          </cell>
          <cell r="E1388">
            <v>0</v>
          </cell>
          <cell r="F1388">
            <v>0</v>
          </cell>
          <cell r="G1388">
            <v>0</v>
          </cell>
        </row>
        <row r="1389">
          <cell r="A1389" t="str">
            <v/>
          </cell>
          <cell r="B1389" t="str">
            <v/>
          </cell>
          <cell r="C1389">
            <v>0</v>
          </cell>
          <cell r="D1389" t="str">
            <v/>
          </cell>
          <cell r="E1389">
            <v>0</v>
          </cell>
          <cell r="F1389">
            <v>0</v>
          </cell>
          <cell r="G1389">
            <v>0</v>
          </cell>
        </row>
        <row r="1390">
          <cell r="A1390" t="str">
            <v/>
          </cell>
          <cell r="B1390" t="str">
            <v/>
          </cell>
          <cell r="C1390">
            <v>0</v>
          </cell>
          <cell r="D1390" t="str">
            <v/>
          </cell>
          <cell r="E1390">
            <v>0</v>
          </cell>
          <cell r="F1390">
            <v>0</v>
          </cell>
          <cell r="G1390">
            <v>0</v>
          </cell>
        </row>
        <row r="1391">
          <cell r="A1391" t="str">
            <v/>
          </cell>
          <cell r="B1391" t="str">
            <v/>
          </cell>
          <cell r="C1391">
            <v>0</v>
          </cell>
          <cell r="D1391" t="str">
            <v/>
          </cell>
          <cell r="E1391">
            <v>0</v>
          </cell>
          <cell r="F1391">
            <v>0</v>
          </cell>
          <cell r="G1391">
            <v>0</v>
          </cell>
        </row>
        <row r="1392">
          <cell r="A1392" t="str">
            <v/>
          </cell>
          <cell r="B1392" t="str">
            <v/>
          </cell>
          <cell r="C1392">
            <v>0</v>
          </cell>
          <cell r="D1392" t="str">
            <v/>
          </cell>
          <cell r="E1392">
            <v>0</v>
          </cell>
          <cell r="F1392">
            <v>0</v>
          </cell>
          <cell r="G1392">
            <v>0</v>
          </cell>
        </row>
        <row r="1393">
          <cell r="A1393" t="str">
            <v/>
          </cell>
          <cell r="B1393" t="str">
            <v/>
          </cell>
          <cell r="C1393">
            <v>0</v>
          </cell>
          <cell r="D1393" t="str">
            <v/>
          </cell>
          <cell r="E1393">
            <v>0</v>
          </cell>
          <cell r="F1393">
            <v>0</v>
          </cell>
          <cell r="G1393">
            <v>0</v>
          </cell>
        </row>
        <row r="1394">
          <cell r="A1394" t="str">
            <v/>
          </cell>
          <cell r="B1394" t="str">
            <v/>
          </cell>
          <cell r="C1394">
            <v>0</v>
          </cell>
          <cell r="D1394" t="str">
            <v/>
          </cell>
          <cell r="E1394">
            <v>0</v>
          </cell>
          <cell r="F1394">
            <v>0</v>
          </cell>
          <cell r="G1394">
            <v>0</v>
          </cell>
        </row>
        <row r="1395">
          <cell r="A1395" t="str">
            <v/>
          </cell>
          <cell r="B1395" t="str">
            <v/>
          </cell>
          <cell r="C1395">
            <v>0</v>
          </cell>
          <cell r="D1395" t="str">
            <v/>
          </cell>
          <cell r="E1395">
            <v>0</v>
          </cell>
          <cell r="F1395">
            <v>0</v>
          </cell>
          <cell r="G1395">
            <v>0</v>
          </cell>
        </row>
        <row r="1396">
          <cell r="A1396" t="str">
            <v/>
          </cell>
          <cell r="B1396" t="str">
            <v/>
          </cell>
          <cell r="C1396">
            <v>0</v>
          </cell>
          <cell r="D1396" t="str">
            <v/>
          </cell>
          <cell r="E1396">
            <v>0</v>
          </cell>
          <cell r="F1396">
            <v>0</v>
          </cell>
          <cell r="G1396">
            <v>0</v>
          </cell>
        </row>
        <row r="1397">
          <cell r="A1397">
            <v>0</v>
          </cell>
          <cell r="B1397">
            <v>0</v>
          </cell>
          <cell r="C1397">
            <v>0</v>
          </cell>
          <cell r="D1397">
            <v>0</v>
          </cell>
          <cell r="E1397">
            <v>0</v>
          </cell>
          <cell r="F1397" t="str">
            <v>Total C</v>
          </cell>
          <cell r="G1397">
            <v>0</v>
          </cell>
        </row>
        <row r="1398">
          <cell r="A1398">
            <v>0</v>
          </cell>
          <cell r="B1398">
            <v>0</v>
          </cell>
          <cell r="C1398">
            <v>0</v>
          </cell>
          <cell r="D1398">
            <v>0</v>
          </cell>
          <cell r="E1398">
            <v>0</v>
          </cell>
          <cell r="F1398">
            <v>0</v>
          </cell>
          <cell r="G1398">
            <v>0</v>
          </cell>
        </row>
        <row r="1399">
          <cell r="A1399" t="str">
            <v>4.1.2</v>
          </cell>
          <cell r="B1399" t="str">
            <v>Mampostería de 0.20m</v>
          </cell>
          <cell r="C1399">
            <v>0</v>
          </cell>
          <cell r="D1399" t="str">
            <v>Costo  Neto</v>
          </cell>
          <cell r="E1399">
            <v>0</v>
          </cell>
          <cell r="F1399" t="str">
            <v>Total D=A+B+C</v>
          </cell>
          <cell r="G1399">
            <v>1887.75</v>
          </cell>
        </row>
        <row r="1401">
          <cell r="A1401" t="str">
            <v>ANALISIS DE PRECIOS</v>
          </cell>
          <cell r="B1401">
            <v>0</v>
          </cell>
          <cell r="C1401">
            <v>0</v>
          </cell>
          <cell r="D1401">
            <v>0</v>
          </cell>
          <cell r="E1401">
            <v>0</v>
          </cell>
          <cell r="F1401">
            <v>0</v>
          </cell>
          <cell r="G1401">
            <v>0</v>
          </cell>
        </row>
        <row r="1402">
          <cell r="A1402" t="str">
            <v>COMITENTE:</v>
          </cell>
          <cell r="B1402" t="str">
            <v>DIRECCIÓN DE INFRAESTRUCTURA ESCOLAR</v>
          </cell>
          <cell r="C1402">
            <v>0</v>
          </cell>
          <cell r="D1402">
            <v>0</v>
          </cell>
          <cell r="E1402">
            <v>0</v>
          </cell>
          <cell r="F1402">
            <v>0</v>
          </cell>
          <cell r="G1402">
            <v>0</v>
          </cell>
        </row>
        <row r="1403">
          <cell r="A1403" t="str">
            <v>CONTRATISTA:</v>
          </cell>
          <cell r="B1403">
            <v>0</v>
          </cell>
          <cell r="C1403">
            <v>0</v>
          </cell>
          <cell r="D1403">
            <v>0</v>
          </cell>
          <cell r="E1403">
            <v>0</v>
          </cell>
          <cell r="F1403">
            <v>0</v>
          </cell>
          <cell r="G1403">
            <v>0</v>
          </cell>
        </row>
        <row r="1404">
          <cell r="A1404" t="str">
            <v>OBRA:</v>
          </cell>
          <cell r="B1404" t="str">
            <v>ESCUELA JUAN JOSE PASO</v>
          </cell>
          <cell r="C1404">
            <v>0</v>
          </cell>
          <cell r="D1404">
            <v>0</v>
          </cell>
          <cell r="E1404">
            <v>0</v>
          </cell>
          <cell r="F1404" t="str">
            <v>PRECIOS A:</v>
          </cell>
          <cell r="G1404">
            <v>44180</v>
          </cell>
        </row>
        <row r="1405">
          <cell r="A1405" t="str">
            <v>UBICACIÓN:</v>
          </cell>
          <cell r="B1405" t="str">
            <v>DEPARTAMENTO ANGACO</v>
          </cell>
          <cell r="C1405">
            <v>0</v>
          </cell>
          <cell r="D1405">
            <v>0</v>
          </cell>
          <cell r="E1405">
            <v>0</v>
          </cell>
          <cell r="F1405">
            <v>0</v>
          </cell>
          <cell r="G1405">
            <v>0</v>
          </cell>
        </row>
        <row r="1406">
          <cell r="A1406" t="str">
            <v>RUBRO:</v>
          </cell>
          <cell r="B1406">
            <v>4</v>
          </cell>
          <cell r="C1406" t="str">
            <v>ALBAÑILERÍA</v>
          </cell>
          <cell r="D1406">
            <v>0</v>
          </cell>
          <cell r="E1406">
            <v>0</v>
          </cell>
          <cell r="F1406">
            <v>0</v>
          </cell>
          <cell r="G1406">
            <v>0</v>
          </cell>
        </row>
        <row r="1407">
          <cell r="A1407" t="str">
            <v>ITEM:</v>
          </cell>
          <cell r="B1407" t="str">
            <v>4.2.3</v>
          </cell>
          <cell r="C1407" t="str">
            <v>De placas cementicias</v>
          </cell>
          <cell r="D1407">
            <v>0</v>
          </cell>
          <cell r="E1407">
            <v>0</v>
          </cell>
          <cell r="F1407" t="str">
            <v>UNIDAD:</v>
          </cell>
          <cell r="G1407" t="str">
            <v>m2</v>
          </cell>
        </row>
        <row r="1408">
          <cell r="A1408">
            <v>0</v>
          </cell>
          <cell r="B1408">
            <v>0</v>
          </cell>
          <cell r="C1408">
            <v>0</v>
          </cell>
          <cell r="D1408">
            <v>0</v>
          </cell>
          <cell r="E1408">
            <v>0</v>
          </cell>
          <cell r="F1408">
            <v>0</v>
          </cell>
          <cell r="G1408">
            <v>0</v>
          </cell>
        </row>
        <row r="1409">
          <cell r="A1409" t="str">
            <v>DATOS REDETERMINACION</v>
          </cell>
          <cell r="B1409">
            <v>0</v>
          </cell>
          <cell r="C1409" t="str">
            <v>DESIGNACION</v>
          </cell>
          <cell r="D1409" t="str">
            <v>U</v>
          </cell>
          <cell r="E1409" t="str">
            <v>Cantidad</v>
          </cell>
          <cell r="F1409" t="str">
            <v>$ Unitarios</v>
          </cell>
          <cell r="G1409" t="str">
            <v>$ Parcial</v>
          </cell>
        </row>
        <row r="1410">
          <cell r="A1410" t="str">
            <v>CÓDIGO</v>
          </cell>
          <cell r="B1410" t="str">
            <v>DESCRIPCIÓN</v>
          </cell>
          <cell r="C1410">
            <v>0</v>
          </cell>
          <cell r="D1410">
            <v>0</v>
          </cell>
          <cell r="E1410">
            <v>0</v>
          </cell>
          <cell r="F1410">
            <v>0</v>
          </cell>
          <cell r="G1410">
            <v>0</v>
          </cell>
        </row>
        <row r="1411">
          <cell r="A1411">
            <v>0</v>
          </cell>
          <cell r="B1411">
            <v>0</v>
          </cell>
          <cell r="C1411" t="str">
            <v>A - MATERIALES</v>
          </cell>
          <cell r="D1411">
            <v>0</v>
          </cell>
          <cell r="E1411">
            <v>0</v>
          </cell>
          <cell r="F1411">
            <v>0</v>
          </cell>
          <cell r="G1411">
            <v>0</v>
          </cell>
        </row>
        <row r="1412">
          <cell r="A1412" t="str">
            <v>INDEC-PB - 41532-1</v>
          </cell>
          <cell r="B1412" t="str">
            <v xml:space="preserve">Lingotes y perfiles de aluminio y sus aleaciones                       </v>
          </cell>
          <cell r="C1412" t="str">
            <v>Montantes de 70 mm</v>
          </cell>
          <cell r="D1412" t="str">
            <v>Un.</v>
          </cell>
          <cell r="E1412">
            <v>1.2</v>
          </cell>
          <cell r="F1412">
            <v>77.48</v>
          </cell>
          <cell r="G1412">
            <v>92.98</v>
          </cell>
        </row>
        <row r="1413">
          <cell r="A1413" t="str">
            <v>INDEC-PB - 41532-1</v>
          </cell>
          <cell r="B1413" t="str">
            <v xml:space="preserve">Lingotes y perfiles de aluminio y sus aleaciones                       </v>
          </cell>
          <cell r="C1413" t="str">
            <v>Soleras de 70 mm</v>
          </cell>
          <cell r="D1413" t="str">
            <v>Un.</v>
          </cell>
          <cell r="E1413">
            <v>0.4</v>
          </cell>
          <cell r="F1413">
            <v>72.31</v>
          </cell>
          <cell r="G1413">
            <v>28.92</v>
          </cell>
        </row>
        <row r="1414">
          <cell r="A1414" t="str">
            <v>INDEC-CM - 37410-11</v>
          </cell>
          <cell r="B1414" t="str">
            <v>Yeso blanco</v>
          </cell>
          <cell r="C1414" t="str">
            <v>Placas Cementicia 12,5mm</v>
          </cell>
          <cell r="D1414" t="str">
            <v>Un.</v>
          </cell>
          <cell r="E1414">
            <v>0.76</v>
          </cell>
          <cell r="F1414">
            <v>2396.69</v>
          </cell>
          <cell r="G1414">
            <v>1821.48</v>
          </cell>
        </row>
        <row r="1415">
          <cell r="A1415" t="str">
            <v>INDEC-PB - 42944-1</v>
          </cell>
          <cell r="B1415" t="str">
            <v xml:space="preserve">Bulones                                                                </v>
          </cell>
          <cell r="C1415" t="str">
            <v>Tornillos T2</v>
          </cell>
          <cell r="D1415" t="str">
            <v>Un.</v>
          </cell>
          <cell r="E1415">
            <v>35</v>
          </cell>
          <cell r="F1415">
            <v>0.57999999999999996</v>
          </cell>
          <cell r="G1415">
            <v>20.3</v>
          </cell>
        </row>
        <row r="1416">
          <cell r="A1416" t="str">
            <v>INDEC-PB - 42944-1</v>
          </cell>
          <cell r="B1416" t="str">
            <v xml:space="preserve">Bulones                                                                </v>
          </cell>
          <cell r="C1416" t="str">
            <v>Tornillos T1</v>
          </cell>
          <cell r="D1416" t="str">
            <v>Un.</v>
          </cell>
          <cell r="E1416">
            <v>10</v>
          </cell>
          <cell r="F1416">
            <v>1.07</v>
          </cell>
          <cell r="G1416">
            <v>10.7</v>
          </cell>
        </row>
        <row r="1417">
          <cell r="A1417" t="str">
            <v>INDEC-PB - 42944-1</v>
          </cell>
          <cell r="B1417" t="str">
            <v xml:space="preserve">Bulones                                                                </v>
          </cell>
          <cell r="C1417" t="str">
            <v>Fijaciones (Tarugo Ø 8 con tornillo)</v>
          </cell>
          <cell r="D1417" t="str">
            <v>Un.</v>
          </cell>
          <cell r="E1417">
            <v>3.5</v>
          </cell>
          <cell r="F1417">
            <v>2.8</v>
          </cell>
          <cell r="G1417">
            <v>9.8000000000000007</v>
          </cell>
        </row>
        <row r="1418">
          <cell r="A1418" t="str">
            <v>INDEC-PB - 37129-1</v>
          </cell>
          <cell r="B1418" t="str">
            <v xml:space="preserve">Fibras minerales                                                       </v>
          </cell>
          <cell r="C1418" t="str">
            <v>Cinta de papel microperforada</v>
          </cell>
          <cell r="D1418" t="str">
            <v>Un.</v>
          </cell>
          <cell r="E1418">
            <v>0.13</v>
          </cell>
          <cell r="F1418">
            <v>214.88</v>
          </cell>
          <cell r="G1418">
            <v>27.93</v>
          </cell>
        </row>
        <row r="1419">
          <cell r="A1419" t="str">
            <v>INDEC-PB - 15200-1</v>
          </cell>
          <cell r="B1419" t="str">
            <v xml:space="preserve">Yesos y piedras calizas                                                </v>
          </cell>
          <cell r="C1419" t="str">
            <v>Enduido Interior</v>
          </cell>
          <cell r="D1419" t="str">
            <v>Lts.</v>
          </cell>
          <cell r="E1419">
            <v>2</v>
          </cell>
          <cell r="F1419">
            <v>113.64</v>
          </cell>
          <cell r="G1419">
            <v>227.28</v>
          </cell>
        </row>
        <row r="1420">
          <cell r="A1420" t="str">
            <v>INDEC-PB - 15200-1</v>
          </cell>
          <cell r="B1420" t="str">
            <v xml:space="preserve">Yesos y piedras calizas                                                </v>
          </cell>
          <cell r="C1420" t="str">
            <v>Masilla Durlock</v>
          </cell>
          <cell r="D1420" t="str">
            <v>Kg</v>
          </cell>
          <cell r="E1420">
            <v>1.8</v>
          </cell>
          <cell r="F1420">
            <v>43.9</v>
          </cell>
          <cell r="G1420">
            <v>79.02</v>
          </cell>
        </row>
        <row r="1421">
          <cell r="A1421" t="str">
            <v>INDEC-PB - 91211-1</v>
          </cell>
          <cell r="B1421" t="str">
            <v xml:space="preserve">Chapas de hierro/acero                                               </v>
          </cell>
          <cell r="C1421" t="str">
            <v>Cantoneras</v>
          </cell>
          <cell r="D1421" t="str">
            <v>Un.</v>
          </cell>
          <cell r="E1421">
            <v>1.2</v>
          </cell>
          <cell r="F1421">
            <v>38.14</v>
          </cell>
          <cell r="G1421">
            <v>45.77</v>
          </cell>
        </row>
        <row r="1422">
          <cell r="A1422" t="str">
            <v/>
          </cell>
          <cell r="B1422" t="str">
            <v/>
          </cell>
          <cell r="C1422">
            <v>0</v>
          </cell>
          <cell r="D1422" t="str">
            <v/>
          </cell>
          <cell r="E1422">
            <v>0</v>
          </cell>
          <cell r="F1422">
            <v>0</v>
          </cell>
          <cell r="G1422">
            <v>0</v>
          </cell>
        </row>
        <row r="1423">
          <cell r="A1423" t="str">
            <v/>
          </cell>
          <cell r="B1423" t="str">
            <v/>
          </cell>
          <cell r="C1423">
            <v>0</v>
          </cell>
          <cell r="D1423" t="str">
            <v/>
          </cell>
          <cell r="E1423">
            <v>0</v>
          </cell>
          <cell r="F1423">
            <v>0</v>
          </cell>
          <cell r="G1423">
            <v>0</v>
          </cell>
        </row>
        <row r="1424">
          <cell r="A1424" t="str">
            <v/>
          </cell>
          <cell r="B1424" t="str">
            <v/>
          </cell>
          <cell r="C1424">
            <v>0</v>
          </cell>
          <cell r="D1424" t="str">
            <v/>
          </cell>
          <cell r="E1424">
            <v>0</v>
          </cell>
          <cell r="F1424">
            <v>0</v>
          </cell>
          <cell r="G1424">
            <v>0</v>
          </cell>
        </row>
        <row r="1425">
          <cell r="A1425" t="str">
            <v/>
          </cell>
          <cell r="B1425" t="str">
            <v/>
          </cell>
          <cell r="C1425">
            <v>0</v>
          </cell>
          <cell r="D1425" t="str">
            <v/>
          </cell>
          <cell r="E1425">
            <v>0</v>
          </cell>
          <cell r="F1425">
            <v>0</v>
          </cell>
          <cell r="G1425">
            <v>0</v>
          </cell>
        </row>
        <row r="1426">
          <cell r="A1426">
            <v>0</v>
          </cell>
          <cell r="B1426">
            <v>0</v>
          </cell>
          <cell r="C1426">
            <v>0</v>
          </cell>
          <cell r="D1426">
            <v>0</v>
          </cell>
          <cell r="E1426">
            <v>0</v>
          </cell>
          <cell r="F1426" t="str">
            <v>Total A</v>
          </cell>
          <cell r="G1426">
            <v>2364.1800000000003</v>
          </cell>
        </row>
        <row r="1427">
          <cell r="A1427">
            <v>0</v>
          </cell>
          <cell r="B1427">
            <v>0</v>
          </cell>
          <cell r="C1427" t="str">
            <v>B - MANO DE OBRA</v>
          </cell>
          <cell r="D1427">
            <v>0</v>
          </cell>
          <cell r="E1427">
            <v>0</v>
          </cell>
          <cell r="F1427">
            <v>0</v>
          </cell>
          <cell r="G1427">
            <v>0</v>
          </cell>
        </row>
        <row r="1428">
          <cell r="A1428" t="str">
            <v>IIEE-SJ - 102000</v>
          </cell>
          <cell r="B1428" t="str">
            <v xml:space="preserve">Oficial </v>
          </cell>
          <cell r="C1428" t="str">
            <v>Oficial</v>
          </cell>
          <cell r="D1428" t="str">
            <v>hs.</v>
          </cell>
          <cell r="E1428">
            <v>2.4</v>
          </cell>
          <cell r="F1428">
            <v>222.14</v>
          </cell>
          <cell r="G1428">
            <v>533.14</v>
          </cell>
        </row>
        <row r="1429">
          <cell r="A1429" t="str">
            <v>IIEE-SJ - 103000</v>
          </cell>
          <cell r="B1429" t="str">
            <v>Ayudante</v>
          </cell>
          <cell r="C1429" t="str">
            <v>Ayudante</v>
          </cell>
          <cell r="D1429" t="str">
            <v>hs.</v>
          </cell>
          <cell r="E1429">
            <v>2.6</v>
          </cell>
          <cell r="F1429">
            <v>188.03</v>
          </cell>
          <cell r="G1429">
            <v>488.88</v>
          </cell>
        </row>
        <row r="1430">
          <cell r="A1430" t="str">
            <v>IIEE-SJ - 102000</v>
          </cell>
          <cell r="B1430" t="str">
            <v xml:space="preserve">Oficial </v>
          </cell>
          <cell r="C1430" t="str">
            <v>Cargas Sociales Oficial</v>
          </cell>
          <cell r="D1430" t="str">
            <v>hs.</v>
          </cell>
          <cell r="E1430">
            <v>2.4</v>
          </cell>
          <cell r="F1430">
            <v>139.9</v>
          </cell>
          <cell r="G1430">
            <v>335.76</v>
          </cell>
        </row>
        <row r="1431">
          <cell r="A1431" t="str">
            <v>IIEE-SJ - 103000</v>
          </cell>
          <cell r="B1431" t="str">
            <v>Ayudante</v>
          </cell>
          <cell r="C1431" t="str">
            <v>Cargas Sociales Ayudante</v>
          </cell>
          <cell r="D1431" t="str">
            <v>hs.</v>
          </cell>
          <cell r="E1431">
            <v>2.6</v>
          </cell>
          <cell r="F1431">
            <v>118.96</v>
          </cell>
          <cell r="G1431">
            <v>309.3</v>
          </cell>
        </row>
        <row r="1432">
          <cell r="A1432" t="str">
            <v/>
          </cell>
          <cell r="B1432">
            <v>0</v>
          </cell>
          <cell r="C1432">
            <v>0</v>
          </cell>
          <cell r="D1432" t="str">
            <v/>
          </cell>
          <cell r="E1432">
            <v>0</v>
          </cell>
          <cell r="F1432">
            <v>0</v>
          </cell>
          <cell r="G1432">
            <v>0</v>
          </cell>
        </row>
        <row r="1433">
          <cell r="A1433" t="str">
            <v/>
          </cell>
          <cell r="B1433">
            <v>0</v>
          </cell>
          <cell r="C1433">
            <v>0</v>
          </cell>
          <cell r="D1433" t="str">
            <v/>
          </cell>
          <cell r="E1433">
            <v>0</v>
          </cell>
          <cell r="F1433">
            <v>0</v>
          </cell>
          <cell r="G1433">
            <v>0</v>
          </cell>
        </row>
        <row r="1434">
          <cell r="A1434" t="str">
            <v/>
          </cell>
          <cell r="B1434">
            <v>0</v>
          </cell>
          <cell r="C1434">
            <v>0</v>
          </cell>
          <cell r="D1434" t="str">
            <v/>
          </cell>
          <cell r="E1434">
            <v>0</v>
          </cell>
          <cell r="F1434">
            <v>0</v>
          </cell>
          <cell r="G1434">
            <v>0</v>
          </cell>
        </row>
        <row r="1435">
          <cell r="A1435" t="str">
            <v/>
          </cell>
          <cell r="B1435">
            <v>0</v>
          </cell>
          <cell r="C1435">
            <v>0</v>
          </cell>
          <cell r="D1435" t="str">
            <v/>
          </cell>
          <cell r="E1435">
            <v>0</v>
          </cell>
          <cell r="F1435">
            <v>0</v>
          </cell>
          <cell r="G1435">
            <v>0</v>
          </cell>
        </row>
        <row r="1436">
          <cell r="A1436">
            <v>0</v>
          </cell>
          <cell r="B1436">
            <v>0</v>
          </cell>
          <cell r="C1436">
            <v>0</v>
          </cell>
          <cell r="D1436">
            <v>0</v>
          </cell>
          <cell r="E1436">
            <v>0</v>
          </cell>
          <cell r="F1436" t="str">
            <v>Total B</v>
          </cell>
          <cell r="G1436">
            <v>1667.08</v>
          </cell>
        </row>
        <row r="1437">
          <cell r="A1437">
            <v>0</v>
          </cell>
          <cell r="B1437">
            <v>0</v>
          </cell>
          <cell r="C1437" t="str">
            <v>C - EQUIPOS</v>
          </cell>
          <cell r="D1437">
            <v>0</v>
          </cell>
          <cell r="E1437">
            <v>0</v>
          </cell>
          <cell r="F1437">
            <v>0</v>
          </cell>
          <cell r="G1437">
            <v>0</v>
          </cell>
        </row>
        <row r="1438">
          <cell r="A1438" t="str">
            <v/>
          </cell>
          <cell r="B1438" t="str">
            <v/>
          </cell>
          <cell r="C1438">
            <v>0</v>
          </cell>
          <cell r="D1438" t="str">
            <v/>
          </cell>
          <cell r="E1438">
            <v>0</v>
          </cell>
          <cell r="F1438">
            <v>0</v>
          </cell>
          <cell r="G1438">
            <v>0</v>
          </cell>
        </row>
        <row r="1439">
          <cell r="A1439" t="str">
            <v/>
          </cell>
          <cell r="B1439" t="str">
            <v/>
          </cell>
          <cell r="C1439">
            <v>0</v>
          </cell>
          <cell r="D1439" t="str">
            <v/>
          </cell>
          <cell r="E1439">
            <v>0</v>
          </cell>
          <cell r="F1439">
            <v>0</v>
          </cell>
          <cell r="G1439">
            <v>0</v>
          </cell>
        </row>
        <row r="1440">
          <cell r="A1440" t="str">
            <v/>
          </cell>
          <cell r="B1440" t="str">
            <v/>
          </cell>
          <cell r="C1440">
            <v>0</v>
          </cell>
          <cell r="D1440" t="str">
            <v/>
          </cell>
          <cell r="E1440">
            <v>0</v>
          </cell>
          <cell r="F1440">
            <v>0</v>
          </cell>
          <cell r="G1440">
            <v>0</v>
          </cell>
        </row>
        <row r="1441">
          <cell r="A1441" t="str">
            <v/>
          </cell>
          <cell r="B1441" t="str">
            <v/>
          </cell>
          <cell r="C1441">
            <v>0</v>
          </cell>
          <cell r="D1441" t="str">
            <v/>
          </cell>
          <cell r="E1441">
            <v>0</v>
          </cell>
          <cell r="F1441">
            <v>0</v>
          </cell>
          <cell r="G1441">
            <v>0</v>
          </cell>
        </row>
        <row r="1442">
          <cell r="A1442" t="str">
            <v/>
          </cell>
          <cell r="B1442" t="str">
            <v/>
          </cell>
          <cell r="C1442">
            <v>0</v>
          </cell>
          <cell r="D1442" t="str">
            <v/>
          </cell>
          <cell r="E1442">
            <v>0</v>
          </cell>
          <cell r="F1442">
            <v>0</v>
          </cell>
          <cell r="G1442">
            <v>0</v>
          </cell>
        </row>
        <row r="1443">
          <cell r="A1443" t="str">
            <v/>
          </cell>
          <cell r="B1443" t="str">
            <v/>
          </cell>
          <cell r="C1443">
            <v>0</v>
          </cell>
          <cell r="D1443" t="str">
            <v/>
          </cell>
          <cell r="E1443">
            <v>0</v>
          </cell>
          <cell r="F1443">
            <v>0</v>
          </cell>
          <cell r="G1443">
            <v>0</v>
          </cell>
        </row>
        <row r="1444">
          <cell r="A1444" t="str">
            <v/>
          </cell>
          <cell r="B1444" t="str">
            <v/>
          </cell>
          <cell r="C1444">
            <v>0</v>
          </cell>
          <cell r="D1444" t="str">
            <v/>
          </cell>
          <cell r="E1444">
            <v>0</v>
          </cell>
          <cell r="F1444">
            <v>0</v>
          </cell>
          <cell r="G1444">
            <v>0</v>
          </cell>
        </row>
        <row r="1445">
          <cell r="A1445" t="str">
            <v/>
          </cell>
          <cell r="B1445" t="str">
            <v/>
          </cell>
          <cell r="C1445">
            <v>0</v>
          </cell>
          <cell r="D1445" t="str">
            <v/>
          </cell>
          <cell r="E1445">
            <v>0</v>
          </cell>
          <cell r="F1445">
            <v>0</v>
          </cell>
          <cell r="G1445">
            <v>0</v>
          </cell>
        </row>
        <row r="1446">
          <cell r="A1446" t="str">
            <v/>
          </cell>
          <cell r="B1446" t="str">
            <v/>
          </cell>
          <cell r="C1446">
            <v>0</v>
          </cell>
          <cell r="D1446" t="str">
            <v/>
          </cell>
          <cell r="E1446">
            <v>0</v>
          </cell>
          <cell r="F1446">
            <v>0</v>
          </cell>
          <cell r="G1446">
            <v>0</v>
          </cell>
        </row>
        <row r="1447">
          <cell r="A1447">
            <v>0</v>
          </cell>
          <cell r="B1447">
            <v>0</v>
          </cell>
          <cell r="C1447">
            <v>0</v>
          </cell>
          <cell r="D1447">
            <v>0</v>
          </cell>
          <cell r="E1447">
            <v>0</v>
          </cell>
          <cell r="F1447" t="str">
            <v>Total C</v>
          </cell>
          <cell r="G1447">
            <v>0</v>
          </cell>
        </row>
        <row r="1448">
          <cell r="A1448">
            <v>0</v>
          </cell>
          <cell r="B1448">
            <v>0</v>
          </cell>
          <cell r="C1448">
            <v>0</v>
          </cell>
          <cell r="D1448">
            <v>0</v>
          </cell>
          <cell r="E1448">
            <v>0</v>
          </cell>
          <cell r="F1448">
            <v>0</v>
          </cell>
          <cell r="G1448">
            <v>0</v>
          </cell>
        </row>
        <row r="1449">
          <cell r="A1449" t="str">
            <v>4.2.3</v>
          </cell>
          <cell r="B1449" t="str">
            <v>De placas cementicias</v>
          </cell>
          <cell r="C1449">
            <v>0</v>
          </cell>
          <cell r="D1449" t="str">
            <v>Costo  Neto</v>
          </cell>
          <cell r="E1449">
            <v>0</v>
          </cell>
          <cell r="F1449" t="str">
            <v>Total D=A+B+C</v>
          </cell>
          <cell r="G1449">
            <v>4031.26</v>
          </cell>
        </row>
        <row r="1451">
          <cell r="A1451" t="str">
            <v>ANALISIS DE PRECIOS</v>
          </cell>
          <cell r="B1451">
            <v>0</v>
          </cell>
          <cell r="C1451">
            <v>0</v>
          </cell>
          <cell r="D1451">
            <v>0</v>
          </cell>
          <cell r="E1451">
            <v>0</v>
          </cell>
          <cell r="F1451">
            <v>0</v>
          </cell>
          <cell r="G1451">
            <v>0</v>
          </cell>
        </row>
        <row r="1452">
          <cell r="A1452" t="str">
            <v>COMITENTE:</v>
          </cell>
          <cell r="B1452" t="str">
            <v>DIRECCIÓN DE INFRAESTRUCTURA ESCOLAR</v>
          </cell>
          <cell r="C1452">
            <v>0</v>
          </cell>
          <cell r="D1452">
            <v>0</v>
          </cell>
          <cell r="E1452">
            <v>0</v>
          </cell>
          <cell r="F1452">
            <v>0</v>
          </cell>
          <cell r="G1452">
            <v>0</v>
          </cell>
        </row>
        <row r="1453">
          <cell r="A1453" t="str">
            <v>CONTRATISTA:</v>
          </cell>
          <cell r="B1453">
            <v>0</v>
          </cell>
          <cell r="C1453">
            <v>0</v>
          </cell>
          <cell r="D1453">
            <v>0</v>
          </cell>
          <cell r="E1453">
            <v>0</v>
          </cell>
          <cell r="F1453">
            <v>0</v>
          </cell>
          <cell r="G1453">
            <v>0</v>
          </cell>
        </row>
        <row r="1454">
          <cell r="A1454" t="str">
            <v>OBRA:</v>
          </cell>
          <cell r="B1454" t="str">
            <v>ESCUELA JUAN JOSE PASO</v>
          </cell>
          <cell r="C1454">
            <v>0</v>
          </cell>
          <cell r="D1454">
            <v>0</v>
          </cell>
          <cell r="E1454">
            <v>0</v>
          </cell>
          <cell r="F1454" t="str">
            <v>PRECIOS A:</v>
          </cell>
          <cell r="G1454">
            <v>44180</v>
          </cell>
        </row>
        <row r="1455">
          <cell r="A1455" t="str">
            <v>UBICACIÓN:</v>
          </cell>
          <cell r="B1455" t="str">
            <v>DEPARTAMENTO ANGACO</v>
          </cell>
          <cell r="C1455">
            <v>0</v>
          </cell>
          <cell r="D1455">
            <v>0</v>
          </cell>
          <cell r="E1455">
            <v>0</v>
          </cell>
          <cell r="F1455">
            <v>0</v>
          </cell>
          <cell r="G1455">
            <v>0</v>
          </cell>
        </row>
        <row r="1456">
          <cell r="A1456" t="str">
            <v>RUBRO:</v>
          </cell>
          <cell r="B1456">
            <v>4</v>
          </cell>
          <cell r="C1456" t="str">
            <v>ALBAÑILERÍA</v>
          </cell>
          <cell r="D1456">
            <v>0</v>
          </cell>
          <cell r="E1456">
            <v>0</v>
          </cell>
          <cell r="F1456">
            <v>0</v>
          </cell>
          <cell r="G1456">
            <v>0</v>
          </cell>
        </row>
        <row r="1457">
          <cell r="A1457" t="str">
            <v>ITEM:</v>
          </cell>
          <cell r="B1457" t="str">
            <v>4.4.1</v>
          </cell>
          <cell r="C1457" t="str">
            <v>Capa aisladora horizontal y vertical</v>
          </cell>
          <cell r="D1457">
            <v>0</v>
          </cell>
          <cell r="E1457">
            <v>0</v>
          </cell>
          <cell r="F1457" t="str">
            <v>UNIDAD:</v>
          </cell>
          <cell r="G1457" t="str">
            <v>m2</v>
          </cell>
        </row>
        <row r="1458">
          <cell r="A1458">
            <v>0</v>
          </cell>
          <cell r="B1458">
            <v>0</v>
          </cell>
          <cell r="C1458">
            <v>0</v>
          </cell>
          <cell r="D1458">
            <v>0</v>
          </cell>
          <cell r="E1458">
            <v>0</v>
          </cell>
          <cell r="F1458">
            <v>0</v>
          </cell>
          <cell r="G1458">
            <v>0</v>
          </cell>
        </row>
        <row r="1459">
          <cell r="A1459" t="str">
            <v>DATOS REDETERMINACION</v>
          </cell>
          <cell r="B1459">
            <v>0</v>
          </cell>
          <cell r="C1459" t="str">
            <v>DESIGNACION</v>
          </cell>
          <cell r="D1459" t="str">
            <v>U</v>
          </cell>
          <cell r="E1459" t="str">
            <v>Cantidad</v>
          </cell>
          <cell r="F1459" t="str">
            <v>$ Unitarios</v>
          </cell>
          <cell r="G1459" t="str">
            <v>$ Parcial</v>
          </cell>
        </row>
        <row r="1460">
          <cell r="A1460" t="str">
            <v>CÓDIGO</v>
          </cell>
          <cell r="B1460" t="str">
            <v>DESCRIPCIÓN</v>
          </cell>
          <cell r="C1460">
            <v>0</v>
          </cell>
          <cell r="D1460">
            <v>0</v>
          </cell>
          <cell r="E1460">
            <v>0</v>
          </cell>
          <cell r="F1460">
            <v>0</v>
          </cell>
          <cell r="G1460">
            <v>0</v>
          </cell>
        </row>
        <row r="1461">
          <cell r="A1461">
            <v>0</v>
          </cell>
          <cell r="B1461">
            <v>0</v>
          </cell>
          <cell r="C1461" t="str">
            <v>A - MATERIALES</v>
          </cell>
          <cell r="D1461">
            <v>0</v>
          </cell>
          <cell r="E1461">
            <v>0</v>
          </cell>
          <cell r="F1461">
            <v>0</v>
          </cell>
          <cell r="G1461">
            <v>0</v>
          </cell>
        </row>
        <row r="1462">
          <cell r="A1462" t="str">
            <v>INDEC-CM - 37440-11</v>
          </cell>
          <cell r="B1462" t="str">
            <v>Cemento portland normal, en bolsa</v>
          </cell>
          <cell r="C1462" t="str">
            <v>Cemento</v>
          </cell>
          <cell r="D1462" t="str">
            <v>Kg</v>
          </cell>
          <cell r="E1462">
            <v>7.5</v>
          </cell>
          <cell r="F1462">
            <v>9.5</v>
          </cell>
          <cell r="G1462">
            <v>71.25</v>
          </cell>
        </row>
        <row r="1463">
          <cell r="A1463" t="str">
            <v>INDEC-CM - 15310-11</v>
          </cell>
          <cell r="B1463" t="str">
            <v xml:space="preserve">Arena fina </v>
          </cell>
          <cell r="C1463" t="str">
            <v>Arena lavada</v>
          </cell>
          <cell r="D1463" t="str">
            <v>m3</v>
          </cell>
          <cell r="E1463">
            <v>0.01</v>
          </cell>
          <cell r="F1463">
            <v>620</v>
          </cell>
          <cell r="G1463">
            <v>6.2</v>
          </cell>
        </row>
        <row r="1464">
          <cell r="A1464" t="str">
            <v>INDEC-PB - 37990-1</v>
          </cell>
          <cell r="B1464" t="str">
            <v xml:space="preserve">Hidrófugos                                                             </v>
          </cell>
          <cell r="C1464" t="str">
            <v>Hidrófugo ceresita</v>
          </cell>
          <cell r="D1464" t="str">
            <v>kg</v>
          </cell>
          <cell r="E1464">
            <v>0.35</v>
          </cell>
          <cell r="F1464">
            <v>35.369999999999997</v>
          </cell>
          <cell r="G1464">
            <v>12.38</v>
          </cell>
        </row>
        <row r="1465">
          <cell r="A1465" t="str">
            <v/>
          </cell>
          <cell r="B1465" t="str">
            <v/>
          </cell>
          <cell r="C1465">
            <v>0</v>
          </cell>
          <cell r="D1465" t="str">
            <v/>
          </cell>
          <cell r="E1465">
            <v>0</v>
          </cell>
          <cell r="F1465">
            <v>0</v>
          </cell>
          <cell r="G1465">
            <v>0</v>
          </cell>
        </row>
        <row r="1466">
          <cell r="A1466" t="str">
            <v/>
          </cell>
          <cell r="B1466" t="str">
            <v/>
          </cell>
          <cell r="C1466">
            <v>0</v>
          </cell>
          <cell r="D1466" t="str">
            <v/>
          </cell>
          <cell r="E1466">
            <v>0</v>
          </cell>
          <cell r="F1466">
            <v>0</v>
          </cell>
          <cell r="G1466">
            <v>0</v>
          </cell>
        </row>
        <row r="1467">
          <cell r="A1467" t="str">
            <v/>
          </cell>
          <cell r="B1467" t="str">
            <v/>
          </cell>
          <cell r="C1467">
            <v>0</v>
          </cell>
          <cell r="D1467" t="str">
            <v/>
          </cell>
          <cell r="E1467">
            <v>0</v>
          </cell>
          <cell r="F1467">
            <v>0</v>
          </cell>
          <cell r="G1467">
            <v>0</v>
          </cell>
        </row>
        <row r="1468">
          <cell r="A1468" t="str">
            <v/>
          </cell>
          <cell r="B1468" t="str">
            <v/>
          </cell>
          <cell r="C1468">
            <v>0</v>
          </cell>
          <cell r="D1468" t="str">
            <v/>
          </cell>
          <cell r="E1468">
            <v>0</v>
          </cell>
          <cell r="F1468">
            <v>0</v>
          </cell>
          <cell r="G1468">
            <v>0</v>
          </cell>
        </row>
        <row r="1469">
          <cell r="A1469" t="str">
            <v/>
          </cell>
          <cell r="B1469" t="str">
            <v/>
          </cell>
          <cell r="C1469">
            <v>0</v>
          </cell>
          <cell r="D1469" t="str">
            <v/>
          </cell>
          <cell r="E1469">
            <v>0</v>
          </cell>
          <cell r="F1469">
            <v>0</v>
          </cell>
          <cell r="G1469">
            <v>0</v>
          </cell>
        </row>
        <row r="1470">
          <cell r="A1470" t="str">
            <v/>
          </cell>
          <cell r="B1470" t="str">
            <v/>
          </cell>
          <cell r="C1470">
            <v>0</v>
          </cell>
          <cell r="D1470" t="str">
            <v/>
          </cell>
          <cell r="E1470">
            <v>0</v>
          </cell>
          <cell r="F1470">
            <v>0</v>
          </cell>
          <cell r="G1470">
            <v>0</v>
          </cell>
        </row>
        <row r="1471">
          <cell r="A1471" t="str">
            <v/>
          </cell>
          <cell r="B1471" t="str">
            <v/>
          </cell>
          <cell r="C1471">
            <v>0</v>
          </cell>
          <cell r="D1471" t="str">
            <v/>
          </cell>
          <cell r="E1471">
            <v>0</v>
          </cell>
          <cell r="F1471">
            <v>0</v>
          </cell>
          <cell r="G1471">
            <v>0</v>
          </cell>
        </row>
        <row r="1472">
          <cell r="A1472" t="str">
            <v/>
          </cell>
          <cell r="B1472" t="str">
            <v/>
          </cell>
          <cell r="C1472">
            <v>0</v>
          </cell>
          <cell r="D1472" t="str">
            <v/>
          </cell>
          <cell r="E1472">
            <v>0</v>
          </cell>
          <cell r="F1472">
            <v>0</v>
          </cell>
          <cell r="G1472">
            <v>0</v>
          </cell>
        </row>
        <row r="1473">
          <cell r="A1473" t="str">
            <v/>
          </cell>
          <cell r="B1473" t="str">
            <v/>
          </cell>
          <cell r="C1473">
            <v>0</v>
          </cell>
          <cell r="D1473" t="str">
            <v/>
          </cell>
          <cell r="E1473">
            <v>0</v>
          </cell>
          <cell r="F1473">
            <v>0</v>
          </cell>
          <cell r="G1473">
            <v>0</v>
          </cell>
        </row>
        <row r="1474">
          <cell r="A1474" t="str">
            <v/>
          </cell>
          <cell r="B1474" t="str">
            <v/>
          </cell>
          <cell r="C1474">
            <v>0</v>
          </cell>
          <cell r="D1474" t="str">
            <v/>
          </cell>
          <cell r="E1474">
            <v>0</v>
          </cell>
          <cell r="F1474">
            <v>0</v>
          </cell>
          <cell r="G1474">
            <v>0</v>
          </cell>
        </row>
        <row r="1475">
          <cell r="A1475" t="str">
            <v/>
          </cell>
          <cell r="B1475" t="str">
            <v/>
          </cell>
          <cell r="C1475">
            <v>0</v>
          </cell>
          <cell r="D1475" t="str">
            <v/>
          </cell>
          <cell r="E1475">
            <v>0</v>
          </cell>
          <cell r="F1475">
            <v>0</v>
          </cell>
          <cell r="G1475">
            <v>0</v>
          </cell>
        </row>
        <row r="1476">
          <cell r="A1476">
            <v>0</v>
          </cell>
          <cell r="B1476">
            <v>0</v>
          </cell>
          <cell r="C1476">
            <v>0</v>
          </cell>
          <cell r="D1476">
            <v>0</v>
          </cell>
          <cell r="E1476">
            <v>0</v>
          </cell>
          <cell r="F1476" t="str">
            <v>Total A</v>
          </cell>
          <cell r="G1476">
            <v>89.83</v>
          </cell>
        </row>
        <row r="1477">
          <cell r="A1477">
            <v>0</v>
          </cell>
          <cell r="B1477">
            <v>0</v>
          </cell>
          <cell r="C1477" t="str">
            <v>B - MANO DE OBRA</v>
          </cell>
          <cell r="D1477">
            <v>0</v>
          </cell>
          <cell r="E1477">
            <v>0</v>
          </cell>
          <cell r="F1477">
            <v>0</v>
          </cell>
          <cell r="G1477">
            <v>0</v>
          </cell>
        </row>
        <row r="1478">
          <cell r="A1478" t="str">
            <v>IIEE-SJ - 102000</v>
          </cell>
          <cell r="B1478" t="str">
            <v xml:space="preserve">Oficial </v>
          </cell>
          <cell r="C1478" t="str">
            <v>Oficial</v>
          </cell>
          <cell r="D1478" t="str">
            <v>hs.</v>
          </cell>
          <cell r="E1478">
            <v>0.7</v>
          </cell>
          <cell r="F1478">
            <v>222.14</v>
          </cell>
          <cell r="G1478">
            <v>155.5</v>
          </cell>
        </row>
        <row r="1479">
          <cell r="A1479" t="str">
            <v>IIEE-SJ - 103000</v>
          </cell>
          <cell r="B1479" t="str">
            <v>Ayudante</v>
          </cell>
          <cell r="C1479" t="str">
            <v>Ayudante</v>
          </cell>
          <cell r="D1479" t="str">
            <v>hs.</v>
          </cell>
          <cell r="E1479">
            <v>0.9</v>
          </cell>
          <cell r="F1479">
            <v>188.03</v>
          </cell>
          <cell r="G1479">
            <v>169.23</v>
          </cell>
        </row>
        <row r="1480">
          <cell r="A1480" t="str">
            <v>IIEE-SJ - 102000</v>
          </cell>
          <cell r="B1480" t="str">
            <v xml:space="preserve">Oficial </v>
          </cell>
          <cell r="C1480" t="str">
            <v>Cargas Sociales Oficial</v>
          </cell>
          <cell r="D1480" t="str">
            <v>hs.</v>
          </cell>
          <cell r="E1480">
            <v>0.7</v>
          </cell>
          <cell r="F1480">
            <v>139.9</v>
          </cell>
          <cell r="G1480">
            <v>97.93</v>
          </cell>
        </row>
        <row r="1481">
          <cell r="A1481" t="str">
            <v>IIEE-SJ - 103000</v>
          </cell>
          <cell r="B1481" t="str">
            <v>Ayudante</v>
          </cell>
          <cell r="C1481" t="str">
            <v>Cargas Sociales Ayudante</v>
          </cell>
          <cell r="D1481" t="str">
            <v>hs.</v>
          </cell>
          <cell r="E1481">
            <v>0.9</v>
          </cell>
          <cell r="F1481">
            <v>118.96</v>
          </cell>
          <cell r="G1481">
            <v>107.06</v>
          </cell>
        </row>
        <row r="1482">
          <cell r="A1482" t="str">
            <v/>
          </cell>
          <cell r="B1482">
            <v>0</v>
          </cell>
          <cell r="C1482">
            <v>0</v>
          </cell>
          <cell r="D1482" t="str">
            <v/>
          </cell>
          <cell r="E1482">
            <v>0</v>
          </cell>
          <cell r="F1482">
            <v>0</v>
          </cell>
          <cell r="G1482">
            <v>0</v>
          </cell>
        </row>
        <row r="1483">
          <cell r="A1483" t="str">
            <v/>
          </cell>
          <cell r="B1483">
            <v>0</v>
          </cell>
          <cell r="C1483">
            <v>0</v>
          </cell>
          <cell r="D1483" t="str">
            <v/>
          </cell>
          <cell r="E1483">
            <v>0</v>
          </cell>
          <cell r="F1483">
            <v>0</v>
          </cell>
          <cell r="G1483">
            <v>0</v>
          </cell>
        </row>
        <row r="1484">
          <cell r="A1484" t="str">
            <v/>
          </cell>
          <cell r="B1484">
            <v>0</v>
          </cell>
          <cell r="C1484">
            <v>0</v>
          </cell>
          <cell r="D1484" t="str">
            <v/>
          </cell>
          <cell r="E1484">
            <v>0</v>
          </cell>
          <cell r="F1484">
            <v>0</v>
          </cell>
          <cell r="G1484">
            <v>0</v>
          </cell>
        </row>
        <row r="1485">
          <cell r="A1485" t="str">
            <v/>
          </cell>
          <cell r="B1485">
            <v>0</v>
          </cell>
          <cell r="C1485">
            <v>0</v>
          </cell>
          <cell r="D1485" t="str">
            <v/>
          </cell>
          <cell r="E1485">
            <v>0</v>
          </cell>
          <cell r="F1485">
            <v>0</v>
          </cell>
          <cell r="G1485">
            <v>0</v>
          </cell>
        </row>
        <row r="1486">
          <cell r="A1486">
            <v>0</v>
          </cell>
          <cell r="B1486">
            <v>0</v>
          </cell>
          <cell r="C1486">
            <v>0</v>
          </cell>
          <cell r="D1486">
            <v>0</v>
          </cell>
          <cell r="E1486">
            <v>0</v>
          </cell>
          <cell r="F1486" t="str">
            <v>Total B</v>
          </cell>
          <cell r="G1486">
            <v>529.72</v>
          </cell>
        </row>
        <row r="1487">
          <cell r="A1487">
            <v>0</v>
          </cell>
          <cell r="B1487">
            <v>0</v>
          </cell>
          <cell r="C1487" t="str">
            <v>C - EQUIPOS</v>
          </cell>
          <cell r="D1487">
            <v>0</v>
          </cell>
          <cell r="E1487">
            <v>0</v>
          </cell>
          <cell r="F1487">
            <v>0</v>
          </cell>
          <cell r="G1487">
            <v>0</v>
          </cell>
        </row>
        <row r="1488">
          <cell r="A1488" t="str">
            <v/>
          </cell>
          <cell r="B1488" t="str">
            <v/>
          </cell>
          <cell r="C1488">
            <v>0</v>
          </cell>
          <cell r="D1488" t="str">
            <v/>
          </cell>
          <cell r="E1488">
            <v>0</v>
          </cell>
          <cell r="F1488">
            <v>0</v>
          </cell>
          <cell r="G1488">
            <v>0</v>
          </cell>
        </row>
        <row r="1489">
          <cell r="A1489" t="str">
            <v/>
          </cell>
          <cell r="B1489" t="str">
            <v/>
          </cell>
          <cell r="C1489">
            <v>0</v>
          </cell>
          <cell r="D1489" t="str">
            <v/>
          </cell>
          <cell r="E1489">
            <v>0</v>
          </cell>
          <cell r="F1489">
            <v>0</v>
          </cell>
          <cell r="G1489">
            <v>0</v>
          </cell>
        </row>
        <row r="1490">
          <cell r="A1490" t="str">
            <v/>
          </cell>
          <cell r="B1490" t="str">
            <v/>
          </cell>
          <cell r="C1490">
            <v>0</v>
          </cell>
          <cell r="D1490" t="str">
            <v/>
          </cell>
          <cell r="E1490">
            <v>0</v>
          </cell>
          <cell r="F1490">
            <v>0</v>
          </cell>
          <cell r="G1490">
            <v>0</v>
          </cell>
        </row>
        <row r="1491">
          <cell r="A1491" t="str">
            <v/>
          </cell>
          <cell r="B1491" t="str">
            <v/>
          </cell>
          <cell r="C1491">
            <v>0</v>
          </cell>
          <cell r="D1491" t="str">
            <v/>
          </cell>
          <cell r="E1491">
            <v>0</v>
          </cell>
          <cell r="F1491">
            <v>0</v>
          </cell>
          <cell r="G1491">
            <v>0</v>
          </cell>
        </row>
        <row r="1492">
          <cell r="A1492" t="str">
            <v/>
          </cell>
          <cell r="B1492" t="str">
            <v/>
          </cell>
          <cell r="C1492">
            <v>0</v>
          </cell>
          <cell r="D1492" t="str">
            <v/>
          </cell>
          <cell r="E1492">
            <v>0</v>
          </cell>
          <cell r="F1492">
            <v>0</v>
          </cell>
          <cell r="G1492">
            <v>0</v>
          </cell>
        </row>
        <row r="1493">
          <cell r="A1493" t="str">
            <v/>
          </cell>
          <cell r="B1493" t="str">
            <v/>
          </cell>
          <cell r="C1493">
            <v>0</v>
          </cell>
          <cell r="D1493" t="str">
            <v/>
          </cell>
          <cell r="E1493">
            <v>0</v>
          </cell>
          <cell r="F1493">
            <v>0</v>
          </cell>
          <cell r="G1493">
            <v>0</v>
          </cell>
        </row>
        <row r="1494">
          <cell r="A1494" t="str">
            <v/>
          </cell>
          <cell r="B1494" t="str">
            <v/>
          </cell>
          <cell r="C1494">
            <v>0</v>
          </cell>
          <cell r="D1494" t="str">
            <v/>
          </cell>
          <cell r="E1494">
            <v>0</v>
          </cell>
          <cell r="F1494">
            <v>0</v>
          </cell>
          <cell r="G1494">
            <v>0</v>
          </cell>
        </row>
        <row r="1495">
          <cell r="A1495" t="str">
            <v/>
          </cell>
          <cell r="B1495" t="str">
            <v/>
          </cell>
          <cell r="C1495">
            <v>0</v>
          </cell>
          <cell r="D1495" t="str">
            <v/>
          </cell>
          <cell r="E1495">
            <v>0</v>
          </cell>
          <cell r="F1495">
            <v>0</v>
          </cell>
          <cell r="G1495">
            <v>0</v>
          </cell>
        </row>
        <row r="1496">
          <cell r="A1496" t="str">
            <v/>
          </cell>
          <cell r="B1496" t="str">
            <v/>
          </cell>
          <cell r="C1496">
            <v>0</v>
          </cell>
          <cell r="D1496" t="str">
            <v/>
          </cell>
          <cell r="E1496">
            <v>0</v>
          </cell>
          <cell r="F1496">
            <v>0</v>
          </cell>
          <cell r="G1496">
            <v>0</v>
          </cell>
        </row>
        <row r="1497">
          <cell r="A1497">
            <v>0</v>
          </cell>
          <cell r="B1497">
            <v>0</v>
          </cell>
          <cell r="C1497">
            <v>0</v>
          </cell>
          <cell r="D1497">
            <v>0</v>
          </cell>
          <cell r="E1497">
            <v>0</v>
          </cell>
          <cell r="F1497" t="str">
            <v>Total C</v>
          </cell>
          <cell r="G1497">
            <v>0</v>
          </cell>
        </row>
        <row r="1498">
          <cell r="A1498">
            <v>0</v>
          </cell>
          <cell r="B1498">
            <v>0</v>
          </cell>
          <cell r="C1498">
            <v>0</v>
          </cell>
          <cell r="D1498">
            <v>0</v>
          </cell>
          <cell r="E1498">
            <v>0</v>
          </cell>
          <cell r="F1498">
            <v>0</v>
          </cell>
          <cell r="G1498">
            <v>0</v>
          </cell>
        </row>
        <row r="1499">
          <cell r="A1499" t="str">
            <v>4.4.1</v>
          </cell>
          <cell r="B1499" t="str">
            <v>Capa aisladora horizontal y vertical</v>
          </cell>
          <cell r="C1499">
            <v>0</v>
          </cell>
          <cell r="D1499" t="str">
            <v>Costo  Neto</v>
          </cell>
          <cell r="E1499">
            <v>0</v>
          </cell>
          <cell r="F1499" t="str">
            <v>Total D=A+B+C</v>
          </cell>
          <cell r="G1499">
            <v>619.54999999999995</v>
          </cell>
        </row>
        <row r="1501">
          <cell r="A1501" t="str">
            <v>ANALISIS DE PRECIOS</v>
          </cell>
          <cell r="B1501">
            <v>0</v>
          </cell>
          <cell r="C1501">
            <v>0</v>
          </cell>
          <cell r="D1501">
            <v>0</v>
          </cell>
          <cell r="E1501">
            <v>0</v>
          </cell>
          <cell r="F1501">
            <v>0</v>
          </cell>
          <cell r="G1501">
            <v>0</v>
          </cell>
        </row>
        <row r="1502">
          <cell r="A1502" t="str">
            <v>COMITENTE:</v>
          </cell>
          <cell r="B1502" t="str">
            <v>DIRECCIÓN DE INFRAESTRUCTURA ESCOLAR</v>
          </cell>
          <cell r="C1502">
            <v>0</v>
          </cell>
          <cell r="D1502">
            <v>0</v>
          </cell>
          <cell r="E1502">
            <v>0</v>
          </cell>
          <cell r="F1502">
            <v>0</v>
          </cell>
          <cell r="G1502">
            <v>0</v>
          </cell>
        </row>
        <row r="1503">
          <cell r="A1503" t="str">
            <v>CONTRATISTA:</v>
          </cell>
          <cell r="B1503">
            <v>0</v>
          </cell>
          <cell r="C1503">
            <v>0</v>
          </cell>
          <cell r="D1503">
            <v>0</v>
          </cell>
          <cell r="E1503">
            <v>0</v>
          </cell>
          <cell r="F1503">
            <v>0</v>
          </cell>
          <cell r="G1503">
            <v>0</v>
          </cell>
        </row>
        <row r="1504">
          <cell r="A1504" t="str">
            <v>OBRA:</v>
          </cell>
          <cell r="B1504" t="str">
            <v>ESCUELA JUAN JOSE PASO</v>
          </cell>
          <cell r="C1504">
            <v>0</v>
          </cell>
          <cell r="D1504">
            <v>0</v>
          </cell>
          <cell r="E1504">
            <v>0</v>
          </cell>
          <cell r="F1504" t="str">
            <v>PRECIOS A:</v>
          </cell>
          <cell r="G1504">
            <v>44180</v>
          </cell>
        </row>
        <row r="1505">
          <cell r="A1505" t="str">
            <v>UBICACIÓN:</v>
          </cell>
          <cell r="B1505" t="str">
            <v>DEPARTAMENTO ANGACO</v>
          </cell>
          <cell r="C1505">
            <v>0</v>
          </cell>
          <cell r="D1505">
            <v>0</v>
          </cell>
          <cell r="E1505">
            <v>0</v>
          </cell>
          <cell r="F1505">
            <v>0</v>
          </cell>
          <cell r="G1505">
            <v>0</v>
          </cell>
        </row>
        <row r="1506">
          <cell r="A1506" t="str">
            <v>RUBRO:</v>
          </cell>
          <cell r="B1506">
            <v>4</v>
          </cell>
          <cell r="C1506" t="str">
            <v>ALBAÑILERÍA</v>
          </cell>
          <cell r="D1506">
            <v>0</v>
          </cell>
          <cell r="E1506">
            <v>0</v>
          </cell>
          <cell r="F1506">
            <v>0</v>
          </cell>
          <cell r="G1506">
            <v>0</v>
          </cell>
        </row>
        <row r="1507">
          <cell r="A1507" t="str">
            <v>ITEM:</v>
          </cell>
          <cell r="B1507" t="str">
            <v>4.5.1</v>
          </cell>
          <cell r="C1507" t="str">
            <v>Jaharro a la cal interior y exterior</v>
          </cell>
          <cell r="D1507">
            <v>0</v>
          </cell>
          <cell r="E1507">
            <v>0</v>
          </cell>
          <cell r="F1507" t="str">
            <v>UNIDAD:</v>
          </cell>
          <cell r="G1507" t="str">
            <v>m2</v>
          </cell>
        </row>
        <row r="1508">
          <cell r="A1508">
            <v>0</v>
          </cell>
          <cell r="B1508">
            <v>0</v>
          </cell>
          <cell r="C1508">
            <v>0</v>
          </cell>
          <cell r="D1508">
            <v>0</v>
          </cell>
          <cell r="E1508">
            <v>0</v>
          </cell>
          <cell r="F1508">
            <v>0</v>
          </cell>
          <cell r="G1508">
            <v>0</v>
          </cell>
        </row>
        <row r="1509">
          <cell r="A1509" t="str">
            <v>DATOS REDETERMINACION</v>
          </cell>
          <cell r="B1509">
            <v>0</v>
          </cell>
          <cell r="C1509" t="str">
            <v>DESIGNACION</v>
          </cell>
          <cell r="D1509" t="str">
            <v>U</v>
          </cell>
          <cell r="E1509" t="str">
            <v>Cantidad</v>
          </cell>
          <cell r="F1509" t="str">
            <v>$ Unitarios</v>
          </cell>
          <cell r="G1509" t="str">
            <v>$ Parcial</v>
          </cell>
        </row>
        <row r="1510">
          <cell r="A1510" t="str">
            <v>CÓDIGO</v>
          </cell>
          <cell r="B1510" t="str">
            <v>DESCRIPCIÓN</v>
          </cell>
          <cell r="C1510">
            <v>0</v>
          </cell>
          <cell r="D1510">
            <v>0</v>
          </cell>
          <cell r="E1510">
            <v>0</v>
          </cell>
          <cell r="F1510">
            <v>0</v>
          </cell>
          <cell r="G1510">
            <v>0</v>
          </cell>
        </row>
        <row r="1511">
          <cell r="A1511">
            <v>0</v>
          </cell>
          <cell r="B1511">
            <v>0</v>
          </cell>
          <cell r="C1511" t="str">
            <v>A - MATERIALES</v>
          </cell>
          <cell r="D1511">
            <v>0</v>
          </cell>
          <cell r="E1511">
            <v>0</v>
          </cell>
          <cell r="F1511">
            <v>0</v>
          </cell>
          <cell r="G1511">
            <v>0</v>
          </cell>
        </row>
        <row r="1512">
          <cell r="A1512" t="str">
            <v>INDEC-CM - 37440-11</v>
          </cell>
          <cell r="B1512" t="str">
            <v>Cemento portland normal, en bolsa</v>
          </cell>
          <cell r="C1512" t="str">
            <v>Cemento</v>
          </cell>
          <cell r="D1512" t="str">
            <v>Kg</v>
          </cell>
          <cell r="E1512">
            <v>7.2</v>
          </cell>
          <cell r="F1512">
            <v>9.5</v>
          </cell>
          <cell r="G1512">
            <v>68.400000000000006</v>
          </cell>
        </row>
        <row r="1513">
          <cell r="A1513" t="str">
            <v>INDEC-CM - 37420-11</v>
          </cell>
          <cell r="B1513" t="str">
            <v>Cal área hidratada</v>
          </cell>
          <cell r="C1513" t="str">
            <v>Cal hidratada</v>
          </cell>
          <cell r="D1513" t="str">
            <v>Kg</v>
          </cell>
          <cell r="E1513">
            <v>2.5</v>
          </cell>
          <cell r="F1513">
            <v>6.12</v>
          </cell>
          <cell r="G1513">
            <v>15.3</v>
          </cell>
        </row>
        <row r="1514">
          <cell r="A1514" t="str">
            <v>INDEC-CM - 15310-11</v>
          </cell>
          <cell r="B1514" t="str">
            <v xml:space="preserve">Arena fina </v>
          </cell>
          <cell r="C1514" t="str">
            <v>Arena Lavada</v>
          </cell>
          <cell r="D1514" t="str">
            <v>m3</v>
          </cell>
          <cell r="E1514">
            <v>0.05</v>
          </cell>
          <cell r="F1514">
            <v>620</v>
          </cell>
          <cell r="G1514">
            <v>31</v>
          </cell>
        </row>
        <row r="1515">
          <cell r="A1515" t="str">
            <v>INDEC-PB - 31420-1</v>
          </cell>
          <cell r="B1515" t="str">
            <v xml:space="preserve">Maderas terciadas fenólicas                                            </v>
          </cell>
          <cell r="C1515" t="str">
            <v>Tablas 1" x 4"</v>
          </cell>
          <cell r="D1515" t="str">
            <v>m2</v>
          </cell>
          <cell r="E1515">
            <v>0.01</v>
          </cell>
          <cell r="F1515">
            <v>640.91</v>
          </cell>
          <cell r="G1515">
            <v>6.41</v>
          </cell>
        </row>
        <row r="1516">
          <cell r="A1516" t="str">
            <v>INDEC-CM - 42943-11</v>
          </cell>
          <cell r="B1516" t="str">
            <v>Metal desplegado</v>
          </cell>
          <cell r="C1516" t="str">
            <v>Metal desplegado</v>
          </cell>
          <cell r="D1516" t="str">
            <v>m2</v>
          </cell>
          <cell r="E1516">
            <v>0.01</v>
          </cell>
          <cell r="F1516">
            <v>110.19</v>
          </cell>
          <cell r="G1516">
            <v>1.1000000000000001</v>
          </cell>
        </row>
        <row r="1517">
          <cell r="A1517" t="str">
            <v>INDEC-PB - 91211-1</v>
          </cell>
          <cell r="B1517" t="str">
            <v xml:space="preserve">Chapas de hierro/acero                                               </v>
          </cell>
          <cell r="C1517" t="str">
            <v>Esquinero de yesero</v>
          </cell>
          <cell r="D1517" t="str">
            <v>ml</v>
          </cell>
          <cell r="E1517">
            <v>0.15</v>
          </cell>
          <cell r="F1517">
            <v>70</v>
          </cell>
          <cell r="G1517">
            <v>10.5</v>
          </cell>
        </row>
        <row r="1518">
          <cell r="A1518" t="str">
            <v/>
          </cell>
          <cell r="B1518" t="str">
            <v/>
          </cell>
          <cell r="C1518">
            <v>0</v>
          </cell>
          <cell r="D1518" t="str">
            <v/>
          </cell>
          <cell r="E1518">
            <v>0</v>
          </cell>
          <cell r="F1518">
            <v>0</v>
          </cell>
          <cell r="G1518">
            <v>0</v>
          </cell>
        </row>
        <row r="1519">
          <cell r="A1519" t="str">
            <v/>
          </cell>
          <cell r="B1519" t="str">
            <v/>
          </cell>
          <cell r="C1519">
            <v>0</v>
          </cell>
          <cell r="D1519" t="str">
            <v/>
          </cell>
          <cell r="E1519">
            <v>0</v>
          </cell>
          <cell r="F1519">
            <v>0</v>
          </cell>
          <cell r="G1519">
            <v>0</v>
          </cell>
        </row>
        <row r="1520">
          <cell r="A1520" t="str">
            <v/>
          </cell>
          <cell r="B1520" t="str">
            <v/>
          </cell>
          <cell r="C1520">
            <v>0</v>
          </cell>
          <cell r="D1520" t="str">
            <v/>
          </cell>
          <cell r="E1520">
            <v>0</v>
          </cell>
          <cell r="F1520">
            <v>0</v>
          </cell>
          <cell r="G1520">
            <v>0</v>
          </cell>
        </row>
        <row r="1521">
          <cell r="A1521" t="str">
            <v/>
          </cell>
          <cell r="B1521" t="str">
            <v/>
          </cell>
          <cell r="C1521">
            <v>0</v>
          </cell>
          <cell r="D1521" t="str">
            <v/>
          </cell>
          <cell r="E1521">
            <v>0</v>
          </cell>
          <cell r="F1521">
            <v>0</v>
          </cell>
          <cell r="G1521">
            <v>0</v>
          </cell>
        </row>
        <row r="1522">
          <cell r="A1522" t="str">
            <v/>
          </cell>
          <cell r="B1522" t="str">
            <v/>
          </cell>
          <cell r="C1522">
            <v>0</v>
          </cell>
          <cell r="D1522" t="str">
            <v/>
          </cell>
          <cell r="E1522">
            <v>0</v>
          </cell>
          <cell r="F1522">
            <v>0</v>
          </cell>
          <cell r="G1522">
            <v>0</v>
          </cell>
        </row>
        <row r="1523">
          <cell r="A1523" t="str">
            <v/>
          </cell>
          <cell r="B1523" t="str">
            <v/>
          </cell>
          <cell r="C1523">
            <v>0</v>
          </cell>
          <cell r="D1523" t="str">
            <v/>
          </cell>
          <cell r="E1523">
            <v>0</v>
          </cell>
          <cell r="F1523">
            <v>0</v>
          </cell>
          <cell r="G1523">
            <v>0</v>
          </cell>
        </row>
        <row r="1524">
          <cell r="A1524" t="str">
            <v/>
          </cell>
          <cell r="B1524" t="str">
            <v/>
          </cell>
          <cell r="C1524">
            <v>0</v>
          </cell>
          <cell r="D1524" t="str">
            <v/>
          </cell>
          <cell r="E1524">
            <v>0</v>
          </cell>
          <cell r="F1524">
            <v>0</v>
          </cell>
          <cell r="G1524">
            <v>0</v>
          </cell>
        </row>
        <row r="1525">
          <cell r="A1525" t="str">
            <v/>
          </cell>
          <cell r="B1525" t="str">
            <v/>
          </cell>
          <cell r="C1525">
            <v>0</v>
          </cell>
          <cell r="D1525" t="str">
            <v/>
          </cell>
          <cell r="E1525">
            <v>0</v>
          </cell>
          <cell r="F1525">
            <v>0</v>
          </cell>
          <cell r="G1525">
            <v>0</v>
          </cell>
        </row>
        <row r="1526">
          <cell r="A1526">
            <v>0</v>
          </cell>
          <cell r="B1526">
            <v>0</v>
          </cell>
          <cell r="C1526">
            <v>0</v>
          </cell>
          <cell r="D1526">
            <v>0</v>
          </cell>
          <cell r="E1526">
            <v>0</v>
          </cell>
          <cell r="F1526" t="str">
            <v>Total A</v>
          </cell>
          <cell r="G1526">
            <v>132.70999999999998</v>
          </cell>
        </row>
        <row r="1527">
          <cell r="A1527">
            <v>0</v>
          </cell>
          <cell r="B1527">
            <v>0</v>
          </cell>
          <cell r="C1527" t="str">
            <v>B - MANO DE OBRA</v>
          </cell>
          <cell r="D1527">
            <v>0</v>
          </cell>
          <cell r="E1527">
            <v>0</v>
          </cell>
          <cell r="F1527">
            <v>0</v>
          </cell>
          <cell r="G1527">
            <v>0</v>
          </cell>
        </row>
        <row r="1528">
          <cell r="A1528" t="str">
            <v>IIEE-SJ - 102000</v>
          </cell>
          <cell r="B1528" t="str">
            <v xml:space="preserve">Oficial </v>
          </cell>
          <cell r="C1528" t="str">
            <v>Oficial</v>
          </cell>
          <cell r="D1528" t="str">
            <v>hs.</v>
          </cell>
          <cell r="E1528">
            <v>0.57999999999999996</v>
          </cell>
          <cell r="F1528">
            <v>222.14</v>
          </cell>
          <cell r="G1528">
            <v>128.84</v>
          </cell>
        </row>
        <row r="1529">
          <cell r="A1529" t="str">
            <v>IIEE-SJ - 103000</v>
          </cell>
          <cell r="B1529" t="str">
            <v>Ayudante</v>
          </cell>
          <cell r="C1529" t="str">
            <v>Ayudante</v>
          </cell>
          <cell r="D1529" t="str">
            <v>hs.</v>
          </cell>
          <cell r="E1529">
            <v>0.65</v>
          </cell>
          <cell r="F1529">
            <v>188.03</v>
          </cell>
          <cell r="G1529">
            <v>122.22</v>
          </cell>
        </row>
        <row r="1530">
          <cell r="A1530" t="str">
            <v>IIEE-SJ - 102000</v>
          </cell>
          <cell r="B1530" t="str">
            <v xml:space="preserve">Oficial </v>
          </cell>
          <cell r="C1530" t="str">
            <v>Cargas Sociales Oficial</v>
          </cell>
          <cell r="D1530" t="str">
            <v>hs.</v>
          </cell>
          <cell r="E1530">
            <v>0.57999999999999996</v>
          </cell>
          <cell r="F1530">
            <v>139.9</v>
          </cell>
          <cell r="G1530">
            <v>81.14</v>
          </cell>
        </row>
        <row r="1531">
          <cell r="A1531" t="str">
            <v>IIEE-SJ - 103000</v>
          </cell>
          <cell r="B1531" t="str">
            <v>Ayudante</v>
          </cell>
          <cell r="C1531" t="str">
            <v>Cargas Sociales Ayudante</v>
          </cell>
          <cell r="D1531" t="str">
            <v>hs.</v>
          </cell>
          <cell r="E1531">
            <v>0.65</v>
          </cell>
          <cell r="F1531">
            <v>118.96</v>
          </cell>
          <cell r="G1531">
            <v>77.319999999999993</v>
          </cell>
        </row>
        <row r="1532">
          <cell r="A1532" t="str">
            <v/>
          </cell>
          <cell r="B1532">
            <v>0</v>
          </cell>
          <cell r="C1532">
            <v>0</v>
          </cell>
          <cell r="D1532" t="str">
            <v/>
          </cell>
          <cell r="E1532">
            <v>0</v>
          </cell>
          <cell r="F1532">
            <v>0</v>
          </cell>
          <cell r="G1532">
            <v>0</v>
          </cell>
        </row>
        <row r="1533">
          <cell r="A1533" t="str">
            <v/>
          </cell>
          <cell r="B1533">
            <v>0</v>
          </cell>
          <cell r="C1533">
            <v>0</v>
          </cell>
          <cell r="D1533" t="str">
            <v/>
          </cell>
          <cell r="E1533">
            <v>0</v>
          </cell>
          <cell r="F1533">
            <v>0</v>
          </cell>
          <cell r="G1533">
            <v>0</v>
          </cell>
        </row>
        <row r="1534">
          <cell r="A1534" t="str">
            <v/>
          </cell>
          <cell r="B1534">
            <v>0</v>
          </cell>
          <cell r="C1534">
            <v>0</v>
          </cell>
          <cell r="D1534" t="str">
            <v/>
          </cell>
          <cell r="E1534">
            <v>0</v>
          </cell>
          <cell r="F1534">
            <v>0</v>
          </cell>
          <cell r="G1534">
            <v>0</v>
          </cell>
        </row>
        <row r="1535">
          <cell r="A1535" t="str">
            <v/>
          </cell>
          <cell r="B1535">
            <v>0</v>
          </cell>
          <cell r="C1535">
            <v>0</v>
          </cell>
          <cell r="D1535" t="str">
            <v/>
          </cell>
          <cell r="E1535">
            <v>0</v>
          </cell>
          <cell r="F1535">
            <v>0</v>
          </cell>
          <cell r="G1535">
            <v>0</v>
          </cell>
        </row>
        <row r="1536">
          <cell r="A1536">
            <v>0</v>
          </cell>
          <cell r="B1536">
            <v>0</v>
          </cell>
          <cell r="C1536">
            <v>0</v>
          </cell>
          <cell r="D1536">
            <v>0</v>
          </cell>
          <cell r="E1536">
            <v>0</v>
          </cell>
          <cell r="F1536" t="str">
            <v>Total B</v>
          </cell>
          <cell r="G1536">
            <v>409.52</v>
          </cell>
        </row>
        <row r="1537">
          <cell r="A1537">
            <v>0</v>
          </cell>
          <cell r="B1537">
            <v>0</v>
          </cell>
          <cell r="C1537" t="str">
            <v>C - EQUIPOS</v>
          </cell>
          <cell r="D1537">
            <v>0</v>
          </cell>
          <cell r="E1537">
            <v>0</v>
          </cell>
          <cell r="F1537">
            <v>0</v>
          </cell>
          <cell r="G1537">
            <v>0</v>
          </cell>
        </row>
        <row r="1538">
          <cell r="A1538" t="str">
            <v/>
          </cell>
          <cell r="B1538" t="str">
            <v/>
          </cell>
          <cell r="C1538">
            <v>0</v>
          </cell>
          <cell r="D1538" t="str">
            <v/>
          </cell>
          <cell r="E1538">
            <v>0</v>
          </cell>
          <cell r="F1538">
            <v>0</v>
          </cell>
          <cell r="G1538">
            <v>0</v>
          </cell>
        </row>
        <row r="1539">
          <cell r="A1539" t="str">
            <v/>
          </cell>
          <cell r="B1539" t="str">
            <v/>
          </cell>
          <cell r="C1539">
            <v>0</v>
          </cell>
          <cell r="D1539" t="str">
            <v/>
          </cell>
          <cell r="E1539">
            <v>0</v>
          </cell>
          <cell r="F1539">
            <v>0</v>
          </cell>
          <cell r="G1539">
            <v>0</v>
          </cell>
        </row>
        <row r="1540">
          <cell r="A1540" t="str">
            <v/>
          </cell>
          <cell r="B1540" t="str">
            <v/>
          </cell>
          <cell r="C1540">
            <v>0</v>
          </cell>
          <cell r="D1540" t="str">
            <v/>
          </cell>
          <cell r="E1540">
            <v>0</v>
          </cell>
          <cell r="F1540">
            <v>0</v>
          </cell>
          <cell r="G1540">
            <v>0</v>
          </cell>
        </row>
        <row r="1541">
          <cell r="A1541" t="str">
            <v/>
          </cell>
          <cell r="B1541" t="str">
            <v/>
          </cell>
          <cell r="C1541">
            <v>0</v>
          </cell>
          <cell r="D1541" t="str">
            <v/>
          </cell>
          <cell r="E1541">
            <v>0</v>
          </cell>
          <cell r="F1541">
            <v>0</v>
          </cell>
          <cell r="G1541">
            <v>0</v>
          </cell>
        </row>
        <row r="1542">
          <cell r="A1542" t="str">
            <v/>
          </cell>
          <cell r="B1542" t="str">
            <v/>
          </cell>
          <cell r="C1542">
            <v>0</v>
          </cell>
          <cell r="D1542" t="str">
            <v/>
          </cell>
          <cell r="E1542">
            <v>0</v>
          </cell>
          <cell r="F1542">
            <v>0</v>
          </cell>
          <cell r="G1542">
            <v>0</v>
          </cell>
        </row>
        <row r="1543">
          <cell r="A1543" t="str">
            <v/>
          </cell>
          <cell r="B1543" t="str">
            <v/>
          </cell>
          <cell r="C1543">
            <v>0</v>
          </cell>
          <cell r="D1543" t="str">
            <v/>
          </cell>
          <cell r="E1543">
            <v>0</v>
          </cell>
          <cell r="F1543">
            <v>0</v>
          </cell>
          <cell r="G1543">
            <v>0</v>
          </cell>
        </row>
        <row r="1544">
          <cell r="A1544" t="str">
            <v/>
          </cell>
          <cell r="B1544" t="str">
            <v/>
          </cell>
          <cell r="C1544">
            <v>0</v>
          </cell>
          <cell r="D1544" t="str">
            <v/>
          </cell>
          <cell r="E1544">
            <v>0</v>
          </cell>
          <cell r="F1544">
            <v>0</v>
          </cell>
          <cell r="G1544">
            <v>0</v>
          </cell>
        </row>
        <row r="1545">
          <cell r="A1545" t="str">
            <v/>
          </cell>
          <cell r="B1545" t="str">
            <v/>
          </cell>
          <cell r="C1545">
            <v>0</v>
          </cell>
          <cell r="D1545" t="str">
            <v/>
          </cell>
          <cell r="E1545">
            <v>0</v>
          </cell>
          <cell r="F1545">
            <v>0</v>
          </cell>
          <cell r="G1545">
            <v>0</v>
          </cell>
        </row>
        <row r="1546">
          <cell r="A1546" t="str">
            <v/>
          </cell>
          <cell r="B1546" t="str">
            <v/>
          </cell>
          <cell r="C1546">
            <v>0</v>
          </cell>
          <cell r="D1546" t="str">
            <v/>
          </cell>
          <cell r="E1546">
            <v>0</v>
          </cell>
          <cell r="F1546">
            <v>0</v>
          </cell>
          <cell r="G1546">
            <v>0</v>
          </cell>
        </row>
        <row r="1547">
          <cell r="A1547">
            <v>0</v>
          </cell>
          <cell r="B1547">
            <v>0</v>
          </cell>
          <cell r="C1547">
            <v>0</v>
          </cell>
          <cell r="D1547">
            <v>0</v>
          </cell>
          <cell r="E1547">
            <v>0</v>
          </cell>
          <cell r="F1547" t="str">
            <v>Total C</v>
          </cell>
          <cell r="G1547">
            <v>0</v>
          </cell>
        </row>
        <row r="1548">
          <cell r="A1548">
            <v>0</v>
          </cell>
          <cell r="B1548">
            <v>0</v>
          </cell>
          <cell r="C1548">
            <v>0</v>
          </cell>
          <cell r="D1548">
            <v>0</v>
          </cell>
          <cell r="E1548">
            <v>0</v>
          </cell>
          <cell r="F1548">
            <v>0</v>
          </cell>
          <cell r="G1548">
            <v>0</v>
          </cell>
        </row>
        <row r="1549">
          <cell r="A1549" t="str">
            <v>4.5.1</v>
          </cell>
          <cell r="B1549" t="str">
            <v>Jaharro a la cal interior y exterior</v>
          </cell>
          <cell r="C1549">
            <v>0</v>
          </cell>
          <cell r="D1549" t="str">
            <v>Costo  Neto</v>
          </cell>
          <cell r="E1549">
            <v>0</v>
          </cell>
          <cell r="F1549" t="str">
            <v>Total D=A+B+C</v>
          </cell>
          <cell r="G1549">
            <v>542.23</v>
          </cell>
        </row>
        <row r="1551">
          <cell r="A1551" t="str">
            <v>ANALISIS DE PRECIOS</v>
          </cell>
          <cell r="B1551">
            <v>0</v>
          </cell>
          <cell r="C1551">
            <v>0</v>
          </cell>
          <cell r="D1551">
            <v>0</v>
          </cell>
          <cell r="E1551">
            <v>0</v>
          </cell>
          <cell r="F1551">
            <v>0</v>
          </cell>
          <cell r="G1551">
            <v>0</v>
          </cell>
        </row>
        <row r="1552">
          <cell r="A1552" t="str">
            <v>COMITENTE:</v>
          </cell>
          <cell r="B1552" t="str">
            <v>DIRECCIÓN DE INFRAESTRUCTURA ESCOLAR</v>
          </cell>
          <cell r="C1552">
            <v>0</v>
          </cell>
          <cell r="D1552">
            <v>0</v>
          </cell>
          <cell r="E1552">
            <v>0</v>
          </cell>
          <cell r="F1552">
            <v>0</v>
          </cell>
          <cell r="G1552">
            <v>0</v>
          </cell>
        </row>
        <row r="1553">
          <cell r="A1553" t="str">
            <v>CONTRATISTA:</v>
          </cell>
          <cell r="B1553">
            <v>0</v>
          </cell>
          <cell r="C1553">
            <v>0</v>
          </cell>
          <cell r="D1553">
            <v>0</v>
          </cell>
          <cell r="E1553">
            <v>0</v>
          </cell>
          <cell r="F1553">
            <v>0</v>
          </cell>
          <cell r="G1553">
            <v>0</v>
          </cell>
        </row>
        <row r="1554">
          <cell r="A1554" t="str">
            <v>OBRA:</v>
          </cell>
          <cell r="B1554" t="str">
            <v>ESCUELA JUAN JOSE PASO</v>
          </cell>
          <cell r="C1554">
            <v>0</v>
          </cell>
          <cell r="D1554">
            <v>0</v>
          </cell>
          <cell r="E1554">
            <v>0</v>
          </cell>
          <cell r="F1554" t="str">
            <v>PRECIOS A:</v>
          </cell>
          <cell r="G1554">
            <v>44180</v>
          </cell>
        </row>
        <row r="1555">
          <cell r="A1555" t="str">
            <v>UBICACIÓN:</v>
          </cell>
          <cell r="B1555" t="str">
            <v>DEPARTAMENTO ANGACO</v>
          </cell>
          <cell r="C1555">
            <v>0</v>
          </cell>
          <cell r="D1555">
            <v>0</v>
          </cell>
          <cell r="E1555">
            <v>0</v>
          </cell>
          <cell r="F1555">
            <v>0</v>
          </cell>
          <cell r="G1555">
            <v>0</v>
          </cell>
        </row>
        <row r="1556">
          <cell r="A1556" t="str">
            <v>RUBRO:</v>
          </cell>
          <cell r="B1556">
            <v>4</v>
          </cell>
          <cell r="C1556" t="str">
            <v>ALBAÑILERÍA</v>
          </cell>
          <cell r="D1556">
            <v>0</v>
          </cell>
          <cell r="E1556">
            <v>0</v>
          </cell>
          <cell r="F1556">
            <v>0</v>
          </cell>
          <cell r="G1556">
            <v>0</v>
          </cell>
        </row>
        <row r="1557">
          <cell r="A1557" t="str">
            <v>ITEM:</v>
          </cell>
          <cell r="B1557" t="str">
            <v>4.5.2</v>
          </cell>
          <cell r="C1557" t="str">
            <v>Revoque impermeable.</v>
          </cell>
          <cell r="D1557">
            <v>0</v>
          </cell>
          <cell r="E1557">
            <v>0</v>
          </cell>
          <cell r="F1557" t="str">
            <v>UNIDAD:</v>
          </cell>
          <cell r="G1557" t="str">
            <v>m2</v>
          </cell>
        </row>
        <row r="1558">
          <cell r="A1558">
            <v>0</v>
          </cell>
          <cell r="B1558">
            <v>0</v>
          </cell>
          <cell r="C1558">
            <v>0</v>
          </cell>
          <cell r="D1558">
            <v>0</v>
          </cell>
          <cell r="E1558">
            <v>0</v>
          </cell>
          <cell r="F1558">
            <v>0</v>
          </cell>
          <cell r="G1558">
            <v>0</v>
          </cell>
        </row>
        <row r="1559">
          <cell r="A1559" t="str">
            <v>DATOS REDETERMINACION</v>
          </cell>
          <cell r="B1559">
            <v>0</v>
          </cell>
          <cell r="C1559" t="str">
            <v>DESIGNACION</v>
          </cell>
          <cell r="D1559" t="str">
            <v>U</v>
          </cell>
          <cell r="E1559" t="str">
            <v>Cantidad</v>
          </cell>
          <cell r="F1559" t="str">
            <v>$ Unitarios</v>
          </cell>
          <cell r="G1559" t="str">
            <v>$ Parcial</v>
          </cell>
        </row>
        <row r="1560">
          <cell r="A1560" t="str">
            <v>CÓDIGO</v>
          </cell>
          <cell r="B1560" t="str">
            <v>DESCRIPCIÓN</v>
          </cell>
          <cell r="C1560">
            <v>0</v>
          </cell>
          <cell r="D1560">
            <v>0</v>
          </cell>
          <cell r="E1560">
            <v>0</v>
          </cell>
          <cell r="F1560">
            <v>0</v>
          </cell>
          <cell r="G1560">
            <v>0</v>
          </cell>
        </row>
        <row r="1561">
          <cell r="A1561">
            <v>0</v>
          </cell>
          <cell r="B1561">
            <v>0</v>
          </cell>
          <cell r="C1561" t="str">
            <v>A - MATERIALES</v>
          </cell>
          <cell r="D1561">
            <v>0</v>
          </cell>
          <cell r="E1561">
            <v>0</v>
          </cell>
          <cell r="F1561">
            <v>0</v>
          </cell>
          <cell r="G1561">
            <v>0</v>
          </cell>
        </row>
        <row r="1562">
          <cell r="A1562" t="str">
            <v>INDEC-CM - 37440-11</v>
          </cell>
          <cell r="B1562" t="str">
            <v>Cemento portland normal, en bolsa</v>
          </cell>
          <cell r="C1562" t="str">
            <v>Cemento</v>
          </cell>
          <cell r="D1562" t="str">
            <v>Kg</v>
          </cell>
          <cell r="E1562">
            <v>7.2</v>
          </cell>
          <cell r="F1562">
            <v>9.5</v>
          </cell>
          <cell r="G1562">
            <v>68.400000000000006</v>
          </cell>
        </row>
        <row r="1563">
          <cell r="A1563" t="str">
            <v>INDEC-CM - 15310-11</v>
          </cell>
          <cell r="B1563" t="str">
            <v xml:space="preserve">Arena fina </v>
          </cell>
          <cell r="C1563" t="str">
            <v>Arena lavada</v>
          </cell>
          <cell r="D1563" t="str">
            <v>m3</v>
          </cell>
          <cell r="E1563">
            <v>0.04</v>
          </cell>
          <cell r="F1563">
            <v>620</v>
          </cell>
          <cell r="G1563">
            <v>24.8</v>
          </cell>
        </row>
        <row r="1564">
          <cell r="A1564" t="str">
            <v>INDEC-PB - 37990-1</v>
          </cell>
          <cell r="B1564" t="str">
            <v xml:space="preserve">Hidrófugos                                                             </v>
          </cell>
          <cell r="C1564" t="str">
            <v>Hidrófugo Ceresita</v>
          </cell>
          <cell r="D1564" t="str">
            <v>kg</v>
          </cell>
          <cell r="E1564">
            <v>0.3</v>
          </cell>
          <cell r="F1564">
            <v>35.369999999999997</v>
          </cell>
          <cell r="G1564">
            <v>10.61</v>
          </cell>
        </row>
        <row r="1565">
          <cell r="A1565" t="str">
            <v>INDEC-PB - 31420-1</v>
          </cell>
          <cell r="B1565" t="str">
            <v xml:space="preserve">Maderas terciadas fenólicas                                            </v>
          </cell>
          <cell r="C1565" t="str">
            <v>Tablas 1" x 4"</v>
          </cell>
          <cell r="D1565" t="str">
            <v>m2</v>
          </cell>
          <cell r="E1565">
            <v>0.01</v>
          </cell>
          <cell r="F1565">
            <v>640.91</v>
          </cell>
          <cell r="G1565">
            <v>6.41</v>
          </cell>
        </row>
        <row r="1566">
          <cell r="A1566" t="str">
            <v>INDEC-CM - 42943-11</v>
          </cell>
          <cell r="B1566" t="str">
            <v>Metal desplegado</v>
          </cell>
          <cell r="C1566" t="str">
            <v>Metal desplegado</v>
          </cell>
          <cell r="D1566" t="str">
            <v>m2</v>
          </cell>
          <cell r="E1566">
            <v>0.03</v>
          </cell>
          <cell r="F1566">
            <v>110.19</v>
          </cell>
          <cell r="G1566">
            <v>3.31</v>
          </cell>
        </row>
        <row r="1567">
          <cell r="A1567" t="str">
            <v/>
          </cell>
          <cell r="B1567" t="str">
            <v/>
          </cell>
          <cell r="C1567">
            <v>0</v>
          </cell>
          <cell r="D1567" t="str">
            <v/>
          </cell>
          <cell r="E1567">
            <v>0</v>
          </cell>
          <cell r="F1567">
            <v>0</v>
          </cell>
          <cell r="G1567">
            <v>0</v>
          </cell>
        </row>
        <row r="1568">
          <cell r="A1568" t="str">
            <v/>
          </cell>
          <cell r="B1568" t="str">
            <v/>
          </cell>
          <cell r="C1568">
            <v>0</v>
          </cell>
          <cell r="D1568" t="str">
            <v/>
          </cell>
          <cell r="E1568">
            <v>0</v>
          </cell>
          <cell r="F1568">
            <v>0</v>
          </cell>
          <cell r="G1568">
            <v>0</v>
          </cell>
        </row>
        <row r="1569">
          <cell r="A1569" t="str">
            <v/>
          </cell>
          <cell r="B1569" t="str">
            <v/>
          </cell>
          <cell r="C1569">
            <v>0</v>
          </cell>
          <cell r="D1569" t="str">
            <v/>
          </cell>
          <cell r="E1569">
            <v>0</v>
          </cell>
          <cell r="F1569">
            <v>0</v>
          </cell>
          <cell r="G1569">
            <v>0</v>
          </cell>
        </row>
        <row r="1570">
          <cell r="A1570" t="str">
            <v/>
          </cell>
          <cell r="B1570" t="str">
            <v/>
          </cell>
          <cell r="C1570">
            <v>0</v>
          </cell>
          <cell r="D1570" t="str">
            <v/>
          </cell>
          <cell r="E1570">
            <v>0</v>
          </cell>
          <cell r="F1570">
            <v>0</v>
          </cell>
          <cell r="G1570">
            <v>0</v>
          </cell>
        </row>
        <row r="1571">
          <cell r="A1571" t="str">
            <v/>
          </cell>
          <cell r="B1571" t="str">
            <v/>
          </cell>
          <cell r="C1571">
            <v>0</v>
          </cell>
          <cell r="D1571" t="str">
            <v/>
          </cell>
          <cell r="E1571">
            <v>0</v>
          </cell>
          <cell r="F1571">
            <v>0</v>
          </cell>
          <cell r="G1571">
            <v>0</v>
          </cell>
        </row>
        <row r="1572">
          <cell r="A1572" t="str">
            <v/>
          </cell>
          <cell r="B1572" t="str">
            <v/>
          </cell>
          <cell r="C1572">
            <v>0</v>
          </cell>
          <cell r="D1572" t="str">
            <v/>
          </cell>
          <cell r="E1572">
            <v>0</v>
          </cell>
          <cell r="F1572">
            <v>0</v>
          </cell>
          <cell r="G1572">
            <v>0</v>
          </cell>
        </row>
        <row r="1573">
          <cell r="A1573" t="str">
            <v/>
          </cell>
          <cell r="B1573" t="str">
            <v/>
          </cell>
          <cell r="C1573">
            <v>0</v>
          </cell>
          <cell r="D1573" t="str">
            <v/>
          </cell>
          <cell r="E1573">
            <v>0</v>
          </cell>
          <cell r="F1573">
            <v>0</v>
          </cell>
          <cell r="G1573">
            <v>0</v>
          </cell>
        </row>
        <row r="1574">
          <cell r="A1574" t="str">
            <v/>
          </cell>
          <cell r="B1574" t="str">
            <v/>
          </cell>
          <cell r="C1574">
            <v>0</v>
          </cell>
          <cell r="D1574" t="str">
            <v/>
          </cell>
          <cell r="E1574">
            <v>0</v>
          </cell>
          <cell r="F1574">
            <v>0</v>
          </cell>
          <cell r="G1574">
            <v>0</v>
          </cell>
        </row>
        <row r="1575">
          <cell r="A1575" t="str">
            <v/>
          </cell>
          <cell r="B1575" t="str">
            <v/>
          </cell>
          <cell r="C1575">
            <v>0</v>
          </cell>
          <cell r="D1575" t="str">
            <v/>
          </cell>
          <cell r="E1575">
            <v>0</v>
          </cell>
          <cell r="F1575">
            <v>0</v>
          </cell>
          <cell r="G1575">
            <v>0</v>
          </cell>
        </row>
        <row r="1576">
          <cell r="A1576">
            <v>0</v>
          </cell>
          <cell r="B1576">
            <v>0</v>
          </cell>
          <cell r="C1576">
            <v>0</v>
          </cell>
          <cell r="D1576">
            <v>0</v>
          </cell>
          <cell r="E1576">
            <v>0</v>
          </cell>
          <cell r="F1576" t="str">
            <v>Total A</v>
          </cell>
          <cell r="G1576">
            <v>113.53</v>
          </cell>
        </row>
        <row r="1577">
          <cell r="A1577">
            <v>0</v>
          </cell>
          <cell r="B1577">
            <v>0</v>
          </cell>
          <cell r="C1577" t="str">
            <v>B - MANO DE OBRA</v>
          </cell>
          <cell r="D1577">
            <v>0</v>
          </cell>
          <cell r="E1577">
            <v>0</v>
          </cell>
          <cell r="F1577">
            <v>0</v>
          </cell>
          <cell r="G1577">
            <v>0</v>
          </cell>
        </row>
        <row r="1578">
          <cell r="A1578" t="str">
            <v>IIEE-SJ - 102000</v>
          </cell>
          <cell r="B1578" t="str">
            <v xml:space="preserve">Oficial </v>
          </cell>
          <cell r="C1578" t="str">
            <v>Oficial</v>
          </cell>
          <cell r="D1578" t="str">
            <v>hs.</v>
          </cell>
          <cell r="E1578">
            <v>0.47</v>
          </cell>
          <cell r="F1578">
            <v>222.14</v>
          </cell>
          <cell r="G1578">
            <v>104.41</v>
          </cell>
        </row>
        <row r="1579">
          <cell r="A1579" t="str">
            <v>IIEE-SJ - 103000</v>
          </cell>
          <cell r="B1579" t="str">
            <v>Ayudante</v>
          </cell>
          <cell r="C1579" t="str">
            <v>Ayudante</v>
          </cell>
          <cell r="D1579" t="str">
            <v>hs.</v>
          </cell>
          <cell r="E1579">
            <v>0.5</v>
          </cell>
          <cell r="F1579">
            <v>188.03</v>
          </cell>
          <cell r="G1579">
            <v>94.02</v>
          </cell>
        </row>
        <row r="1580">
          <cell r="A1580" t="str">
            <v>IIEE-SJ - 102000</v>
          </cell>
          <cell r="B1580" t="str">
            <v xml:space="preserve">Oficial </v>
          </cell>
          <cell r="C1580" t="str">
            <v>Cargas Sociales Oficial</v>
          </cell>
          <cell r="D1580" t="str">
            <v>hs.</v>
          </cell>
          <cell r="E1580">
            <v>0.47</v>
          </cell>
          <cell r="F1580">
            <v>139.9</v>
          </cell>
          <cell r="G1580">
            <v>65.75</v>
          </cell>
        </row>
        <row r="1581">
          <cell r="A1581" t="str">
            <v>IIEE-SJ - 103000</v>
          </cell>
          <cell r="B1581" t="str">
            <v>Ayudante</v>
          </cell>
          <cell r="C1581" t="str">
            <v>Cargas Sociales Ayudante</v>
          </cell>
          <cell r="D1581" t="str">
            <v>hs.</v>
          </cell>
          <cell r="E1581">
            <v>0.5</v>
          </cell>
          <cell r="F1581">
            <v>118.96</v>
          </cell>
          <cell r="G1581">
            <v>59.48</v>
          </cell>
        </row>
        <row r="1582">
          <cell r="A1582" t="str">
            <v/>
          </cell>
          <cell r="B1582">
            <v>0</v>
          </cell>
          <cell r="C1582">
            <v>0</v>
          </cell>
          <cell r="D1582" t="str">
            <v/>
          </cell>
          <cell r="E1582">
            <v>0</v>
          </cell>
          <cell r="F1582">
            <v>0</v>
          </cell>
          <cell r="G1582">
            <v>0</v>
          </cell>
        </row>
        <row r="1583">
          <cell r="A1583" t="str">
            <v/>
          </cell>
          <cell r="B1583">
            <v>0</v>
          </cell>
          <cell r="C1583">
            <v>0</v>
          </cell>
          <cell r="D1583" t="str">
            <v/>
          </cell>
          <cell r="E1583">
            <v>0</v>
          </cell>
          <cell r="F1583">
            <v>0</v>
          </cell>
          <cell r="G1583">
            <v>0</v>
          </cell>
        </row>
        <row r="1584">
          <cell r="A1584" t="str">
            <v/>
          </cell>
          <cell r="B1584">
            <v>0</v>
          </cell>
          <cell r="C1584">
            <v>0</v>
          </cell>
          <cell r="D1584" t="str">
            <v/>
          </cell>
          <cell r="E1584">
            <v>0</v>
          </cell>
          <cell r="F1584">
            <v>0</v>
          </cell>
          <cell r="G1584">
            <v>0</v>
          </cell>
        </row>
        <row r="1585">
          <cell r="A1585" t="str">
            <v/>
          </cell>
          <cell r="B1585">
            <v>0</v>
          </cell>
          <cell r="C1585">
            <v>0</v>
          </cell>
          <cell r="D1585" t="str">
            <v/>
          </cell>
          <cell r="E1585">
            <v>0</v>
          </cell>
          <cell r="F1585">
            <v>0</v>
          </cell>
          <cell r="G1585">
            <v>0</v>
          </cell>
        </row>
        <row r="1586">
          <cell r="A1586">
            <v>0</v>
          </cell>
          <cell r="B1586">
            <v>0</v>
          </cell>
          <cell r="C1586">
            <v>0</v>
          </cell>
          <cell r="D1586">
            <v>0</v>
          </cell>
          <cell r="E1586">
            <v>0</v>
          </cell>
          <cell r="F1586" t="str">
            <v>Total B</v>
          </cell>
          <cell r="G1586">
            <v>323.66000000000003</v>
          </cell>
        </row>
        <row r="1587">
          <cell r="A1587">
            <v>0</v>
          </cell>
          <cell r="B1587">
            <v>0</v>
          </cell>
          <cell r="C1587" t="str">
            <v>C - EQUIPOS</v>
          </cell>
          <cell r="D1587">
            <v>0</v>
          </cell>
          <cell r="E1587">
            <v>0</v>
          </cell>
          <cell r="F1587">
            <v>0</v>
          </cell>
          <cell r="G1587">
            <v>0</v>
          </cell>
        </row>
        <row r="1588">
          <cell r="A1588" t="str">
            <v/>
          </cell>
          <cell r="B1588" t="str">
            <v/>
          </cell>
          <cell r="C1588">
            <v>0</v>
          </cell>
          <cell r="D1588" t="str">
            <v/>
          </cell>
          <cell r="E1588">
            <v>0</v>
          </cell>
          <cell r="F1588">
            <v>0</v>
          </cell>
          <cell r="G1588">
            <v>0</v>
          </cell>
        </row>
        <row r="1589">
          <cell r="A1589" t="str">
            <v/>
          </cell>
          <cell r="B1589" t="str">
            <v/>
          </cell>
          <cell r="C1589">
            <v>0</v>
          </cell>
          <cell r="D1589" t="str">
            <v/>
          </cell>
          <cell r="E1589">
            <v>0</v>
          </cell>
          <cell r="F1589">
            <v>0</v>
          </cell>
          <cell r="G1589">
            <v>0</v>
          </cell>
        </row>
        <row r="1590">
          <cell r="A1590" t="str">
            <v/>
          </cell>
          <cell r="B1590" t="str">
            <v/>
          </cell>
          <cell r="C1590">
            <v>0</v>
          </cell>
          <cell r="D1590" t="str">
            <v/>
          </cell>
          <cell r="E1590">
            <v>0</v>
          </cell>
          <cell r="F1590">
            <v>0</v>
          </cell>
          <cell r="G1590">
            <v>0</v>
          </cell>
        </row>
        <row r="1591">
          <cell r="A1591" t="str">
            <v/>
          </cell>
          <cell r="B1591" t="str">
            <v/>
          </cell>
          <cell r="C1591">
            <v>0</v>
          </cell>
          <cell r="D1591" t="str">
            <v/>
          </cell>
          <cell r="E1591">
            <v>0</v>
          </cell>
          <cell r="F1591">
            <v>0</v>
          </cell>
          <cell r="G1591">
            <v>0</v>
          </cell>
        </row>
        <row r="1592">
          <cell r="A1592" t="str">
            <v/>
          </cell>
          <cell r="B1592" t="str">
            <v/>
          </cell>
          <cell r="C1592">
            <v>0</v>
          </cell>
          <cell r="D1592" t="str">
            <v/>
          </cell>
          <cell r="E1592">
            <v>0</v>
          </cell>
          <cell r="F1592">
            <v>0</v>
          </cell>
          <cell r="G1592">
            <v>0</v>
          </cell>
        </row>
        <row r="1593">
          <cell r="A1593" t="str">
            <v/>
          </cell>
          <cell r="B1593" t="str">
            <v/>
          </cell>
          <cell r="C1593">
            <v>0</v>
          </cell>
          <cell r="D1593" t="str">
            <v/>
          </cell>
          <cell r="E1593">
            <v>0</v>
          </cell>
          <cell r="F1593">
            <v>0</v>
          </cell>
          <cell r="G1593">
            <v>0</v>
          </cell>
        </row>
        <row r="1594">
          <cell r="A1594" t="str">
            <v/>
          </cell>
          <cell r="B1594" t="str">
            <v/>
          </cell>
          <cell r="C1594">
            <v>0</v>
          </cell>
          <cell r="D1594" t="str">
            <v/>
          </cell>
          <cell r="E1594">
            <v>0</v>
          </cell>
          <cell r="F1594">
            <v>0</v>
          </cell>
          <cell r="G1594">
            <v>0</v>
          </cell>
        </row>
        <row r="1595">
          <cell r="A1595" t="str">
            <v/>
          </cell>
          <cell r="B1595" t="str">
            <v/>
          </cell>
          <cell r="C1595">
            <v>0</v>
          </cell>
          <cell r="D1595" t="str">
            <v/>
          </cell>
          <cell r="E1595">
            <v>0</v>
          </cell>
          <cell r="F1595">
            <v>0</v>
          </cell>
          <cell r="G1595">
            <v>0</v>
          </cell>
        </row>
        <row r="1596">
          <cell r="A1596" t="str">
            <v/>
          </cell>
          <cell r="B1596" t="str">
            <v/>
          </cell>
          <cell r="C1596">
            <v>0</v>
          </cell>
          <cell r="D1596" t="str">
            <v/>
          </cell>
          <cell r="E1596">
            <v>0</v>
          </cell>
          <cell r="F1596">
            <v>0</v>
          </cell>
          <cell r="G1596">
            <v>0</v>
          </cell>
        </row>
        <row r="1597">
          <cell r="A1597">
            <v>0</v>
          </cell>
          <cell r="B1597">
            <v>0</v>
          </cell>
          <cell r="C1597">
            <v>0</v>
          </cell>
          <cell r="D1597">
            <v>0</v>
          </cell>
          <cell r="E1597">
            <v>0</v>
          </cell>
          <cell r="F1597" t="str">
            <v>Total C</v>
          </cell>
          <cell r="G1597">
            <v>0</v>
          </cell>
        </row>
        <row r="1598">
          <cell r="A1598">
            <v>0</v>
          </cell>
          <cell r="B1598">
            <v>0</v>
          </cell>
          <cell r="C1598">
            <v>0</v>
          </cell>
          <cell r="D1598">
            <v>0</v>
          </cell>
          <cell r="E1598">
            <v>0</v>
          </cell>
          <cell r="F1598">
            <v>0</v>
          </cell>
          <cell r="G1598">
            <v>0</v>
          </cell>
        </row>
        <row r="1599">
          <cell r="A1599" t="str">
            <v>4.5.2</v>
          </cell>
          <cell r="B1599" t="str">
            <v>Revoque impermeable.</v>
          </cell>
          <cell r="C1599">
            <v>0</v>
          </cell>
          <cell r="D1599" t="str">
            <v>Costo  Neto</v>
          </cell>
          <cell r="E1599">
            <v>0</v>
          </cell>
          <cell r="F1599" t="str">
            <v>Total D=A+B+C</v>
          </cell>
          <cell r="G1599">
            <v>437.19</v>
          </cell>
        </row>
        <row r="1601">
          <cell r="A1601" t="str">
            <v>ANALISIS DE PRECIOS</v>
          </cell>
          <cell r="B1601">
            <v>0</v>
          </cell>
          <cell r="C1601">
            <v>0</v>
          </cell>
          <cell r="D1601">
            <v>0</v>
          </cell>
          <cell r="E1601">
            <v>0</v>
          </cell>
          <cell r="F1601">
            <v>0</v>
          </cell>
          <cell r="G1601">
            <v>0</v>
          </cell>
        </row>
        <row r="1602">
          <cell r="A1602" t="str">
            <v>COMITENTE:</v>
          </cell>
          <cell r="B1602" t="str">
            <v>DIRECCIÓN DE INFRAESTRUCTURA ESCOLAR</v>
          </cell>
          <cell r="C1602">
            <v>0</v>
          </cell>
          <cell r="D1602">
            <v>0</v>
          </cell>
          <cell r="E1602">
            <v>0</v>
          </cell>
          <cell r="F1602">
            <v>0</v>
          </cell>
          <cell r="G1602">
            <v>0</v>
          </cell>
        </row>
        <row r="1603">
          <cell r="A1603" t="str">
            <v>CONTRATISTA:</v>
          </cell>
          <cell r="B1603">
            <v>0</v>
          </cell>
          <cell r="C1603">
            <v>0</v>
          </cell>
          <cell r="D1603">
            <v>0</v>
          </cell>
          <cell r="E1603">
            <v>0</v>
          </cell>
          <cell r="F1603">
            <v>0</v>
          </cell>
          <cell r="G1603">
            <v>0</v>
          </cell>
        </row>
        <row r="1604">
          <cell r="A1604" t="str">
            <v>OBRA:</v>
          </cell>
          <cell r="B1604" t="str">
            <v>ESCUELA JUAN JOSE PASO</v>
          </cell>
          <cell r="C1604">
            <v>0</v>
          </cell>
          <cell r="D1604">
            <v>0</v>
          </cell>
          <cell r="E1604">
            <v>0</v>
          </cell>
          <cell r="F1604" t="str">
            <v>PRECIOS A:</v>
          </cell>
          <cell r="G1604">
            <v>44180</v>
          </cell>
        </row>
        <row r="1605">
          <cell r="A1605" t="str">
            <v>UBICACIÓN:</v>
          </cell>
          <cell r="B1605" t="str">
            <v>DEPARTAMENTO ANGACO</v>
          </cell>
          <cell r="C1605">
            <v>0</v>
          </cell>
          <cell r="D1605">
            <v>0</v>
          </cell>
          <cell r="E1605">
            <v>0</v>
          </cell>
          <cell r="F1605">
            <v>0</v>
          </cell>
          <cell r="G1605">
            <v>0</v>
          </cell>
        </row>
        <row r="1606">
          <cell r="A1606" t="str">
            <v>RUBRO:</v>
          </cell>
          <cell r="B1606">
            <v>4</v>
          </cell>
          <cell r="C1606" t="str">
            <v>ALBAÑILERÍA</v>
          </cell>
          <cell r="D1606">
            <v>0</v>
          </cell>
          <cell r="E1606">
            <v>0</v>
          </cell>
          <cell r="F1606">
            <v>0</v>
          </cell>
          <cell r="G1606">
            <v>0</v>
          </cell>
        </row>
        <row r="1607">
          <cell r="A1607" t="str">
            <v>ITEM:</v>
          </cell>
          <cell r="B1607" t="str">
            <v>4.5.3</v>
          </cell>
          <cell r="C1607" t="str">
            <v>Revoque impermeable bajo revestimiento</v>
          </cell>
          <cell r="D1607">
            <v>0</v>
          </cell>
          <cell r="E1607">
            <v>0</v>
          </cell>
          <cell r="F1607" t="str">
            <v>UNIDAD:</v>
          </cell>
          <cell r="G1607" t="str">
            <v>m2</v>
          </cell>
        </row>
        <row r="1608">
          <cell r="A1608">
            <v>0</v>
          </cell>
          <cell r="B1608">
            <v>0</v>
          </cell>
          <cell r="C1608">
            <v>0</v>
          </cell>
          <cell r="D1608">
            <v>0</v>
          </cell>
          <cell r="E1608">
            <v>0</v>
          </cell>
          <cell r="F1608">
            <v>0</v>
          </cell>
          <cell r="G1608">
            <v>0</v>
          </cell>
        </row>
        <row r="1609">
          <cell r="A1609" t="str">
            <v>DATOS REDETERMINACION</v>
          </cell>
          <cell r="B1609">
            <v>0</v>
          </cell>
          <cell r="C1609" t="str">
            <v>DESIGNACION</v>
          </cell>
          <cell r="D1609" t="str">
            <v>U</v>
          </cell>
          <cell r="E1609" t="str">
            <v>Cantidad</v>
          </cell>
          <cell r="F1609" t="str">
            <v>$ Unitarios</v>
          </cell>
          <cell r="G1609" t="str">
            <v>$ Parcial</v>
          </cell>
        </row>
        <row r="1610">
          <cell r="A1610" t="str">
            <v>CÓDIGO</v>
          </cell>
          <cell r="B1610" t="str">
            <v>DESCRIPCIÓN</v>
          </cell>
          <cell r="C1610">
            <v>0</v>
          </cell>
          <cell r="D1610">
            <v>0</v>
          </cell>
          <cell r="E1610">
            <v>0</v>
          </cell>
          <cell r="F1610">
            <v>0</v>
          </cell>
          <cell r="G1610">
            <v>0</v>
          </cell>
        </row>
        <row r="1611">
          <cell r="A1611">
            <v>0</v>
          </cell>
          <cell r="B1611">
            <v>0</v>
          </cell>
          <cell r="C1611" t="str">
            <v>A - MATERIALES</v>
          </cell>
          <cell r="D1611">
            <v>0</v>
          </cell>
          <cell r="E1611">
            <v>0</v>
          </cell>
          <cell r="F1611">
            <v>0</v>
          </cell>
          <cell r="G1611">
            <v>0</v>
          </cell>
        </row>
        <row r="1612">
          <cell r="A1612" t="str">
            <v>INDEC-CM - 37440-11</v>
          </cell>
          <cell r="B1612" t="str">
            <v>Cemento portland normal, en bolsa</v>
          </cell>
          <cell r="C1612" t="str">
            <v>Cemento</v>
          </cell>
          <cell r="D1612" t="str">
            <v>Kg</v>
          </cell>
          <cell r="E1612">
            <v>7.2</v>
          </cell>
          <cell r="F1612">
            <v>9.5</v>
          </cell>
          <cell r="G1612">
            <v>68.400000000000006</v>
          </cell>
        </row>
        <row r="1613">
          <cell r="A1613" t="str">
            <v>INDEC-CM - 15310-11</v>
          </cell>
          <cell r="B1613" t="str">
            <v xml:space="preserve">Arena fina </v>
          </cell>
          <cell r="C1613" t="str">
            <v>Arena lavada</v>
          </cell>
          <cell r="D1613" t="str">
            <v>m3</v>
          </cell>
          <cell r="E1613">
            <v>0.04</v>
          </cell>
          <cell r="F1613">
            <v>620</v>
          </cell>
          <cell r="G1613">
            <v>24.8</v>
          </cell>
        </row>
        <row r="1614">
          <cell r="A1614" t="str">
            <v>INDEC-PB - 37990-1</v>
          </cell>
          <cell r="B1614" t="str">
            <v xml:space="preserve">Hidrófugos                                                             </v>
          </cell>
          <cell r="C1614" t="str">
            <v>Hidrófugo Ceresita</v>
          </cell>
          <cell r="D1614" t="str">
            <v>kg</v>
          </cell>
          <cell r="E1614">
            <v>0.3</v>
          </cell>
          <cell r="F1614">
            <v>35.369999999999997</v>
          </cell>
          <cell r="G1614">
            <v>10.61</v>
          </cell>
        </row>
        <row r="1615">
          <cell r="A1615" t="str">
            <v>INDEC-PB - 31420-1</v>
          </cell>
          <cell r="B1615" t="str">
            <v xml:space="preserve">Maderas terciadas fenólicas                                            </v>
          </cell>
          <cell r="C1615" t="str">
            <v>Tablas 1" x 4"</v>
          </cell>
          <cell r="D1615" t="str">
            <v>m2</v>
          </cell>
          <cell r="E1615">
            <v>0.01</v>
          </cell>
          <cell r="F1615">
            <v>640.91</v>
          </cell>
          <cell r="G1615">
            <v>6.41</v>
          </cell>
        </row>
        <row r="1616">
          <cell r="A1616" t="str">
            <v>INDEC-CM - 42943-11</v>
          </cell>
          <cell r="B1616" t="str">
            <v>Metal desplegado</v>
          </cell>
          <cell r="C1616" t="str">
            <v>Metal desplegado</v>
          </cell>
          <cell r="D1616" t="str">
            <v>m2</v>
          </cell>
          <cell r="E1616">
            <v>0.03</v>
          </cell>
          <cell r="F1616">
            <v>110.19</v>
          </cell>
          <cell r="G1616">
            <v>3.31</v>
          </cell>
        </row>
        <row r="1617">
          <cell r="A1617" t="str">
            <v/>
          </cell>
          <cell r="B1617" t="str">
            <v/>
          </cell>
          <cell r="C1617">
            <v>0</v>
          </cell>
          <cell r="D1617" t="str">
            <v/>
          </cell>
          <cell r="E1617">
            <v>0</v>
          </cell>
          <cell r="F1617">
            <v>0</v>
          </cell>
          <cell r="G1617">
            <v>0</v>
          </cell>
        </row>
        <row r="1618">
          <cell r="A1618" t="str">
            <v/>
          </cell>
          <cell r="B1618" t="str">
            <v/>
          </cell>
          <cell r="C1618">
            <v>0</v>
          </cell>
          <cell r="D1618" t="str">
            <v/>
          </cell>
          <cell r="E1618">
            <v>0</v>
          </cell>
          <cell r="F1618">
            <v>0</v>
          </cell>
          <cell r="G1618">
            <v>0</v>
          </cell>
        </row>
        <row r="1619">
          <cell r="A1619" t="str">
            <v/>
          </cell>
          <cell r="B1619" t="str">
            <v/>
          </cell>
          <cell r="C1619">
            <v>0</v>
          </cell>
          <cell r="D1619" t="str">
            <v/>
          </cell>
          <cell r="E1619">
            <v>0</v>
          </cell>
          <cell r="F1619">
            <v>0</v>
          </cell>
          <cell r="G1619">
            <v>0</v>
          </cell>
        </row>
        <row r="1620">
          <cell r="A1620" t="str">
            <v/>
          </cell>
          <cell r="B1620" t="str">
            <v/>
          </cell>
          <cell r="C1620">
            <v>0</v>
          </cell>
          <cell r="D1620" t="str">
            <v/>
          </cell>
          <cell r="E1620">
            <v>0</v>
          </cell>
          <cell r="F1620">
            <v>0</v>
          </cell>
          <cell r="G1620">
            <v>0</v>
          </cell>
        </row>
        <row r="1621">
          <cell r="A1621" t="str">
            <v/>
          </cell>
          <cell r="B1621" t="str">
            <v/>
          </cell>
          <cell r="C1621">
            <v>0</v>
          </cell>
          <cell r="D1621" t="str">
            <v/>
          </cell>
          <cell r="E1621">
            <v>0</v>
          </cell>
          <cell r="F1621">
            <v>0</v>
          </cell>
          <cell r="G1621">
            <v>0</v>
          </cell>
        </row>
        <row r="1622">
          <cell r="A1622" t="str">
            <v/>
          </cell>
          <cell r="B1622" t="str">
            <v/>
          </cell>
          <cell r="C1622">
            <v>0</v>
          </cell>
          <cell r="D1622" t="str">
            <v/>
          </cell>
          <cell r="E1622">
            <v>0</v>
          </cell>
          <cell r="F1622">
            <v>0</v>
          </cell>
          <cell r="G1622">
            <v>0</v>
          </cell>
        </row>
        <row r="1623">
          <cell r="A1623" t="str">
            <v/>
          </cell>
          <cell r="B1623" t="str">
            <v/>
          </cell>
          <cell r="C1623">
            <v>0</v>
          </cell>
          <cell r="D1623" t="str">
            <v/>
          </cell>
          <cell r="E1623">
            <v>0</v>
          </cell>
          <cell r="F1623">
            <v>0</v>
          </cell>
          <cell r="G1623">
            <v>0</v>
          </cell>
        </row>
        <row r="1624">
          <cell r="A1624" t="str">
            <v/>
          </cell>
          <cell r="B1624" t="str">
            <v/>
          </cell>
          <cell r="C1624">
            <v>0</v>
          </cell>
          <cell r="D1624" t="str">
            <v/>
          </cell>
          <cell r="E1624">
            <v>0</v>
          </cell>
          <cell r="F1624">
            <v>0</v>
          </cell>
          <cell r="G1624">
            <v>0</v>
          </cell>
        </row>
        <row r="1625">
          <cell r="A1625" t="str">
            <v/>
          </cell>
          <cell r="B1625" t="str">
            <v/>
          </cell>
          <cell r="C1625">
            <v>0</v>
          </cell>
          <cell r="D1625" t="str">
            <v/>
          </cell>
          <cell r="E1625">
            <v>0</v>
          </cell>
          <cell r="F1625">
            <v>0</v>
          </cell>
          <cell r="G1625">
            <v>0</v>
          </cell>
        </row>
        <row r="1626">
          <cell r="A1626">
            <v>0</v>
          </cell>
          <cell r="B1626">
            <v>0</v>
          </cell>
          <cell r="C1626">
            <v>0</v>
          </cell>
          <cell r="D1626">
            <v>0</v>
          </cell>
          <cell r="E1626">
            <v>0</v>
          </cell>
          <cell r="F1626" t="str">
            <v>Total A</v>
          </cell>
          <cell r="G1626">
            <v>113.53</v>
          </cell>
        </row>
        <row r="1627">
          <cell r="A1627">
            <v>0</v>
          </cell>
          <cell r="B1627">
            <v>0</v>
          </cell>
          <cell r="C1627" t="str">
            <v>B - MANO DE OBRA</v>
          </cell>
          <cell r="D1627">
            <v>0</v>
          </cell>
          <cell r="E1627">
            <v>0</v>
          </cell>
          <cell r="F1627">
            <v>0</v>
          </cell>
          <cell r="G1627">
            <v>0</v>
          </cell>
        </row>
        <row r="1628">
          <cell r="A1628" t="str">
            <v>IIEE-SJ - 102000</v>
          </cell>
          <cell r="B1628" t="str">
            <v xml:space="preserve">Oficial </v>
          </cell>
          <cell r="C1628" t="str">
            <v>Oficial</v>
          </cell>
          <cell r="D1628" t="str">
            <v>hs.</v>
          </cell>
          <cell r="E1628">
            <v>0.47</v>
          </cell>
          <cell r="F1628">
            <v>222.14</v>
          </cell>
          <cell r="G1628">
            <v>104.41</v>
          </cell>
        </row>
        <row r="1629">
          <cell r="A1629" t="str">
            <v>IIEE-SJ - 103000</v>
          </cell>
          <cell r="B1629" t="str">
            <v>Ayudante</v>
          </cell>
          <cell r="C1629" t="str">
            <v>Ayudante</v>
          </cell>
          <cell r="D1629" t="str">
            <v>hs.</v>
          </cell>
          <cell r="E1629">
            <v>0.5</v>
          </cell>
          <cell r="F1629">
            <v>188.03</v>
          </cell>
          <cell r="G1629">
            <v>94.02</v>
          </cell>
        </row>
        <row r="1630">
          <cell r="A1630" t="str">
            <v>IIEE-SJ - 102000</v>
          </cell>
          <cell r="B1630" t="str">
            <v xml:space="preserve">Oficial </v>
          </cell>
          <cell r="C1630" t="str">
            <v>Cargas Sociales Oficial</v>
          </cell>
          <cell r="D1630" t="str">
            <v>hs.</v>
          </cell>
          <cell r="E1630">
            <v>0.47</v>
          </cell>
          <cell r="F1630">
            <v>139.9</v>
          </cell>
          <cell r="G1630">
            <v>65.75</v>
          </cell>
        </row>
        <row r="1631">
          <cell r="A1631" t="str">
            <v>IIEE-SJ - 103000</v>
          </cell>
          <cell r="B1631" t="str">
            <v>Ayudante</v>
          </cell>
          <cell r="C1631" t="str">
            <v>Cargas Sociales Ayudante</v>
          </cell>
          <cell r="D1631" t="str">
            <v>hs.</v>
          </cell>
          <cell r="E1631">
            <v>0.5</v>
          </cell>
          <cell r="F1631">
            <v>118.96</v>
          </cell>
          <cell r="G1631">
            <v>59.48</v>
          </cell>
        </row>
        <row r="1632">
          <cell r="A1632" t="str">
            <v/>
          </cell>
          <cell r="B1632">
            <v>0</v>
          </cell>
          <cell r="C1632">
            <v>0</v>
          </cell>
          <cell r="D1632" t="str">
            <v/>
          </cell>
          <cell r="E1632">
            <v>0</v>
          </cell>
          <cell r="F1632">
            <v>0</v>
          </cell>
          <cell r="G1632">
            <v>0</v>
          </cell>
        </row>
        <row r="1633">
          <cell r="A1633" t="str">
            <v/>
          </cell>
          <cell r="B1633">
            <v>0</v>
          </cell>
          <cell r="C1633">
            <v>0</v>
          </cell>
          <cell r="D1633" t="str">
            <v/>
          </cell>
          <cell r="E1633">
            <v>0</v>
          </cell>
          <cell r="F1633">
            <v>0</v>
          </cell>
          <cell r="G1633">
            <v>0</v>
          </cell>
        </row>
        <row r="1634">
          <cell r="A1634" t="str">
            <v/>
          </cell>
          <cell r="B1634">
            <v>0</v>
          </cell>
          <cell r="C1634">
            <v>0</v>
          </cell>
          <cell r="D1634" t="str">
            <v/>
          </cell>
          <cell r="E1634">
            <v>0</v>
          </cell>
          <cell r="F1634">
            <v>0</v>
          </cell>
          <cell r="G1634">
            <v>0</v>
          </cell>
        </row>
        <row r="1635">
          <cell r="A1635" t="str">
            <v/>
          </cell>
          <cell r="B1635">
            <v>0</v>
          </cell>
          <cell r="C1635">
            <v>0</v>
          </cell>
          <cell r="D1635" t="str">
            <v/>
          </cell>
          <cell r="E1635">
            <v>0</v>
          </cell>
          <cell r="F1635">
            <v>0</v>
          </cell>
          <cell r="G1635">
            <v>0</v>
          </cell>
        </row>
        <row r="1636">
          <cell r="A1636">
            <v>0</v>
          </cell>
          <cell r="B1636">
            <v>0</v>
          </cell>
          <cell r="C1636">
            <v>0</v>
          </cell>
          <cell r="D1636">
            <v>0</v>
          </cell>
          <cell r="E1636">
            <v>0</v>
          </cell>
          <cell r="F1636" t="str">
            <v>Total B</v>
          </cell>
          <cell r="G1636">
            <v>323.66000000000003</v>
          </cell>
        </row>
        <row r="1637">
          <cell r="A1637">
            <v>0</v>
          </cell>
          <cell r="B1637">
            <v>0</v>
          </cell>
          <cell r="C1637" t="str">
            <v>C - EQUIPOS</v>
          </cell>
          <cell r="D1637">
            <v>0</v>
          </cell>
          <cell r="E1637">
            <v>0</v>
          </cell>
          <cell r="F1637">
            <v>0</v>
          </cell>
          <cell r="G1637">
            <v>0</v>
          </cell>
        </row>
        <row r="1638">
          <cell r="A1638" t="str">
            <v/>
          </cell>
          <cell r="B1638" t="str">
            <v/>
          </cell>
          <cell r="C1638">
            <v>0</v>
          </cell>
          <cell r="D1638" t="str">
            <v/>
          </cell>
          <cell r="E1638">
            <v>0</v>
          </cell>
          <cell r="F1638">
            <v>0</v>
          </cell>
          <cell r="G1638">
            <v>0</v>
          </cell>
        </row>
        <row r="1639">
          <cell r="A1639" t="str">
            <v/>
          </cell>
          <cell r="B1639" t="str">
            <v/>
          </cell>
          <cell r="C1639">
            <v>0</v>
          </cell>
          <cell r="D1639" t="str">
            <v/>
          </cell>
          <cell r="E1639">
            <v>0</v>
          </cell>
          <cell r="F1639">
            <v>0</v>
          </cell>
          <cell r="G1639">
            <v>0</v>
          </cell>
        </row>
        <row r="1640">
          <cell r="A1640" t="str">
            <v/>
          </cell>
          <cell r="B1640" t="str">
            <v/>
          </cell>
          <cell r="C1640">
            <v>0</v>
          </cell>
          <cell r="D1640" t="str">
            <v/>
          </cell>
          <cell r="E1640">
            <v>0</v>
          </cell>
          <cell r="F1640">
            <v>0</v>
          </cell>
          <cell r="G1640">
            <v>0</v>
          </cell>
        </row>
        <row r="1641">
          <cell r="A1641" t="str">
            <v/>
          </cell>
          <cell r="B1641" t="str">
            <v/>
          </cell>
          <cell r="C1641">
            <v>0</v>
          </cell>
          <cell r="D1641" t="str">
            <v/>
          </cell>
          <cell r="E1641">
            <v>0</v>
          </cell>
          <cell r="F1641">
            <v>0</v>
          </cell>
          <cell r="G1641">
            <v>0</v>
          </cell>
        </row>
        <row r="1642">
          <cell r="A1642" t="str">
            <v/>
          </cell>
          <cell r="B1642" t="str">
            <v/>
          </cell>
          <cell r="C1642">
            <v>0</v>
          </cell>
          <cell r="D1642" t="str">
            <v/>
          </cell>
          <cell r="E1642">
            <v>0</v>
          </cell>
          <cell r="F1642">
            <v>0</v>
          </cell>
          <cell r="G1642">
            <v>0</v>
          </cell>
        </row>
        <row r="1643">
          <cell r="A1643" t="str">
            <v/>
          </cell>
          <cell r="B1643" t="str">
            <v/>
          </cell>
          <cell r="C1643">
            <v>0</v>
          </cell>
          <cell r="D1643" t="str">
            <v/>
          </cell>
          <cell r="E1643">
            <v>0</v>
          </cell>
          <cell r="F1643">
            <v>0</v>
          </cell>
          <cell r="G1643">
            <v>0</v>
          </cell>
        </row>
        <row r="1644">
          <cell r="A1644" t="str">
            <v/>
          </cell>
          <cell r="B1644" t="str">
            <v/>
          </cell>
          <cell r="C1644">
            <v>0</v>
          </cell>
          <cell r="D1644" t="str">
            <v/>
          </cell>
          <cell r="E1644">
            <v>0</v>
          </cell>
          <cell r="F1644">
            <v>0</v>
          </cell>
          <cell r="G1644">
            <v>0</v>
          </cell>
        </row>
        <row r="1645">
          <cell r="A1645" t="str">
            <v/>
          </cell>
          <cell r="B1645" t="str">
            <v/>
          </cell>
          <cell r="C1645">
            <v>0</v>
          </cell>
          <cell r="D1645" t="str">
            <v/>
          </cell>
          <cell r="E1645">
            <v>0</v>
          </cell>
          <cell r="F1645">
            <v>0</v>
          </cell>
          <cell r="G1645">
            <v>0</v>
          </cell>
        </row>
        <row r="1646">
          <cell r="A1646" t="str">
            <v/>
          </cell>
          <cell r="B1646" t="str">
            <v/>
          </cell>
          <cell r="C1646">
            <v>0</v>
          </cell>
          <cell r="D1646" t="str">
            <v/>
          </cell>
          <cell r="E1646">
            <v>0</v>
          </cell>
          <cell r="F1646">
            <v>0</v>
          </cell>
          <cell r="G1646">
            <v>0</v>
          </cell>
        </row>
        <row r="1647">
          <cell r="A1647">
            <v>0</v>
          </cell>
          <cell r="B1647">
            <v>0</v>
          </cell>
          <cell r="C1647">
            <v>0</v>
          </cell>
          <cell r="D1647">
            <v>0</v>
          </cell>
          <cell r="E1647">
            <v>0</v>
          </cell>
          <cell r="F1647" t="str">
            <v>Total C</v>
          </cell>
          <cell r="G1647">
            <v>0</v>
          </cell>
        </row>
        <row r="1648">
          <cell r="A1648">
            <v>0</v>
          </cell>
          <cell r="B1648">
            <v>0</v>
          </cell>
          <cell r="C1648">
            <v>0</v>
          </cell>
          <cell r="D1648">
            <v>0</v>
          </cell>
          <cell r="E1648">
            <v>0</v>
          </cell>
          <cell r="F1648">
            <v>0</v>
          </cell>
          <cell r="G1648">
            <v>0</v>
          </cell>
        </row>
        <row r="1649">
          <cell r="A1649" t="str">
            <v>4.5.3</v>
          </cell>
          <cell r="B1649" t="str">
            <v>Revoque impermeable bajo revestimiento</v>
          </cell>
          <cell r="C1649">
            <v>0</v>
          </cell>
          <cell r="D1649" t="str">
            <v>Costo  Neto</v>
          </cell>
          <cell r="E1649">
            <v>0</v>
          </cell>
          <cell r="F1649" t="str">
            <v>Total D=A+B+C</v>
          </cell>
          <cell r="G1649">
            <v>437.19</v>
          </cell>
        </row>
        <row r="1651">
          <cell r="A1651" t="str">
            <v>ANALISIS DE PRECIOS</v>
          </cell>
          <cell r="B1651">
            <v>0</v>
          </cell>
          <cell r="C1651">
            <v>0</v>
          </cell>
          <cell r="D1651">
            <v>0</v>
          </cell>
          <cell r="E1651">
            <v>0</v>
          </cell>
          <cell r="F1651">
            <v>0</v>
          </cell>
          <cell r="G1651">
            <v>0</v>
          </cell>
        </row>
        <row r="1652">
          <cell r="A1652" t="str">
            <v>COMITENTE:</v>
          </cell>
          <cell r="B1652" t="str">
            <v>DIRECCIÓN DE INFRAESTRUCTURA ESCOLAR</v>
          </cell>
          <cell r="C1652">
            <v>0</v>
          </cell>
          <cell r="D1652">
            <v>0</v>
          </cell>
          <cell r="E1652">
            <v>0</v>
          </cell>
          <cell r="F1652">
            <v>0</v>
          </cell>
          <cell r="G1652">
            <v>0</v>
          </cell>
        </row>
        <row r="1653">
          <cell r="A1653" t="str">
            <v>CONTRATISTA:</v>
          </cell>
          <cell r="B1653">
            <v>0</v>
          </cell>
          <cell r="C1653">
            <v>0</v>
          </cell>
          <cell r="D1653">
            <v>0</v>
          </cell>
          <cell r="E1653">
            <v>0</v>
          </cell>
          <cell r="F1653">
            <v>0</v>
          </cell>
          <cell r="G1653">
            <v>0</v>
          </cell>
        </row>
        <row r="1654">
          <cell r="A1654" t="str">
            <v>OBRA:</v>
          </cell>
          <cell r="B1654" t="str">
            <v>ESCUELA JUAN JOSE PASO</v>
          </cell>
          <cell r="C1654">
            <v>0</v>
          </cell>
          <cell r="D1654">
            <v>0</v>
          </cell>
          <cell r="E1654">
            <v>0</v>
          </cell>
          <cell r="F1654" t="str">
            <v>PRECIOS A:</v>
          </cell>
          <cell r="G1654">
            <v>44180</v>
          </cell>
        </row>
        <row r="1655">
          <cell r="A1655" t="str">
            <v>UBICACIÓN:</v>
          </cell>
          <cell r="B1655" t="str">
            <v>DEPARTAMENTO ANGACO</v>
          </cell>
          <cell r="C1655">
            <v>0</v>
          </cell>
          <cell r="D1655">
            <v>0</v>
          </cell>
          <cell r="E1655">
            <v>0</v>
          </cell>
          <cell r="F1655">
            <v>0</v>
          </cell>
          <cell r="G1655">
            <v>0</v>
          </cell>
        </row>
        <row r="1656">
          <cell r="A1656" t="str">
            <v>RUBRO:</v>
          </cell>
          <cell r="B1656">
            <v>4</v>
          </cell>
          <cell r="C1656" t="str">
            <v>ALBAÑILERÍA</v>
          </cell>
          <cell r="D1656">
            <v>0</v>
          </cell>
          <cell r="E1656">
            <v>0</v>
          </cell>
          <cell r="F1656">
            <v>0</v>
          </cell>
          <cell r="G1656">
            <v>0</v>
          </cell>
        </row>
        <row r="1657">
          <cell r="A1657" t="str">
            <v>ITEM:</v>
          </cell>
          <cell r="B1657" t="str">
            <v>4.5.4</v>
          </cell>
          <cell r="C1657" t="str">
            <v>Enlucidos</v>
          </cell>
          <cell r="D1657">
            <v>0</v>
          </cell>
          <cell r="E1657">
            <v>0</v>
          </cell>
          <cell r="F1657" t="str">
            <v>UNIDAD:</v>
          </cell>
          <cell r="G1657" t="str">
            <v>m2</v>
          </cell>
        </row>
        <row r="1658">
          <cell r="A1658">
            <v>0</v>
          </cell>
          <cell r="B1658">
            <v>0</v>
          </cell>
          <cell r="C1658">
            <v>0</v>
          </cell>
          <cell r="D1658">
            <v>0</v>
          </cell>
          <cell r="E1658">
            <v>0</v>
          </cell>
          <cell r="F1658">
            <v>0</v>
          </cell>
          <cell r="G1658">
            <v>0</v>
          </cell>
        </row>
        <row r="1659">
          <cell r="A1659" t="str">
            <v>DATOS REDETERMINACION</v>
          </cell>
          <cell r="B1659">
            <v>0</v>
          </cell>
          <cell r="C1659" t="str">
            <v>DESIGNACION</v>
          </cell>
          <cell r="D1659" t="str">
            <v>U</v>
          </cell>
          <cell r="E1659" t="str">
            <v>Cantidad</v>
          </cell>
          <cell r="F1659" t="str">
            <v>$ Unitarios</v>
          </cell>
          <cell r="G1659" t="str">
            <v>$ Parcial</v>
          </cell>
        </row>
        <row r="1660">
          <cell r="A1660" t="str">
            <v>CÓDIGO</v>
          </cell>
          <cell r="B1660" t="str">
            <v>DESCRIPCIÓN</v>
          </cell>
          <cell r="C1660">
            <v>0</v>
          </cell>
          <cell r="D1660">
            <v>0</v>
          </cell>
          <cell r="E1660">
            <v>0</v>
          </cell>
          <cell r="F1660">
            <v>0</v>
          </cell>
          <cell r="G1660">
            <v>0</v>
          </cell>
        </row>
        <row r="1661">
          <cell r="A1661">
            <v>0</v>
          </cell>
          <cell r="B1661">
            <v>0</v>
          </cell>
          <cell r="C1661" t="str">
            <v>A - MATERIALES</v>
          </cell>
          <cell r="D1661">
            <v>0</v>
          </cell>
          <cell r="E1661">
            <v>0</v>
          </cell>
          <cell r="F1661">
            <v>0</v>
          </cell>
          <cell r="G1661">
            <v>0</v>
          </cell>
        </row>
        <row r="1662">
          <cell r="A1662" t="str">
            <v>INDEC-CM - 37440-11</v>
          </cell>
          <cell r="B1662" t="str">
            <v>Cemento portland normal, en bolsa</v>
          </cell>
          <cell r="C1662" t="str">
            <v>Cemento</v>
          </cell>
          <cell r="D1662" t="str">
            <v>Kg</v>
          </cell>
          <cell r="E1662">
            <v>0.82</v>
          </cell>
          <cell r="F1662">
            <v>9.5</v>
          </cell>
          <cell r="G1662">
            <v>7.79</v>
          </cell>
        </row>
        <row r="1663">
          <cell r="A1663" t="str">
            <v>INDEC-CM - 37420-11</v>
          </cell>
          <cell r="B1663" t="str">
            <v>Cal área hidratada</v>
          </cell>
          <cell r="C1663" t="str">
            <v>Cal hidratada</v>
          </cell>
          <cell r="D1663" t="str">
            <v>Kg</v>
          </cell>
          <cell r="E1663">
            <v>0.7</v>
          </cell>
          <cell r="F1663">
            <v>6.12</v>
          </cell>
          <cell r="G1663">
            <v>4.28</v>
          </cell>
        </row>
        <row r="1664">
          <cell r="A1664" t="str">
            <v>INDEC-CM - 15310-11</v>
          </cell>
          <cell r="B1664" t="str">
            <v xml:space="preserve">Arena fina </v>
          </cell>
          <cell r="C1664" t="str">
            <v>Arena lavada</v>
          </cell>
          <cell r="D1664" t="str">
            <v>m3</v>
          </cell>
          <cell r="E1664">
            <v>0.02</v>
          </cell>
          <cell r="F1664">
            <v>620</v>
          </cell>
          <cell r="G1664">
            <v>12.4</v>
          </cell>
        </row>
        <row r="1665">
          <cell r="A1665" t="str">
            <v/>
          </cell>
          <cell r="B1665" t="str">
            <v/>
          </cell>
          <cell r="C1665">
            <v>0</v>
          </cell>
          <cell r="D1665" t="str">
            <v/>
          </cell>
          <cell r="E1665">
            <v>0</v>
          </cell>
          <cell r="F1665">
            <v>0</v>
          </cell>
          <cell r="G1665">
            <v>0</v>
          </cell>
        </row>
        <row r="1666">
          <cell r="A1666" t="str">
            <v/>
          </cell>
          <cell r="B1666" t="str">
            <v/>
          </cell>
          <cell r="C1666">
            <v>0</v>
          </cell>
          <cell r="D1666" t="str">
            <v/>
          </cell>
          <cell r="E1666">
            <v>0</v>
          </cell>
          <cell r="F1666">
            <v>0</v>
          </cell>
          <cell r="G1666">
            <v>0</v>
          </cell>
        </row>
        <row r="1667">
          <cell r="A1667" t="str">
            <v/>
          </cell>
          <cell r="B1667" t="str">
            <v/>
          </cell>
          <cell r="C1667">
            <v>0</v>
          </cell>
          <cell r="D1667" t="str">
            <v/>
          </cell>
          <cell r="E1667">
            <v>0</v>
          </cell>
          <cell r="F1667">
            <v>0</v>
          </cell>
          <cell r="G1667">
            <v>0</v>
          </cell>
        </row>
        <row r="1668">
          <cell r="A1668" t="str">
            <v/>
          </cell>
          <cell r="B1668" t="str">
            <v/>
          </cell>
          <cell r="C1668">
            <v>0</v>
          </cell>
          <cell r="D1668" t="str">
            <v/>
          </cell>
          <cell r="E1668">
            <v>0</v>
          </cell>
          <cell r="F1668">
            <v>0</v>
          </cell>
          <cell r="G1668">
            <v>0</v>
          </cell>
        </row>
        <row r="1669">
          <cell r="A1669" t="str">
            <v/>
          </cell>
          <cell r="B1669" t="str">
            <v/>
          </cell>
          <cell r="C1669">
            <v>0</v>
          </cell>
          <cell r="D1669" t="str">
            <v/>
          </cell>
          <cell r="E1669">
            <v>0</v>
          </cell>
          <cell r="F1669">
            <v>0</v>
          </cell>
          <cell r="G1669">
            <v>0</v>
          </cell>
        </row>
        <row r="1670">
          <cell r="A1670" t="str">
            <v/>
          </cell>
          <cell r="B1670" t="str">
            <v/>
          </cell>
          <cell r="C1670">
            <v>0</v>
          </cell>
          <cell r="D1670" t="str">
            <v/>
          </cell>
          <cell r="E1670">
            <v>0</v>
          </cell>
          <cell r="F1670">
            <v>0</v>
          </cell>
          <cell r="G1670">
            <v>0</v>
          </cell>
        </row>
        <row r="1671">
          <cell r="A1671" t="str">
            <v/>
          </cell>
          <cell r="B1671" t="str">
            <v/>
          </cell>
          <cell r="C1671">
            <v>0</v>
          </cell>
          <cell r="D1671" t="str">
            <v/>
          </cell>
          <cell r="E1671">
            <v>0</v>
          </cell>
          <cell r="F1671">
            <v>0</v>
          </cell>
          <cell r="G1671">
            <v>0</v>
          </cell>
        </row>
        <row r="1672">
          <cell r="A1672" t="str">
            <v/>
          </cell>
          <cell r="B1672" t="str">
            <v/>
          </cell>
          <cell r="C1672">
            <v>0</v>
          </cell>
          <cell r="D1672" t="str">
            <v/>
          </cell>
          <cell r="E1672">
            <v>0</v>
          </cell>
          <cell r="F1672">
            <v>0</v>
          </cell>
          <cell r="G1672">
            <v>0</v>
          </cell>
        </row>
        <row r="1673">
          <cell r="A1673" t="str">
            <v/>
          </cell>
          <cell r="B1673" t="str">
            <v/>
          </cell>
          <cell r="C1673">
            <v>0</v>
          </cell>
          <cell r="D1673" t="str">
            <v/>
          </cell>
          <cell r="E1673">
            <v>0</v>
          </cell>
          <cell r="F1673">
            <v>0</v>
          </cell>
          <cell r="G1673">
            <v>0</v>
          </cell>
        </row>
        <row r="1674">
          <cell r="A1674" t="str">
            <v/>
          </cell>
          <cell r="B1674" t="str">
            <v/>
          </cell>
          <cell r="C1674">
            <v>0</v>
          </cell>
          <cell r="D1674" t="str">
            <v/>
          </cell>
          <cell r="E1674">
            <v>0</v>
          </cell>
          <cell r="F1674">
            <v>0</v>
          </cell>
          <cell r="G1674">
            <v>0</v>
          </cell>
        </row>
        <row r="1675">
          <cell r="A1675" t="str">
            <v/>
          </cell>
          <cell r="B1675" t="str">
            <v/>
          </cell>
          <cell r="C1675">
            <v>0</v>
          </cell>
          <cell r="D1675" t="str">
            <v/>
          </cell>
          <cell r="E1675">
            <v>0</v>
          </cell>
          <cell r="F1675">
            <v>0</v>
          </cell>
          <cell r="G1675">
            <v>0</v>
          </cell>
        </row>
        <row r="1676">
          <cell r="A1676">
            <v>0</v>
          </cell>
          <cell r="B1676">
            <v>0</v>
          </cell>
          <cell r="C1676">
            <v>0</v>
          </cell>
          <cell r="D1676">
            <v>0</v>
          </cell>
          <cell r="E1676">
            <v>0</v>
          </cell>
          <cell r="F1676" t="str">
            <v>Total A</v>
          </cell>
          <cell r="G1676">
            <v>24.47</v>
          </cell>
        </row>
        <row r="1677">
          <cell r="A1677">
            <v>0</v>
          </cell>
          <cell r="B1677">
            <v>0</v>
          </cell>
          <cell r="C1677" t="str">
            <v>B - MANO DE OBRA</v>
          </cell>
          <cell r="D1677">
            <v>0</v>
          </cell>
          <cell r="E1677">
            <v>0</v>
          </cell>
          <cell r="F1677">
            <v>0</v>
          </cell>
          <cell r="G1677">
            <v>0</v>
          </cell>
        </row>
        <row r="1678">
          <cell r="A1678" t="str">
            <v>IIEE-SJ - 102000</v>
          </cell>
          <cell r="B1678" t="str">
            <v xml:space="preserve">Oficial </v>
          </cell>
          <cell r="C1678" t="str">
            <v>Oficial</v>
          </cell>
          <cell r="D1678" t="str">
            <v>hs.</v>
          </cell>
          <cell r="E1678">
            <v>0.31</v>
          </cell>
          <cell r="F1678">
            <v>222.14</v>
          </cell>
          <cell r="G1678">
            <v>68.86</v>
          </cell>
        </row>
        <row r="1679">
          <cell r="A1679" t="str">
            <v>IIEE-SJ - 103000</v>
          </cell>
          <cell r="B1679" t="str">
            <v>Ayudante</v>
          </cell>
          <cell r="C1679" t="str">
            <v>Ayudante</v>
          </cell>
          <cell r="D1679" t="str">
            <v>hs.</v>
          </cell>
          <cell r="E1679">
            <v>0.38</v>
          </cell>
          <cell r="F1679">
            <v>188.03</v>
          </cell>
          <cell r="G1679">
            <v>71.45</v>
          </cell>
        </row>
        <row r="1680">
          <cell r="A1680" t="str">
            <v>IIEE-SJ - 102000</v>
          </cell>
          <cell r="B1680" t="str">
            <v xml:space="preserve">Oficial </v>
          </cell>
          <cell r="C1680" t="str">
            <v>Cargas Sociales Oficial</v>
          </cell>
          <cell r="D1680" t="str">
            <v>hs.</v>
          </cell>
          <cell r="E1680">
            <v>0.31</v>
          </cell>
          <cell r="F1680">
            <v>139.9</v>
          </cell>
          <cell r="G1680">
            <v>43.37</v>
          </cell>
        </row>
        <row r="1681">
          <cell r="A1681" t="str">
            <v>IIEE-SJ - 103000</v>
          </cell>
          <cell r="B1681" t="str">
            <v>Ayudante</v>
          </cell>
          <cell r="C1681" t="str">
            <v>Cargas Sociales Ayudante</v>
          </cell>
          <cell r="D1681" t="str">
            <v>hs.</v>
          </cell>
          <cell r="E1681">
            <v>0.38</v>
          </cell>
          <cell r="F1681">
            <v>118.96</v>
          </cell>
          <cell r="G1681">
            <v>45.2</v>
          </cell>
        </row>
        <row r="1682">
          <cell r="A1682" t="str">
            <v/>
          </cell>
          <cell r="B1682">
            <v>0</v>
          </cell>
          <cell r="C1682">
            <v>0</v>
          </cell>
          <cell r="D1682" t="str">
            <v/>
          </cell>
          <cell r="E1682">
            <v>0</v>
          </cell>
          <cell r="F1682">
            <v>0</v>
          </cell>
          <cell r="G1682">
            <v>0</v>
          </cell>
        </row>
        <row r="1683">
          <cell r="A1683" t="str">
            <v/>
          </cell>
          <cell r="B1683">
            <v>0</v>
          </cell>
          <cell r="C1683">
            <v>0</v>
          </cell>
          <cell r="D1683" t="str">
            <v/>
          </cell>
          <cell r="E1683">
            <v>0</v>
          </cell>
          <cell r="F1683">
            <v>0</v>
          </cell>
          <cell r="G1683">
            <v>0</v>
          </cell>
        </row>
        <row r="1684">
          <cell r="A1684" t="str">
            <v/>
          </cell>
          <cell r="B1684">
            <v>0</v>
          </cell>
          <cell r="C1684">
            <v>0</v>
          </cell>
          <cell r="D1684" t="str">
            <v/>
          </cell>
          <cell r="E1684">
            <v>0</v>
          </cell>
          <cell r="F1684">
            <v>0</v>
          </cell>
          <cell r="G1684">
            <v>0</v>
          </cell>
        </row>
        <row r="1685">
          <cell r="A1685" t="str">
            <v/>
          </cell>
          <cell r="B1685">
            <v>0</v>
          </cell>
          <cell r="C1685">
            <v>0</v>
          </cell>
          <cell r="D1685" t="str">
            <v/>
          </cell>
          <cell r="E1685">
            <v>0</v>
          </cell>
          <cell r="F1685">
            <v>0</v>
          </cell>
          <cell r="G1685">
            <v>0</v>
          </cell>
        </row>
        <row r="1686">
          <cell r="A1686">
            <v>0</v>
          </cell>
          <cell r="B1686">
            <v>0</v>
          </cell>
          <cell r="C1686">
            <v>0</v>
          </cell>
          <cell r="D1686">
            <v>0</v>
          </cell>
          <cell r="E1686">
            <v>0</v>
          </cell>
          <cell r="F1686" t="str">
            <v>Total B</v>
          </cell>
          <cell r="G1686">
            <v>228.88</v>
          </cell>
        </row>
        <row r="1687">
          <cell r="A1687">
            <v>0</v>
          </cell>
          <cell r="B1687">
            <v>0</v>
          </cell>
          <cell r="C1687" t="str">
            <v>C - EQUIPOS</v>
          </cell>
          <cell r="D1687">
            <v>0</v>
          </cell>
          <cell r="E1687">
            <v>0</v>
          </cell>
          <cell r="F1687">
            <v>0</v>
          </cell>
          <cell r="G1687">
            <v>0</v>
          </cell>
        </row>
        <row r="1688">
          <cell r="A1688" t="str">
            <v/>
          </cell>
          <cell r="B1688" t="str">
            <v/>
          </cell>
          <cell r="C1688">
            <v>0</v>
          </cell>
          <cell r="D1688" t="str">
            <v/>
          </cell>
          <cell r="E1688">
            <v>0</v>
          </cell>
          <cell r="F1688">
            <v>0</v>
          </cell>
          <cell r="G1688">
            <v>0</v>
          </cell>
        </row>
        <row r="1689">
          <cell r="A1689" t="str">
            <v/>
          </cell>
          <cell r="B1689" t="str">
            <v/>
          </cell>
          <cell r="C1689">
            <v>0</v>
          </cell>
          <cell r="D1689" t="str">
            <v/>
          </cell>
          <cell r="E1689">
            <v>0</v>
          </cell>
          <cell r="F1689">
            <v>0</v>
          </cell>
          <cell r="G1689">
            <v>0</v>
          </cell>
        </row>
        <row r="1690">
          <cell r="A1690" t="str">
            <v/>
          </cell>
          <cell r="B1690" t="str">
            <v/>
          </cell>
          <cell r="C1690">
            <v>0</v>
          </cell>
          <cell r="D1690" t="str">
            <v/>
          </cell>
          <cell r="E1690">
            <v>0</v>
          </cell>
          <cell r="F1690">
            <v>0</v>
          </cell>
          <cell r="G1690">
            <v>0</v>
          </cell>
        </row>
        <row r="1691">
          <cell r="A1691" t="str">
            <v/>
          </cell>
          <cell r="B1691" t="str">
            <v/>
          </cell>
          <cell r="C1691">
            <v>0</v>
          </cell>
          <cell r="D1691" t="str">
            <v/>
          </cell>
          <cell r="E1691">
            <v>0</v>
          </cell>
          <cell r="F1691">
            <v>0</v>
          </cell>
          <cell r="G1691">
            <v>0</v>
          </cell>
        </row>
        <row r="1692">
          <cell r="A1692" t="str">
            <v/>
          </cell>
          <cell r="B1692" t="str">
            <v/>
          </cell>
          <cell r="C1692">
            <v>0</v>
          </cell>
          <cell r="D1692" t="str">
            <v/>
          </cell>
          <cell r="E1692">
            <v>0</v>
          </cell>
          <cell r="F1692">
            <v>0</v>
          </cell>
          <cell r="G1692">
            <v>0</v>
          </cell>
        </row>
        <row r="1693">
          <cell r="A1693" t="str">
            <v/>
          </cell>
          <cell r="B1693" t="str">
            <v/>
          </cell>
          <cell r="C1693">
            <v>0</v>
          </cell>
          <cell r="D1693" t="str">
            <v/>
          </cell>
          <cell r="E1693">
            <v>0</v>
          </cell>
          <cell r="F1693">
            <v>0</v>
          </cell>
          <cell r="G1693">
            <v>0</v>
          </cell>
        </row>
        <row r="1694">
          <cell r="A1694" t="str">
            <v/>
          </cell>
          <cell r="B1694" t="str">
            <v/>
          </cell>
          <cell r="C1694">
            <v>0</v>
          </cell>
          <cell r="D1694" t="str">
            <v/>
          </cell>
          <cell r="E1694">
            <v>0</v>
          </cell>
          <cell r="F1694">
            <v>0</v>
          </cell>
          <cell r="G1694">
            <v>0</v>
          </cell>
        </row>
        <row r="1695">
          <cell r="A1695" t="str">
            <v/>
          </cell>
          <cell r="B1695" t="str">
            <v/>
          </cell>
          <cell r="C1695">
            <v>0</v>
          </cell>
          <cell r="D1695" t="str">
            <v/>
          </cell>
          <cell r="E1695">
            <v>0</v>
          </cell>
          <cell r="F1695">
            <v>0</v>
          </cell>
          <cell r="G1695">
            <v>0</v>
          </cell>
        </row>
        <row r="1696">
          <cell r="A1696" t="str">
            <v/>
          </cell>
          <cell r="B1696" t="str">
            <v/>
          </cell>
          <cell r="C1696">
            <v>0</v>
          </cell>
          <cell r="D1696" t="str">
            <v/>
          </cell>
          <cell r="E1696">
            <v>0</v>
          </cell>
          <cell r="F1696">
            <v>0</v>
          </cell>
          <cell r="G1696">
            <v>0</v>
          </cell>
        </row>
        <row r="1697">
          <cell r="A1697">
            <v>0</v>
          </cell>
          <cell r="B1697">
            <v>0</v>
          </cell>
          <cell r="C1697">
            <v>0</v>
          </cell>
          <cell r="D1697">
            <v>0</v>
          </cell>
          <cell r="E1697">
            <v>0</v>
          </cell>
          <cell r="F1697" t="str">
            <v>Total C</v>
          </cell>
          <cell r="G1697">
            <v>0</v>
          </cell>
        </row>
        <row r="1698">
          <cell r="A1698">
            <v>0</v>
          </cell>
          <cell r="B1698">
            <v>0</v>
          </cell>
          <cell r="C1698">
            <v>0</v>
          </cell>
          <cell r="D1698">
            <v>0</v>
          </cell>
          <cell r="E1698">
            <v>0</v>
          </cell>
          <cell r="F1698">
            <v>0</v>
          </cell>
          <cell r="G1698">
            <v>0</v>
          </cell>
        </row>
        <row r="1699">
          <cell r="A1699" t="str">
            <v>4.5.4</v>
          </cell>
          <cell r="B1699" t="str">
            <v>Enlucidos</v>
          </cell>
          <cell r="C1699">
            <v>0</v>
          </cell>
          <cell r="D1699" t="str">
            <v>Costo  Neto</v>
          </cell>
          <cell r="E1699">
            <v>0</v>
          </cell>
          <cell r="F1699" t="str">
            <v>Total D=A+B+C</v>
          </cell>
          <cell r="G1699">
            <v>253.35000000000002</v>
          </cell>
        </row>
        <row r="1701">
          <cell r="A1701" t="str">
            <v>ANALISIS DE PRECIOS</v>
          </cell>
          <cell r="B1701">
            <v>0</v>
          </cell>
          <cell r="C1701">
            <v>0</v>
          </cell>
          <cell r="D1701">
            <v>0</v>
          </cell>
          <cell r="E1701">
            <v>0</v>
          </cell>
          <cell r="F1701">
            <v>0</v>
          </cell>
          <cell r="G1701">
            <v>0</v>
          </cell>
        </row>
        <row r="1702">
          <cell r="A1702" t="str">
            <v>COMITENTE:</v>
          </cell>
          <cell r="B1702" t="str">
            <v>DIRECCIÓN DE INFRAESTRUCTURA ESCOLAR</v>
          </cell>
          <cell r="C1702">
            <v>0</v>
          </cell>
          <cell r="D1702">
            <v>0</v>
          </cell>
          <cell r="E1702">
            <v>0</v>
          </cell>
          <cell r="F1702">
            <v>0</v>
          </cell>
          <cell r="G1702">
            <v>0</v>
          </cell>
        </row>
        <row r="1703">
          <cell r="A1703" t="str">
            <v>CONTRATISTA:</v>
          </cell>
          <cell r="B1703">
            <v>0</v>
          </cell>
          <cell r="C1703">
            <v>0</v>
          </cell>
          <cell r="D1703">
            <v>0</v>
          </cell>
          <cell r="E1703">
            <v>0</v>
          </cell>
          <cell r="F1703">
            <v>0</v>
          </cell>
          <cell r="G1703">
            <v>0</v>
          </cell>
        </row>
        <row r="1704">
          <cell r="A1704" t="str">
            <v>OBRA:</v>
          </cell>
          <cell r="B1704" t="str">
            <v>ESCUELA JUAN JOSE PASO</v>
          </cell>
          <cell r="C1704">
            <v>0</v>
          </cell>
          <cell r="D1704">
            <v>0</v>
          </cell>
          <cell r="E1704">
            <v>0</v>
          </cell>
          <cell r="F1704" t="str">
            <v>PRECIOS A:</v>
          </cell>
          <cell r="G1704">
            <v>44180</v>
          </cell>
        </row>
        <row r="1705">
          <cell r="A1705" t="str">
            <v>UBICACIÓN:</v>
          </cell>
          <cell r="B1705" t="str">
            <v>DEPARTAMENTO ANGACO</v>
          </cell>
          <cell r="C1705">
            <v>0</v>
          </cell>
          <cell r="D1705">
            <v>0</v>
          </cell>
          <cell r="E1705">
            <v>0</v>
          </cell>
          <cell r="F1705">
            <v>0</v>
          </cell>
          <cell r="G1705">
            <v>0</v>
          </cell>
        </row>
        <row r="1706">
          <cell r="A1706" t="str">
            <v>RUBRO:</v>
          </cell>
          <cell r="B1706">
            <v>4</v>
          </cell>
          <cell r="C1706" t="str">
            <v>ALBAÑILERÍA</v>
          </cell>
          <cell r="D1706">
            <v>0</v>
          </cell>
          <cell r="E1706">
            <v>0</v>
          </cell>
          <cell r="F1706">
            <v>0</v>
          </cell>
          <cell r="G1706">
            <v>0</v>
          </cell>
        </row>
        <row r="1707">
          <cell r="A1707" t="str">
            <v>ITEM:</v>
          </cell>
          <cell r="B1707" t="str">
            <v>4.6.1</v>
          </cell>
          <cell r="C1707" t="str">
            <v>De Hormigón sin armar</v>
          </cell>
          <cell r="D1707">
            <v>0</v>
          </cell>
          <cell r="E1707">
            <v>0</v>
          </cell>
          <cell r="F1707" t="str">
            <v>UNIDAD:</v>
          </cell>
          <cell r="G1707" t="str">
            <v>m2</v>
          </cell>
        </row>
        <row r="1708">
          <cell r="A1708">
            <v>0</v>
          </cell>
          <cell r="B1708">
            <v>0</v>
          </cell>
          <cell r="C1708">
            <v>0</v>
          </cell>
          <cell r="D1708">
            <v>0</v>
          </cell>
          <cell r="E1708">
            <v>0</v>
          </cell>
          <cell r="F1708">
            <v>0</v>
          </cell>
          <cell r="G1708">
            <v>0</v>
          </cell>
        </row>
        <row r="1709">
          <cell r="A1709" t="str">
            <v>DATOS REDETERMINACION</v>
          </cell>
          <cell r="B1709">
            <v>0</v>
          </cell>
          <cell r="C1709" t="str">
            <v>DESIGNACION</v>
          </cell>
          <cell r="D1709" t="str">
            <v>U</v>
          </cell>
          <cell r="E1709" t="str">
            <v>Cantidad</v>
          </cell>
          <cell r="F1709" t="str">
            <v>$ Unitarios</v>
          </cell>
          <cell r="G1709" t="str">
            <v>$ Parcial</v>
          </cell>
        </row>
        <row r="1710">
          <cell r="A1710" t="str">
            <v>CÓDIGO</v>
          </cell>
          <cell r="B1710" t="str">
            <v>DESCRIPCIÓN</v>
          </cell>
          <cell r="C1710">
            <v>0</v>
          </cell>
          <cell r="D1710">
            <v>0</v>
          </cell>
          <cell r="E1710">
            <v>0</v>
          </cell>
          <cell r="F1710">
            <v>0</v>
          </cell>
          <cell r="G1710">
            <v>0</v>
          </cell>
        </row>
        <row r="1711">
          <cell r="A1711">
            <v>0</v>
          </cell>
          <cell r="B1711">
            <v>0</v>
          </cell>
          <cell r="C1711" t="str">
            <v>A - MATERIALES</v>
          </cell>
          <cell r="D1711">
            <v>0</v>
          </cell>
          <cell r="E1711">
            <v>0</v>
          </cell>
          <cell r="F1711">
            <v>0</v>
          </cell>
          <cell r="G1711">
            <v>0</v>
          </cell>
        </row>
        <row r="1712">
          <cell r="A1712" t="str">
            <v>INDEC-CM - 37510-11</v>
          </cell>
          <cell r="B1712" t="str">
            <v>Hormigón elaborado</v>
          </cell>
          <cell r="C1712" t="str">
            <v>Hormigón elaborado H13</v>
          </cell>
          <cell r="D1712" t="str">
            <v>m3</v>
          </cell>
          <cell r="E1712">
            <v>0.16</v>
          </cell>
          <cell r="F1712">
            <v>4000</v>
          </cell>
          <cell r="G1712">
            <v>640</v>
          </cell>
        </row>
        <row r="1713">
          <cell r="A1713" t="str">
            <v>INDEC-PB - 41263-1</v>
          </cell>
          <cell r="B1713" t="str">
            <v xml:space="preserve">Alambres de acero                                                      </v>
          </cell>
          <cell r="C1713" t="str">
            <v xml:space="preserve">Alambre </v>
          </cell>
          <cell r="D1713" t="str">
            <v>Kg</v>
          </cell>
          <cell r="E1713">
            <v>0.05</v>
          </cell>
          <cell r="F1713">
            <v>203.39</v>
          </cell>
          <cell r="G1713">
            <v>10.17</v>
          </cell>
        </row>
        <row r="1714">
          <cell r="A1714" t="str">
            <v>INDEC-CM - 31100-11</v>
          </cell>
          <cell r="B1714" t="str">
            <v>Tirante  sin cepillar</v>
          </cell>
          <cell r="C1714" t="str">
            <v>Tirantes 3"x3"</v>
          </cell>
          <cell r="D1714" t="str">
            <v>ml</v>
          </cell>
          <cell r="E1714">
            <v>0.04</v>
          </cell>
          <cell r="F1714">
            <v>144.55000000000001</v>
          </cell>
          <cell r="G1714">
            <v>5.78</v>
          </cell>
        </row>
        <row r="1715">
          <cell r="A1715" t="str">
            <v>INDEC-CM - 34720-11</v>
          </cell>
          <cell r="B1715" t="str">
            <v>Poliestireno expandido en placas</v>
          </cell>
          <cell r="C1715" t="str">
            <v>Poliestireno exp.2 cm x 10 cm en tiras</v>
          </cell>
          <cell r="D1715" t="str">
            <v>m2</v>
          </cell>
          <cell r="E1715">
            <v>0.10050000000000001</v>
          </cell>
          <cell r="F1715">
            <v>82.64</v>
          </cell>
          <cell r="G1715">
            <v>8.31</v>
          </cell>
        </row>
        <row r="1716">
          <cell r="A1716" t="str">
            <v/>
          </cell>
          <cell r="B1716" t="str">
            <v/>
          </cell>
          <cell r="C1716">
            <v>0</v>
          </cell>
          <cell r="D1716" t="str">
            <v/>
          </cell>
          <cell r="E1716">
            <v>0</v>
          </cell>
          <cell r="F1716">
            <v>0</v>
          </cell>
          <cell r="G1716">
            <v>0</v>
          </cell>
        </row>
        <row r="1717">
          <cell r="A1717" t="str">
            <v/>
          </cell>
          <cell r="B1717" t="str">
            <v/>
          </cell>
          <cell r="C1717">
            <v>0</v>
          </cell>
          <cell r="D1717" t="str">
            <v/>
          </cell>
          <cell r="E1717">
            <v>0</v>
          </cell>
          <cell r="F1717">
            <v>0</v>
          </cell>
          <cell r="G1717">
            <v>0</v>
          </cell>
        </row>
        <row r="1718">
          <cell r="A1718" t="str">
            <v/>
          </cell>
          <cell r="B1718" t="str">
            <v/>
          </cell>
          <cell r="C1718">
            <v>0</v>
          </cell>
          <cell r="D1718" t="str">
            <v/>
          </cell>
          <cell r="E1718">
            <v>0</v>
          </cell>
          <cell r="F1718">
            <v>0</v>
          </cell>
          <cell r="G1718">
            <v>0</v>
          </cell>
        </row>
        <row r="1719">
          <cell r="A1719" t="str">
            <v/>
          </cell>
          <cell r="B1719" t="str">
            <v/>
          </cell>
          <cell r="C1719">
            <v>0</v>
          </cell>
          <cell r="D1719" t="str">
            <v/>
          </cell>
          <cell r="E1719">
            <v>0</v>
          </cell>
          <cell r="F1719">
            <v>0</v>
          </cell>
          <cell r="G1719">
            <v>0</v>
          </cell>
        </row>
        <row r="1720">
          <cell r="A1720" t="str">
            <v/>
          </cell>
          <cell r="B1720" t="str">
            <v/>
          </cell>
          <cell r="C1720">
            <v>0</v>
          </cell>
          <cell r="D1720" t="str">
            <v/>
          </cell>
          <cell r="E1720">
            <v>0</v>
          </cell>
          <cell r="F1720">
            <v>0</v>
          </cell>
          <cell r="G1720">
            <v>0</v>
          </cell>
        </row>
        <row r="1721">
          <cell r="A1721" t="str">
            <v/>
          </cell>
          <cell r="B1721" t="str">
            <v/>
          </cell>
          <cell r="C1721">
            <v>0</v>
          </cell>
          <cell r="D1721" t="str">
            <v/>
          </cell>
          <cell r="E1721">
            <v>0</v>
          </cell>
          <cell r="F1721">
            <v>0</v>
          </cell>
          <cell r="G1721">
            <v>0</v>
          </cell>
        </row>
        <row r="1722">
          <cell r="A1722" t="str">
            <v/>
          </cell>
          <cell r="B1722" t="str">
            <v/>
          </cell>
          <cell r="C1722">
            <v>0</v>
          </cell>
          <cell r="D1722" t="str">
            <v/>
          </cell>
          <cell r="E1722">
            <v>0</v>
          </cell>
          <cell r="F1722">
            <v>0</v>
          </cell>
          <cell r="G1722">
            <v>0</v>
          </cell>
        </row>
        <row r="1723">
          <cell r="A1723" t="str">
            <v/>
          </cell>
          <cell r="B1723" t="str">
            <v/>
          </cell>
          <cell r="C1723">
            <v>0</v>
          </cell>
          <cell r="D1723" t="str">
            <v/>
          </cell>
          <cell r="E1723">
            <v>0</v>
          </cell>
          <cell r="F1723">
            <v>0</v>
          </cell>
          <cell r="G1723">
            <v>0</v>
          </cell>
        </row>
        <row r="1724">
          <cell r="A1724" t="str">
            <v/>
          </cell>
          <cell r="B1724" t="str">
            <v/>
          </cell>
          <cell r="C1724">
            <v>0</v>
          </cell>
          <cell r="D1724" t="str">
            <v/>
          </cell>
          <cell r="E1724">
            <v>0</v>
          </cell>
          <cell r="F1724">
            <v>0</v>
          </cell>
          <cell r="G1724">
            <v>0</v>
          </cell>
        </row>
        <row r="1725">
          <cell r="A1725" t="str">
            <v/>
          </cell>
          <cell r="B1725" t="str">
            <v/>
          </cell>
          <cell r="C1725">
            <v>0</v>
          </cell>
          <cell r="D1725" t="str">
            <v/>
          </cell>
          <cell r="E1725">
            <v>0</v>
          </cell>
          <cell r="F1725">
            <v>0</v>
          </cell>
          <cell r="G1725">
            <v>0</v>
          </cell>
        </row>
        <row r="1726">
          <cell r="A1726">
            <v>0</v>
          </cell>
          <cell r="B1726">
            <v>0</v>
          </cell>
          <cell r="C1726">
            <v>0</v>
          </cell>
          <cell r="D1726">
            <v>0</v>
          </cell>
          <cell r="E1726">
            <v>0</v>
          </cell>
          <cell r="F1726" t="str">
            <v>Total A</v>
          </cell>
          <cell r="G1726">
            <v>664.25999999999988</v>
          </cell>
        </row>
        <row r="1727">
          <cell r="A1727">
            <v>0</v>
          </cell>
          <cell r="B1727">
            <v>0</v>
          </cell>
          <cell r="C1727" t="str">
            <v>B - MANO DE OBRA</v>
          </cell>
          <cell r="D1727">
            <v>0</v>
          </cell>
          <cell r="E1727">
            <v>0</v>
          </cell>
          <cell r="F1727">
            <v>0</v>
          </cell>
          <cell r="G1727">
            <v>0</v>
          </cell>
        </row>
        <row r="1728">
          <cell r="A1728" t="str">
            <v>IIEE-SJ - 102000</v>
          </cell>
          <cell r="B1728" t="str">
            <v xml:space="preserve">Oficial </v>
          </cell>
          <cell r="C1728" t="str">
            <v>Oficial</v>
          </cell>
          <cell r="D1728" t="str">
            <v>hs.</v>
          </cell>
          <cell r="E1728">
            <v>0.8</v>
          </cell>
          <cell r="F1728">
            <v>222.14</v>
          </cell>
          <cell r="G1728">
            <v>177.71</v>
          </cell>
        </row>
        <row r="1729">
          <cell r="A1729" t="str">
            <v>IIEE-SJ - 103000</v>
          </cell>
          <cell r="B1729" t="str">
            <v>Ayudante</v>
          </cell>
          <cell r="C1729" t="str">
            <v>Ayudante</v>
          </cell>
          <cell r="D1729" t="str">
            <v>hs.</v>
          </cell>
          <cell r="E1729">
            <v>0.9</v>
          </cell>
          <cell r="F1729">
            <v>188.03</v>
          </cell>
          <cell r="G1729">
            <v>169.23</v>
          </cell>
        </row>
        <row r="1730">
          <cell r="A1730" t="str">
            <v>IIEE-SJ - 102000</v>
          </cell>
          <cell r="B1730" t="str">
            <v xml:space="preserve">Oficial </v>
          </cell>
          <cell r="C1730" t="str">
            <v>Cargas Sociales Oficial</v>
          </cell>
          <cell r="D1730" t="str">
            <v>hs.</v>
          </cell>
          <cell r="E1730">
            <v>0.8</v>
          </cell>
          <cell r="F1730">
            <v>139.9</v>
          </cell>
          <cell r="G1730">
            <v>111.92</v>
          </cell>
        </row>
        <row r="1731">
          <cell r="A1731" t="str">
            <v>IIEE-SJ - 103000</v>
          </cell>
          <cell r="B1731" t="str">
            <v>Ayudante</v>
          </cell>
          <cell r="C1731" t="str">
            <v>Cargas Sociales Ayudante</v>
          </cell>
          <cell r="D1731" t="str">
            <v>hs.</v>
          </cell>
          <cell r="E1731">
            <v>0.9</v>
          </cell>
          <cell r="F1731">
            <v>118.96</v>
          </cell>
          <cell r="G1731">
            <v>107.06</v>
          </cell>
        </row>
        <row r="1732">
          <cell r="A1732" t="str">
            <v/>
          </cell>
          <cell r="B1732">
            <v>0</v>
          </cell>
          <cell r="C1732">
            <v>0</v>
          </cell>
          <cell r="D1732" t="str">
            <v/>
          </cell>
          <cell r="E1732">
            <v>0</v>
          </cell>
          <cell r="F1732">
            <v>0</v>
          </cell>
          <cell r="G1732">
            <v>0</v>
          </cell>
        </row>
        <row r="1733">
          <cell r="A1733" t="str">
            <v/>
          </cell>
          <cell r="B1733">
            <v>0</v>
          </cell>
          <cell r="C1733">
            <v>0</v>
          </cell>
          <cell r="D1733" t="str">
            <v/>
          </cell>
          <cell r="E1733">
            <v>0</v>
          </cell>
          <cell r="F1733">
            <v>0</v>
          </cell>
          <cell r="G1733">
            <v>0</v>
          </cell>
        </row>
        <row r="1734">
          <cell r="A1734" t="str">
            <v/>
          </cell>
          <cell r="B1734">
            <v>0</v>
          </cell>
          <cell r="C1734">
            <v>0</v>
          </cell>
          <cell r="D1734" t="str">
            <v/>
          </cell>
          <cell r="E1734">
            <v>0</v>
          </cell>
          <cell r="F1734">
            <v>0</v>
          </cell>
          <cell r="G1734">
            <v>0</v>
          </cell>
        </row>
        <row r="1735">
          <cell r="A1735" t="str">
            <v/>
          </cell>
          <cell r="B1735">
            <v>0</v>
          </cell>
          <cell r="C1735">
            <v>0</v>
          </cell>
          <cell r="D1735" t="str">
            <v/>
          </cell>
          <cell r="E1735">
            <v>0</v>
          </cell>
          <cell r="F1735">
            <v>0</v>
          </cell>
          <cell r="G1735">
            <v>0</v>
          </cell>
        </row>
        <row r="1736">
          <cell r="A1736">
            <v>0</v>
          </cell>
          <cell r="B1736">
            <v>0</v>
          </cell>
          <cell r="C1736">
            <v>0</v>
          </cell>
          <cell r="D1736">
            <v>0</v>
          </cell>
          <cell r="E1736">
            <v>0</v>
          </cell>
          <cell r="F1736" t="str">
            <v>Total B</v>
          </cell>
          <cell r="G1736">
            <v>565.92000000000007</v>
          </cell>
        </row>
        <row r="1737">
          <cell r="A1737">
            <v>0</v>
          </cell>
          <cell r="B1737">
            <v>0</v>
          </cell>
          <cell r="C1737" t="str">
            <v>C - EQUIPOS</v>
          </cell>
          <cell r="D1737">
            <v>0</v>
          </cell>
          <cell r="E1737">
            <v>0</v>
          </cell>
          <cell r="F1737">
            <v>0</v>
          </cell>
          <cell r="G1737">
            <v>0</v>
          </cell>
        </row>
        <row r="1738">
          <cell r="A1738" t="str">
            <v/>
          </cell>
          <cell r="B1738" t="str">
            <v/>
          </cell>
          <cell r="C1738">
            <v>0</v>
          </cell>
          <cell r="D1738" t="str">
            <v/>
          </cell>
          <cell r="E1738">
            <v>0</v>
          </cell>
          <cell r="F1738">
            <v>0</v>
          </cell>
          <cell r="G1738">
            <v>0</v>
          </cell>
        </row>
        <row r="1739">
          <cell r="A1739" t="str">
            <v/>
          </cell>
          <cell r="B1739" t="str">
            <v/>
          </cell>
          <cell r="C1739">
            <v>0</v>
          </cell>
          <cell r="D1739" t="str">
            <v/>
          </cell>
          <cell r="E1739">
            <v>0</v>
          </cell>
          <cell r="F1739">
            <v>0</v>
          </cell>
          <cell r="G1739">
            <v>0</v>
          </cell>
        </row>
        <row r="1740">
          <cell r="A1740" t="str">
            <v/>
          </cell>
          <cell r="B1740" t="str">
            <v/>
          </cell>
          <cell r="C1740">
            <v>0</v>
          </cell>
          <cell r="D1740" t="str">
            <v/>
          </cell>
          <cell r="E1740">
            <v>0</v>
          </cell>
          <cell r="F1740">
            <v>0</v>
          </cell>
          <cell r="G1740">
            <v>0</v>
          </cell>
        </row>
        <row r="1741">
          <cell r="A1741" t="str">
            <v/>
          </cell>
          <cell r="B1741" t="str">
            <v/>
          </cell>
          <cell r="C1741">
            <v>0</v>
          </cell>
          <cell r="D1741" t="str">
            <v/>
          </cell>
          <cell r="E1741">
            <v>0</v>
          </cell>
          <cell r="F1741">
            <v>0</v>
          </cell>
          <cell r="G1741">
            <v>0</v>
          </cell>
        </row>
        <row r="1742">
          <cell r="A1742" t="str">
            <v/>
          </cell>
          <cell r="B1742" t="str">
            <v/>
          </cell>
          <cell r="C1742">
            <v>0</v>
          </cell>
          <cell r="D1742" t="str">
            <v/>
          </cell>
          <cell r="E1742">
            <v>0</v>
          </cell>
          <cell r="F1742">
            <v>0</v>
          </cell>
          <cell r="G1742">
            <v>0</v>
          </cell>
        </row>
        <row r="1743">
          <cell r="A1743" t="str">
            <v/>
          </cell>
          <cell r="B1743" t="str">
            <v/>
          </cell>
          <cell r="C1743">
            <v>0</v>
          </cell>
          <cell r="D1743" t="str">
            <v/>
          </cell>
          <cell r="E1743">
            <v>0</v>
          </cell>
          <cell r="F1743">
            <v>0</v>
          </cell>
          <cell r="G1743">
            <v>0</v>
          </cell>
        </row>
        <row r="1744">
          <cell r="A1744" t="str">
            <v/>
          </cell>
          <cell r="B1744" t="str">
            <v/>
          </cell>
          <cell r="C1744">
            <v>0</v>
          </cell>
          <cell r="D1744" t="str">
            <v/>
          </cell>
          <cell r="E1744">
            <v>0</v>
          </cell>
          <cell r="F1744">
            <v>0</v>
          </cell>
          <cell r="G1744">
            <v>0</v>
          </cell>
        </row>
        <row r="1745">
          <cell r="A1745" t="str">
            <v/>
          </cell>
          <cell r="B1745" t="str">
            <v/>
          </cell>
          <cell r="C1745">
            <v>0</v>
          </cell>
          <cell r="D1745" t="str">
            <v/>
          </cell>
          <cell r="E1745">
            <v>0</v>
          </cell>
          <cell r="F1745">
            <v>0</v>
          </cell>
          <cell r="G1745">
            <v>0</v>
          </cell>
        </row>
        <row r="1746">
          <cell r="A1746" t="str">
            <v/>
          </cell>
          <cell r="B1746" t="str">
            <v/>
          </cell>
          <cell r="C1746">
            <v>0</v>
          </cell>
          <cell r="D1746" t="str">
            <v/>
          </cell>
          <cell r="E1746">
            <v>0</v>
          </cell>
          <cell r="F1746">
            <v>0</v>
          </cell>
          <cell r="G1746">
            <v>0</v>
          </cell>
        </row>
        <row r="1747">
          <cell r="A1747">
            <v>0</v>
          </cell>
          <cell r="B1747">
            <v>0</v>
          </cell>
          <cell r="C1747">
            <v>0</v>
          </cell>
          <cell r="D1747">
            <v>0</v>
          </cell>
          <cell r="E1747">
            <v>0</v>
          </cell>
          <cell r="F1747" t="str">
            <v>Total C</v>
          </cell>
          <cell r="G1747">
            <v>0</v>
          </cell>
        </row>
        <row r="1748">
          <cell r="A1748">
            <v>0</v>
          </cell>
          <cell r="B1748">
            <v>0</v>
          </cell>
          <cell r="C1748">
            <v>0</v>
          </cell>
          <cell r="D1748">
            <v>0</v>
          </cell>
          <cell r="E1748">
            <v>0</v>
          </cell>
          <cell r="F1748">
            <v>0</v>
          </cell>
          <cell r="G1748">
            <v>0</v>
          </cell>
        </row>
        <row r="1749">
          <cell r="A1749" t="str">
            <v>4.6.1</v>
          </cell>
          <cell r="B1749" t="str">
            <v>De Hormigón sin armar</v>
          </cell>
          <cell r="C1749">
            <v>0</v>
          </cell>
          <cell r="D1749" t="str">
            <v>Costo  Neto</v>
          </cell>
          <cell r="E1749">
            <v>0</v>
          </cell>
          <cell r="F1749" t="str">
            <v>Total D=A+B+C</v>
          </cell>
          <cell r="G1749">
            <v>1230.1799999999998</v>
          </cell>
        </row>
        <row r="1751">
          <cell r="A1751" t="str">
            <v>ANALISIS DE PRECIOS</v>
          </cell>
          <cell r="B1751">
            <v>0</v>
          </cell>
          <cell r="C1751">
            <v>0</v>
          </cell>
          <cell r="D1751">
            <v>0</v>
          </cell>
          <cell r="E1751">
            <v>0</v>
          </cell>
          <cell r="F1751">
            <v>0</v>
          </cell>
          <cell r="G1751">
            <v>0</v>
          </cell>
        </row>
        <row r="1752">
          <cell r="A1752" t="str">
            <v>COMITENTE:</v>
          </cell>
          <cell r="B1752" t="str">
            <v>DIRECCIÓN DE INFRAESTRUCTURA ESCOLAR</v>
          </cell>
          <cell r="C1752">
            <v>0</v>
          </cell>
          <cell r="D1752">
            <v>0</v>
          </cell>
          <cell r="E1752">
            <v>0</v>
          </cell>
          <cell r="F1752">
            <v>0</v>
          </cell>
          <cell r="G1752">
            <v>0</v>
          </cell>
        </row>
        <row r="1753">
          <cell r="A1753" t="str">
            <v>CONTRATISTA:</v>
          </cell>
          <cell r="B1753">
            <v>0</v>
          </cell>
          <cell r="C1753">
            <v>0</v>
          </cell>
          <cell r="D1753">
            <v>0</v>
          </cell>
          <cell r="E1753">
            <v>0</v>
          </cell>
          <cell r="F1753">
            <v>0</v>
          </cell>
          <cell r="G1753">
            <v>0</v>
          </cell>
        </row>
        <row r="1754">
          <cell r="A1754" t="str">
            <v>OBRA:</v>
          </cell>
          <cell r="B1754" t="str">
            <v>ESCUELA JUAN JOSE PASO</v>
          </cell>
          <cell r="C1754">
            <v>0</v>
          </cell>
          <cell r="D1754">
            <v>0</v>
          </cell>
          <cell r="E1754">
            <v>0</v>
          </cell>
          <cell r="F1754" t="str">
            <v>PRECIOS A:</v>
          </cell>
          <cell r="G1754">
            <v>44180</v>
          </cell>
        </row>
        <row r="1755">
          <cell r="A1755" t="str">
            <v>UBICACIÓN:</v>
          </cell>
          <cell r="B1755" t="str">
            <v>DEPARTAMENTO ANGACO</v>
          </cell>
          <cell r="C1755">
            <v>0</v>
          </cell>
          <cell r="D1755">
            <v>0</v>
          </cell>
          <cell r="E1755">
            <v>0</v>
          </cell>
          <cell r="F1755">
            <v>0</v>
          </cell>
          <cell r="G1755">
            <v>0</v>
          </cell>
        </row>
        <row r="1756">
          <cell r="A1756" t="str">
            <v>RUBRO:</v>
          </cell>
          <cell r="B1756">
            <v>4</v>
          </cell>
          <cell r="C1756" t="str">
            <v>ALBAÑILERÍA</v>
          </cell>
          <cell r="D1756">
            <v>0</v>
          </cell>
          <cell r="E1756">
            <v>0</v>
          </cell>
          <cell r="F1756">
            <v>0</v>
          </cell>
          <cell r="G1756">
            <v>0</v>
          </cell>
        </row>
        <row r="1757">
          <cell r="A1757" t="str">
            <v>ITEM:</v>
          </cell>
          <cell r="B1757" t="str">
            <v>4.6.2</v>
          </cell>
          <cell r="C1757" t="str">
            <v>De Hormigón armado</v>
          </cell>
          <cell r="D1757">
            <v>0</v>
          </cell>
          <cell r="E1757">
            <v>0</v>
          </cell>
          <cell r="F1757" t="str">
            <v>UNIDAD:</v>
          </cell>
          <cell r="G1757" t="str">
            <v>m2</v>
          </cell>
        </row>
        <row r="1758">
          <cell r="A1758">
            <v>0</v>
          </cell>
          <cell r="B1758">
            <v>0</v>
          </cell>
          <cell r="C1758">
            <v>0</v>
          </cell>
          <cell r="D1758">
            <v>0</v>
          </cell>
          <cell r="E1758">
            <v>0</v>
          </cell>
          <cell r="F1758">
            <v>0</v>
          </cell>
          <cell r="G1758">
            <v>0</v>
          </cell>
        </row>
        <row r="1759">
          <cell r="A1759" t="str">
            <v>DATOS REDETERMINACION</v>
          </cell>
          <cell r="B1759">
            <v>0</v>
          </cell>
          <cell r="C1759" t="str">
            <v>DESIGNACION</v>
          </cell>
          <cell r="D1759" t="str">
            <v>U</v>
          </cell>
          <cell r="E1759" t="str">
            <v>Cantidad</v>
          </cell>
          <cell r="F1759" t="str">
            <v>$ Unitarios</v>
          </cell>
          <cell r="G1759" t="str">
            <v>$ Parcial</v>
          </cell>
        </row>
        <row r="1760">
          <cell r="A1760" t="str">
            <v>CÓDIGO</v>
          </cell>
          <cell r="B1760" t="str">
            <v>DESCRIPCIÓN</v>
          </cell>
          <cell r="C1760">
            <v>0</v>
          </cell>
          <cell r="D1760">
            <v>0</v>
          </cell>
          <cell r="E1760">
            <v>0</v>
          </cell>
          <cell r="F1760">
            <v>0</v>
          </cell>
          <cell r="G1760">
            <v>0</v>
          </cell>
        </row>
        <row r="1761">
          <cell r="A1761">
            <v>0</v>
          </cell>
          <cell r="B1761">
            <v>0</v>
          </cell>
          <cell r="C1761" t="str">
            <v>A - MATERIALES</v>
          </cell>
          <cell r="D1761">
            <v>0</v>
          </cell>
          <cell r="E1761">
            <v>0</v>
          </cell>
          <cell r="F1761">
            <v>0</v>
          </cell>
          <cell r="G1761">
            <v>0</v>
          </cell>
        </row>
        <row r="1762">
          <cell r="A1762" t="str">
            <v>INDEC-CM - 37510-11</v>
          </cell>
          <cell r="B1762" t="str">
            <v>Hormigón elaborado</v>
          </cell>
          <cell r="C1762" t="str">
            <v>Hormigón elaborado H17</v>
          </cell>
          <cell r="D1762" t="str">
            <v>m3</v>
          </cell>
          <cell r="E1762">
            <v>0.16</v>
          </cell>
          <cell r="F1762">
            <v>4000</v>
          </cell>
          <cell r="G1762">
            <v>640</v>
          </cell>
        </row>
        <row r="1763">
          <cell r="A1763" t="str">
            <v>INDEC-CM - 41242-11</v>
          </cell>
          <cell r="B1763" t="str">
            <v>Acero aletado conformado, en barra</v>
          </cell>
          <cell r="C1763" t="str">
            <v>Malla Ø 6 c/15 cm</v>
          </cell>
          <cell r="D1763" t="str">
            <v>m2</v>
          </cell>
          <cell r="E1763">
            <v>1.1000000000000001</v>
          </cell>
          <cell r="F1763">
            <v>462.58</v>
          </cell>
          <cell r="G1763">
            <v>508.84</v>
          </cell>
        </row>
        <row r="1764">
          <cell r="A1764" t="str">
            <v>INDEC-PB - 41263-1</v>
          </cell>
          <cell r="B1764" t="str">
            <v xml:space="preserve">Alambres de acero                                                      </v>
          </cell>
          <cell r="C1764" t="str">
            <v xml:space="preserve">Alambre </v>
          </cell>
          <cell r="D1764" t="str">
            <v>Kg</v>
          </cell>
          <cell r="E1764">
            <v>0.05</v>
          </cell>
          <cell r="F1764">
            <v>203.39</v>
          </cell>
          <cell r="G1764">
            <v>10.17</v>
          </cell>
        </row>
        <row r="1765">
          <cell r="A1765" t="str">
            <v>INDEC-CM - 31100-11</v>
          </cell>
          <cell r="B1765" t="str">
            <v>Tirante  sin cepillar</v>
          </cell>
          <cell r="C1765" t="str">
            <v>Tirantes 3"x3"</v>
          </cell>
          <cell r="D1765" t="str">
            <v>ml</v>
          </cell>
          <cell r="E1765">
            <v>0.03</v>
          </cell>
          <cell r="F1765">
            <v>144.55000000000001</v>
          </cell>
          <cell r="G1765">
            <v>4.34</v>
          </cell>
        </row>
        <row r="1766">
          <cell r="A1766" t="str">
            <v>INDEC-CM - 34720-11</v>
          </cell>
          <cell r="B1766" t="str">
            <v>Poliestireno expandido en placas</v>
          </cell>
          <cell r="C1766" t="str">
            <v>Poliestireno exp.2 cm x 10 cm en tiras</v>
          </cell>
          <cell r="D1766" t="str">
            <v>m2</v>
          </cell>
          <cell r="E1766">
            <v>0.10050000000000001</v>
          </cell>
          <cell r="F1766">
            <v>82.64</v>
          </cell>
          <cell r="G1766">
            <v>8.31</v>
          </cell>
        </row>
        <row r="1767">
          <cell r="A1767" t="str">
            <v/>
          </cell>
          <cell r="B1767" t="str">
            <v/>
          </cell>
          <cell r="C1767">
            <v>0</v>
          </cell>
          <cell r="D1767" t="str">
            <v/>
          </cell>
          <cell r="E1767">
            <v>0</v>
          </cell>
          <cell r="F1767">
            <v>0</v>
          </cell>
          <cell r="G1767">
            <v>0</v>
          </cell>
        </row>
        <row r="1768">
          <cell r="A1768" t="str">
            <v/>
          </cell>
          <cell r="B1768" t="str">
            <v/>
          </cell>
          <cell r="C1768">
            <v>0</v>
          </cell>
          <cell r="D1768" t="str">
            <v/>
          </cell>
          <cell r="E1768">
            <v>0</v>
          </cell>
          <cell r="F1768">
            <v>0</v>
          </cell>
          <cell r="G1768">
            <v>0</v>
          </cell>
        </row>
        <row r="1769">
          <cell r="A1769" t="str">
            <v/>
          </cell>
          <cell r="B1769" t="str">
            <v/>
          </cell>
          <cell r="C1769">
            <v>0</v>
          </cell>
          <cell r="D1769" t="str">
            <v/>
          </cell>
          <cell r="E1769">
            <v>0</v>
          </cell>
          <cell r="F1769">
            <v>0</v>
          </cell>
          <cell r="G1769">
            <v>0</v>
          </cell>
        </row>
        <row r="1770">
          <cell r="A1770" t="str">
            <v/>
          </cell>
          <cell r="B1770" t="str">
            <v/>
          </cell>
          <cell r="C1770">
            <v>0</v>
          </cell>
          <cell r="D1770" t="str">
            <v/>
          </cell>
          <cell r="E1770">
            <v>0</v>
          </cell>
          <cell r="F1770">
            <v>0</v>
          </cell>
          <cell r="G1770">
            <v>0</v>
          </cell>
        </row>
        <row r="1771">
          <cell r="A1771" t="str">
            <v/>
          </cell>
          <cell r="B1771" t="str">
            <v/>
          </cell>
          <cell r="C1771">
            <v>0</v>
          </cell>
          <cell r="D1771" t="str">
            <v/>
          </cell>
          <cell r="E1771">
            <v>0</v>
          </cell>
          <cell r="F1771">
            <v>0</v>
          </cell>
          <cell r="G1771">
            <v>0</v>
          </cell>
        </row>
        <row r="1772">
          <cell r="A1772" t="str">
            <v/>
          </cell>
          <cell r="B1772" t="str">
            <v/>
          </cell>
          <cell r="C1772">
            <v>0</v>
          </cell>
          <cell r="D1772" t="str">
            <v/>
          </cell>
          <cell r="E1772">
            <v>0</v>
          </cell>
          <cell r="F1772">
            <v>0</v>
          </cell>
          <cell r="G1772">
            <v>0</v>
          </cell>
        </row>
        <row r="1773">
          <cell r="A1773" t="str">
            <v/>
          </cell>
          <cell r="B1773" t="str">
            <v/>
          </cell>
          <cell r="C1773">
            <v>0</v>
          </cell>
          <cell r="D1773" t="str">
            <v/>
          </cell>
          <cell r="E1773">
            <v>0</v>
          </cell>
          <cell r="F1773">
            <v>0</v>
          </cell>
          <cell r="G1773">
            <v>0</v>
          </cell>
        </row>
        <row r="1774">
          <cell r="A1774" t="str">
            <v/>
          </cell>
          <cell r="B1774" t="str">
            <v/>
          </cell>
          <cell r="C1774">
            <v>0</v>
          </cell>
          <cell r="D1774" t="str">
            <v/>
          </cell>
          <cell r="E1774">
            <v>0</v>
          </cell>
          <cell r="F1774">
            <v>0</v>
          </cell>
          <cell r="G1774">
            <v>0</v>
          </cell>
        </row>
        <row r="1775">
          <cell r="A1775" t="str">
            <v/>
          </cell>
          <cell r="B1775" t="str">
            <v/>
          </cell>
          <cell r="C1775">
            <v>0</v>
          </cell>
          <cell r="D1775" t="str">
            <v/>
          </cell>
          <cell r="E1775">
            <v>0</v>
          </cell>
          <cell r="F1775">
            <v>0</v>
          </cell>
          <cell r="G1775">
            <v>0</v>
          </cell>
        </row>
        <row r="1776">
          <cell r="A1776">
            <v>0</v>
          </cell>
          <cell r="B1776">
            <v>0</v>
          </cell>
          <cell r="C1776">
            <v>0</v>
          </cell>
          <cell r="D1776">
            <v>0</v>
          </cell>
          <cell r="E1776">
            <v>0</v>
          </cell>
          <cell r="F1776" t="str">
            <v>Total A</v>
          </cell>
          <cell r="G1776">
            <v>1171.6599999999999</v>
          </cell>
        </row>
        <row r="1777">
          <cell r="A1777">
            <v>0</v>
          </cell>
          <cell r="B1777">
            <v>0</v>
          </cell>
          <cell r="C1777" t="str">
            <v>B - MANO DE OBRA</v>
          </cell>
          <cell r="D1777">
            <v>0</v>
          </cell>
          <cell r="E1777">
            <v>0</v>
          </cell>
          <cell r="F1777">
            <v>0</v>
          </cell>
          <cell r="G1777">
            <v>0</v>
          </cell>
        </row>
        <row r="1778">
          <cell r="A1778" t="str">
            <v>IIEE-SJ - 102000</v>
          </cell>
          <cell r="B1778" t="str">
            <v xml:space="preserve">Oficial </v>
          </cell>
          <cell r="C1778" t="str">
            <v>Oficial</v>
          </cell>
          <cell r="D1778" t="str">
            <v>hs.</v>
          </cell>
          <cell r="E1778">
            <v>0.75</v>
          </cell>
          <cell r="F1778">
            <v>222.14</v>
          </cell>
          <cell r="G1778">
            <v>166.61</v>
          </cell>
        </row>
        <row r="1779">
          <cell r="A1779" t="str">
            <v>IIEE-SJ - 103000</v>
          </cell>
          <cell r="B1779" t="str">
            <v>Ayudante</v>
          </cell>
          <cell r="C1779" t="str">
            <v>Ayudante</v>
          </cell>
          <cell r="D1779" t="str">
            <v>hs.</v>
          </cell>
          <cell r="E1779">
            <v>0.85</v>
          </cell>
          <cell r="F1779">
            <v>188.03</v>
          </cell>
          <cell r="G1779">
            <v>159.83000000000001</v>
          </cell>
        </row>
        <row r="1780">
          <cell r="A1780" t="str">
            <v>IIEE-SJ - 102000</v>
          </cell>
          <cell r="B1780" t="str">
            <v xml:space="preserve">Oficial </v>
          </cell>
          <cell r="C1780" t="str">
            <v>Cargas Sociales Oficial</v>
          </cell>
          <cell r="D1780" t="str">
            <v>hs.</v>
          </cell>
          <cell r="E1780">
            <v>0.75</v>
          </cell>
          <cell r="F1780">
            <v>139.9</v>
          </cell>
          <cell r="G1780">
            <v>104.93</v>
          </cell>
        </row>
        <row r="1781">
          <cell r="A1781" t="str">
            <v>IIEE-SJ - 103000</v>
          </cell>
          <cell r="B1781" t="str">
            <v>Ayudante</v>
          </cell>
          <cell r="C1781" t="str">
            <v>Cargas Sociales Ayudante</v>
          </cell>
          <cell r="D1781" t="str">
            <v>hs.</v>
          </cell>
          <cell r="E1781">
            <v>0.85</v>
          </cell>
          <cell r="F1781">
            <v>118.96</v>
          </cell>
          <cell r="G1781">
            <v>101.12</v>
          </cell>
        </row>
        <row r="1782">
          <cell r="A1782" t="str">
            <v/>
          </cell>
          <cell r="B1782">
            <v>0</v>
          </cell>
          <cell r="C1782">
            <v>0</v>
          </cell>
          <cell r="D1782" t="str">
            <v/>
          </cell>
          <cell r="E1782">
            <v>0</v>
          </cell>
          <cell r="F1782">
            <v>0</v>
          </cell>
          <cell r="G1782">
            <v>0</v>
          </cell>
        </row>
        <row r="1783">
          <cell r="A1783" t="str">
            <v/>
          </cell>
          <cell r="B1783">
            <v>0</v>
          </cell>
          <cell r="C1783">
            <v>0</v>
          </cell>
          <cell r="D1783" t="str">
            <v/>
          </cell>
          <cell r="E1783">
            <v>0</v>
          </cell>
          <cell r="F1783">
            <v>0</v>
          </cell>
          <cell r="G1783">
            <v>0</v>
          </cell>
        </row>
        <row r="1784">
          <cell r="A1784" t="str">
            <v/>
          </cell>
          <cell r="B1784">
            <v>0</v>
          </cell>
          <cell r="C1784">
            <v>0</v>
          </cell>
          <cell r="D1784" t="str">
            <v/>
          </cell>
          <cell r="E1784">
            <v>0</v>
          </cell>
          <cell r="F1784">
            <v>0</v>
          </cell>
          <cell r="G1784">
            <v>0</v>
          </cell>
        </row>
        <row r="1785">
          <cell r="A1785" t="str">
            <v/>
          </cell>
          <cell r="B1785">
            <v>0</v>
          </cell>
          <cell r="C1785">
            <v>0</v>
          </cell>
          <cell r="D1785" t="str">
            <v/>
          </cell>
          <cell r="E1785">
            <v>0</v>
          </cell>
          <cell r="F1785">
            <v>0</v>
          </cell>
          <cell r="G1785">
            <v>0</v>
          </cell>
        </row>
        <row r="1786">
          <cell r="A1786">
            <v>0</v>
          </cell>
          <cell r="B1786">
            <v>0</v>
          </cell>
          <cell r="C1786">
            <v>0</v>
          </cell>
          <cell r="D1786">
            <v>0</v>
          </cell>
          <cell r="E1786">
            <v>0</v>
          </cell>
          <cell r="F1786" t="str">
            <v>Total B</v>
          </cell>
          <cell r="G1786">
            <v>532.49</v>
          </cell>
        </row>
        <row r="1787">
          <cell r="A1787">
            <v>0</v>
          </cell>
          <cell r="B1787">
            <v>0</v>
          </cell>
          <cell r="C1787" t="str">
            <v>C - EQUIPOS</v>
          </cell>
          <cell r="D1787">
            <v>0</v>
          </cell>
          <cell r="E1787">
            <v>0</v>
          </cell>
          <cell r="F1787">
            <v>0</v>
          </cell>
          <cell r="G1787">
            <v>0</v>
          </cell>
        </row>
        <row r="1788">
          <cell r="A1788" t="str">
            <v/>
          </cell>
          <cell r="B1788" t="str">
            <v/>
          </cell>
          <cell r="C1788">
            <v>0</v>
          </cell>
          <cell r="D1788" t="str">
            <v/>
          </cell>
          <cell r="E1788">
            <v>0</v>
          </cell>
          <cell r="F1788">
            <v>0</v>
          </cell>
          <cell r="G1788">
            <v>0</v>
          </cell>
        </row>
        <row r="1789">
          <cell r="A1789" t="str">
            <v/>
          </cell>
          <cell r="B1789" t="str">
            <v/>
          </cell>
          <cell r="C1789">
            <v>0</v>
          </cell>
          <cell r="D1789" t="str">
            <v/>
          </cell>
          <cell r="E1789">
            <v>0</v>
          </cell>
          <cell r="F1789">
            <v>0</v>
          </cell>
          <cell r="G1789">
            <v>0</v>
          </cell>
        </row>
        <row r="1790">
          <cell r="A1790" t="str">
            <v/>
          </cell>
          <cell r="B1790" t="str">
            <v/>
          </cell>
          <cell r="C1790">
            <v>0</v>
          </cell>
          <cell r="D1790" t="str">
            <v/>
          </cell>
          <cell r="E1790">
            <v>0</v>
          </cell>
          <cell r="F1790">
            <v>0</v>
          </cell>
          <cell r="G1790">
            <v>0</v>
          </cell>
        </row>
        <row r="1791">
          <cell r="A1791" t="str">
            <v/>
          </cell>
          <cell r="B1791" t="str">
            <v/>
          </cell>
          <cell r="C1791">
            <v>0</v>
          </cell>
          <cell r="D1791" t="str">
            <v/>
          </cell>
          <cell r="E1791">
            <v>0</v>
          </cell>
          <cell r="F1791">
            <v>0</v>
          </cell>
          <cell r="G1791">
            <v>0</v>
          </cell>
        </row>
        <row r="1792">
          <cell r="A1792" t="str">
            <v/>
          </cell>
          <cell r="B1792" t="str">
            <v/>
          </cell>
          <cell r="C1792">
            <v>0</v>
          </cell>
          <cell r="D1792" t="str">
            <v/>
          </cell>
          <cell r="E1792">
            <v>0</v>
          </cell>
          <cell r="F1792">
            <v>0</v>
          </cell>
          <cell r="G1792">
            <v>0</v>
          </cell>
        </row>
        <row r="1793">
          <cell r="A1793" t="str">
            <v/>
          </cell>
          <cell r="B1793" t="str">
            <v/>
          </cell>
          <cell r="C1793">
            <v>0</v>
          </cell>
          <cell r="D1793" t="str">
            <v/>
          </cell>
          <cell r="E1793">
            <v>0</v>
          </cell>
          <cell r="F1793">
            <v>0</v>
          </cell>
          <cell r="G1793">
            <v>0</v>
          </cell>
        </row>
        <row r="1794">
          <cell r="A1794" t="str">
            <v/>
          </cell>
          <cell r="B1794" t="str">
            <v/>
          </cell>
          <cell r="C1794">
            <v>0</v>
          </cell>
          <cell r="D1794" t="str">
            <v/>
          </cell>
          <cell r="E1794">
            <v>0</v>
          </cell>
          <cell r="F1794">
            <v>0</v>
          </cell>
          <cell r="G1794">
            <v>0</v>
          </cell>
        </row>
        <row r="1795">
          <cell r="A1795" t="str">
            <v/>
          </cell>
          <cell r="B1795" t="str">
            <v/>
          </cell>
          <cell r="C1795">
            <v>0</v>
          </cell>
          <cell r="D1795" t="str">
            <v/>
          </cell>
          <cell r="E1795">
            <v>0</v>
          </cell>
          <cell r="F1795">
            <v>0</v>
          </cell>
          <cell r="G1795">
            <v>0</v>
          </cell>
        </row>
        <row r="1796">
          <cell r="A1796" t="str">
            <v/>
          </cell>
          <cell r="B1796" t="str">
            <v/>
          </cell>
          <cell r="C1796">
            <v>0</v>
          </cell>
          <cell r="D1796" t="str">
            <v/>
          </cell>
          <cell r="E1796">
            <v>0</v>
          </cell>
          <cell r="F1796">
            <v>0</v>
          </cell>
          <cell r="G1796">
            <v>0</v>
          </cell>
        </row>
        <row r="1797">
          <cell r="A1797">
            <v>0</v>
          </cell>
          <cell r="B1797">
            <v>0</v>
          </cell>
          <cell r="C1797">
            <v>0</v>
          </cell>
          <cell r="D1797">
            <v>0</v>
          </cell>
          <cell r="E1797">
            <v>0</v>
          </cell>
          <cell r="F1797" t="str">
            <v>Total C</v>
          </cell>
          <cell r="G1797">
            <v>0</v>
          </cell>
        </row>
        <row r="1798">
          <cell r="A1798">
            <v>0</v>
          </cell>
          <cell r="B1798">
            <v>0</v>
          </cell>
          <cell r="C1798">
            <v>0</v>
          </cell>
          <cell r="D1798">
            <v>0</v>
          </cell>
          <cell r="E1798">
            <v>0</v>
          </cell>
          <cell r="F1798">
            <v>0</v>
          </cell>
          <cell r="G1798">
            <v>0</v>
          </cell>
        </row>
        <row r="1799">
          <cell r="A1799" t="str">
            <v>4.6.2</v>
          </cell>
          <cell r="B1799" t="str">
            <v>De Hormigón armado</v>
          </cell>
          <cell r="C1799">
            <v>0</v>
          </cell>
          <cell r="D1799" t="str">
            <v>Costo  Neto</v>
          </cell>
          <cell r="E1799">
            <v>0</v>
          </cell>
          <cell r="F1799" t="str">
            <v>Total D=A+B+C</v>
          </cell>
          <cell r="G1799">
            <v>1704.15</v>
          </cell>
        </row>
        <row r="1801">
          <cell r="A1801" t="str">
            <v>ANALISIS DE PRECIOS</v>
          </cell>
          <cell r="B1801">
            <v>0</v>
          </cell>
          <cell r="C1801">
            <v>0</v>
          </cell>
          <cell r="D1801">
            <v>0</v>
          </cell>
          <cell r="E1801">
            <v>0</v>
          </cell>
          <cell r="F1801">
            <v>0</v>
          </cell>
          <cell r="G1801">
            <v>0</v>
          </cell>
        </row>
        <row r="1802">
          <cell r="A1802" t="str">
            <v>COMITENTE:</v>
          </cell>
          <cell r="B1802" t="str">
            <v>DIRECCIÓN DE INFRAESTRUCTURA ESCOLAR</v>
          </cell>
          <cell r="C1802">
            <v>0</v>
          </cell>
          <cell r="D1802">
            <v>0</v>
          </cell>
          <cell r="E1802">
            <v>0</v>
          </cell>
          <cell r="F1802">
            <v>0</v>
          </cell>
          <cell r="G1802">
            <v>0</v>
          </cell>
        </row>
        <row r="1803">
          <cell r="A1803" t="str">
            <v>CONTRATISTA:</v>
          </cell>
          <cell r="B1803">
            <v>0</v>
          </cell>
          <cell r="C1803">
            <v>0</v>
          </cell>
          <cell r="D1803">
            <v>0</v>
          </cell>
          <cell r="E1803">
            <v>0</v>
          </cell>
          <cell r="F1803">
            <v>0</v>
          </cell>
          <cell r="G1803">
            <v>0</v>
          </cell>
        </row>
        <row r="1804">
          <cell r="A1804" t="str">
            <v>OBRA:</v>
          </cell>
          <cell r="B1804" t="str">
            <v>ESCUELA JUAN JOSE PASO</v>
          </cell>
          <cell r="C1804">
            <v>0</v>
          </cell>
          <cell r="D1804">
            <v>0</v>
          </cell>
          <cell r="E1804">
            <v>0</v>
          </cell>
          <cell r="F1804" t="str">
            <v>PRECIOS A:</v>
          </cell>
          <cell r="G1804">
            <v>44180</v>
          </cell>
        </row>
        <row r="1805">
          <cell r="A1805" t="str">
            <v>UBICACIÓN:</v>
          </cell>
          <cell r="B1805" t="str">
            <v>DEPARTAMENTO ANGACO</v>
          </cell>
          <cell r="C1805">
            <v>0</v>
          </cell>
          <cell r="D1805">
            <v>0</v>
          </cell>
          <cell r="E1805">
            <v>0</v>
          </cell>
          <cell r="F1805">
            <v>0</v>
          </cell>
          <cell r="G1805">
            <v>0</v>
          </cell>
        </row>
        <row r="1806">
          <cell r="A1806" t="str">
            <v>RUBRO:</v>
          </cell>
          <cell r="B1806">
            <v>4</v>
          </cell>
          <cell r="C1806" t="str">
            <v>ALBAÑILERÍA</v>
          </cell>
          <cell r="D1806">
            <v>0</v>
          </cell>
          <cell r="E1806">
            <v>0</v>
          </cell>
          <cell r="F1806">
            <v>0</v>
          </cell>
          <cell r="G1806">
            <v>0</v>
          </cell>
        </row>
        <row r="1807">
          <cell r="A1807" t="str">
            <v>ITEM:</v>
          </cell>
          <cell r="B1807" t="str">
            <v>4.7.1</v>
          </cell>
          <cell r="C1807" t="str">
            <v>De hormigón</v>
          </cell>
          <cell r="D1807">
            <v>0</v>
          </cell>
          <cell r="E1807">
            <v>0</v>
          </cell>
          <cell r="F1807" t="str">
            <v>UNIDAD:</v>
          </cell>
          <cell r="G1807" t="str">
            <v>m2</v>
          </cell>
        </row>
        <row r="1808">
          <cell r="A1808">
            <v>0</v>
          </cell>
          <cell r="B1808">
            <v>0</v>
          </cell>
          <cell r="C1808">
            <v>0</v>
          </cell>
          <cell r="D1808">
            <v>0</v>
          </cell>
          <cell r="E1808">
            <v>0</v>
          </cell>
          <cell r="F1808">
            <v>0</v>
          </cell>
          <cell r="G1808">
            <v>0</v>
          </cell>
        </row>
        <row r="1809">
          <cell r="A1809" t="str">
            <v>DATOS REDETERMINACION</v>
          </cell>
          <cell r="B1809">
            <v>0</v>
          </cell>
          <cell r="C1809" t="str">
            <v>DESIGNACION</v>
          </cell>
          <cell r="D1809" t="str">
            <v>U</v>
          </cell>
          <cell r="E1809" t="str">
            <v>Cantidad</v>
          </cell>
          <cell r="F1809" t="str">
            <v>$ Unitarios</v>
          </cell>
          <cell r="G1809" t="str">
            <v>$ Parcial</v>
          </cell>
        </row>
        <row r="1810">
          <cell r="A1810" t="str">
            <v>CÓDIGO</v>
          </cell>
          <cell r="B1810" t="str">
            <v>DESCRIPCIÓN</v>
          </cell>
          <cell r="C1810">
            <v>0</v>
          </cell>
          <cell r="D1810">
            <v>0</v>
          </cell>
          <cell r="E1810">
            <v>0</v>
          </cell>
          <cell r="F1810">
            <v>0</v>
          </cell>
          <cell r="G1810">
            <v>0</v>
          </cell>
        </row>
        <row r="1811">
          <cell r="A1811">
            <v>0</v>
          </cell>
          <cell r="B1811">
            <v>0</v>
          </cell>
          <cell r="C1811" t="str">
            <v>A - MATERIALES</v>
          </cell>
          <cell r="D1811">
            <v>0</v>
          </cell>
          <cell r="E1811">
            <v>0</v>
          </cell>
          <cell r="F1811">
            <v>0</v>
          </cell>
          <cell r="G1811">
            <v>0</v>
          </cell>
        </row>
        <row r="1812">
          <cell r="A1812" t="str">
            <v>INDEC-CM - 37440-11</v>
          </cell>
          <cell r="B1812" t="str">
            <v>Cemento portland normal, en bolsa</v>
          </cell>
          <cell r="C1812" t="str">
            <v>Cemento</v>
          </cell>
          <cell r="D1812" t="str">
            <v>Kg</v>
          </cell>
          <cell r="E1812">
            <v>9</v>
          </cell>
          <cell r="F1812">
            <v>9.5</v>
          </cell>
          <cell r="G1812">
            <v>85.5</v>
          </cell>
        </row>
        <row r="1813">
          <cell r="A1813" t="str">
            <v>IIEE-SJ - 203002</v>
          </cell>
          <cell r="B1813" t="str">
            <v>Canto rodado clasificado</v>
          </cell>
          <cell r="C1813" t="str">
            <v>Ripio clasificado</v>
          </cell>
          <cell r="D1813" t="str">
            <v>m3</v>
          </cell>
          <cell r="E1813">
            <v>1.4999999999999999E-2</v>
          </cell>
          <cell r="F1813">
            <v>620</v>
          </cell>
          <cell r="G1813">
            <v>9.3000000000000007</v>
          </cell>
        </row>
        <row r="1814">
          <cell r="A1814" t="str">
            <v>INDEC-CM - 15310-11</v>
          </cell>
          <cell r="B1814" t="str">
            <v xml:space="preserve">Arena fina </v>
          </cell>
          <cell r="C1814" t="str">
            <v>Arena lavada</v>
          </cell>
          <cell r="D1814" t="str">
            <v>m3</v>
          </cell>
          <cell r="E1814">
            <v>2.1000000000000001E-2</v>
          </cell>
          <cell r="F1814">
            <v>620</v>
          </cell>
          <cell r="G1814">
            <v>13.02</v>
          </cell>
        </row>
        <row r="1815">
          <cell r="A1815" t="str">
            <v>INDEC-PB - 41261-1</v>
          </cell>
          <cell r="B1815" t="str">
            <v xml:space="preserve">Barras de hierro y acero                                               </v>
          </cell>
          <cell r="C1815" t="str">
            <v>Hierro</v>
          </cell>
          <cell r="D1815" t="str">
            <v>Kg.</v>
          </cell>
          <cell r="E1815">
            <v>3.08</v>
          </cell>
          <cell r="F1815">
            <v>134.92380155245135</v>
          </cell>
          <cell r="G1815">
            <v>415.57</v>
          </cell>
        </row>
        <row r="1816">
          <cell r="A1816" t="str">
            <v>INDEC-PB - 31420-1</v>
          </cell>
          <cell r="B1816" t="str">
            <v xml:space="preserve">Maderas terciadas fenólicas                                            </v>
          </cell>
          <cell r="C1816" t="str">
            <v>Tablas 1" x 4"</v>
          </cell>
          <cell r="D1816" t="str">
            <v>m2</v>
          </cell>
          <cell r="E1816">
            <v>0.01</v>
          </cell>
          <cell r="F1816">
            <v>640.91</v>
          </cell>
          <cell r="G1816">
            <v>6.41</v>
          </cell>
        </row>
        <row r="1817">
          <cell r="A1817" t="str">
            <v>INDEC-CM - 31100-11</v>
          </cell>
          <cell r="B1817" t="str">
            <v>Tirante  sin cepillar</v>
          </cell>
          <cell r="C1817" t="str">
            <v>Tirantes 3"x3"</v>
          </cell>
          <cell r="D1817" t="str">
            <v>ml</v>
          </cell>
          <cell r="E1817">
            <v>0.05</v>
          </cell>
          <cell r="F1817">
            <v>144.55000000000001</v>
          </cell>
          <cell r="G1817">
            <v>7.23</v>
          </cell>
        </row>
        <row r="1818">
          <cell r="A1818" t="str">
            <v>INDEC-PB - 31100-1</v>
          </cell>
          <cell r="B1818" t="str">
            <v xml:space="preserve">Maderas aserradas                                                      </v>
          </cell>
          <cell r="C1818" t="str">
            <v>Chanfles</v>
          </cell>
          <cell r="D1818" t="str">
            <v>ml</v>
          </cell>
          <cell r="E1818">
            <v>0.3</v>
          </cell>
          <cell r="F1818">
            <v>72</v>
          </cell>
          <cell r="G1818">
            <v>21.6</v>
          </cell>
        </row>
        <row r="1819">
          <cell r="A1819" t="str">
            <v>INDEC-PB - 41263-1</v>
          </cell>
          <cell r="B1819" t="str">
            <v xml:space="preserve">Alambres de acero                                                      </v>
          </cell>
          <cell r="C1819" t="str">
            <v xml:space="preserve">Alambre </v>
          </cell>
          <cell r="D1819" t="str">
            <v>Kg</v>
          </cell>
          <cell r="E1819">
            <v>0.02</v>
          </cell>
          <cell r="F1819">
            <v>203.39</v>
          </cell>
          <cell r="G1819">
            <v>4.07</v>
          </cell>
        </row>
        <row r="1820">
          <cell r="A1820" t="str">
            <v>INDEC-PB - 42944-2</v>
          </cell>
          <cell r="B1820" t="str">
            <v xml:space="preserve">Clavos                                                                 </v>
          </cell>
          <cell r="C1820" t="str">
            <v>Clavos pta. París 2"</v>
          </cell>
          <cell r="D1820" t="str">
            <v>Kg</v>
          </cell>
          <cell r="E1820">
            <v>0.03</v>
          </cell>
          <cell r="F1820">
            <v>181.4</v>
          </cell>
          <cell r="G1820">
            <v>5.44</v>
          </cell>
        </row>
        <row r="1821">
          <cell r="A1821" t="str">
            <v/>
          </cell>
          <cell r="B1821" t="str">
            <v/>
          </cell>
          <cell r="C1821">
            <v>0</v>
          </cell>
          <cell r="D1821" t="str">
            <v/>
          </cell>
          <cell r="E1821">
            <v>0</v>
          </cell>
          <cell r="F1821">
            <v>0</v>
          </cell>
          <cell r="G1821">
            <v>0</v>
          </cell>
        </row>
        <row r="1822">
          <cell r="A1822" t="str">
            <v/>
          </cell>
          <cell r="B1822" t="str">
            <v/>
          </cell>
          <cell r="C1822">
            <v>0</v>
          </cell>
          <cell r="D1822" t="str">
            <v/>
          </cell>
          <cell r="E1822">
            <v>0</v>
          </cell>
          <cell r="F1822">
            <v>0</v>
          </cell>
          <cell r="G1822">
            <v>0</v>
          </cell>
        </row>
        <row r="1823">
          <cell r="A1823" t="str">
            <v/>
          </cell>
          <cell r="B1823" t="str">
            <v/>
          </cell>
          <cell r="C1823">
            <v>0</v>
          </cell>
          <cell r="D1823" t="str">
            <v/>
          </cell>
          <cell r="E1823">
            <v>0</v>
          </cell>
          <cell r="F1823">
            <v>0</v>
          </cell>
          <cell r="G1823">
            <v>0</v>
          </cell>
        </row>
        <row r="1824">
          <cell r="A1824" t="str">
            <v/>
          </cell>
          <cell r="B1824" t="str">
            <v/>
          </cell>
          <cell r="C1824">
            <v>0</v>
          </cell>
          <cell r="D1824" t="str">
            <v/>
          </cell>
          <cell r="E1824">
            <v>0</v>
          </cell>
          <cell r="F1824">
            <v>0</v>
          </cell>
          <cell r="G1824">
            <v>0</v>
          </cell>
        </row>
        <row r="1825">
          <cell r="A1825" t="str">
            <v/>
          </cell>
          <cell r="B1825" t="str">
            <v/>
          </cell>
          <cell r="C1825">
            <v>0</v>
          </cell>
          <cell r="D1825" t="str">
            <v/>
          </cell>
          <cell r="E1825">
            <v>0</v>
          </cell>
          <cell r="F1825">
            <v>0</v>
          </cell>
          <cell r="G1825">
            <v>0</v>
          </cell>
        </row>
        <row r="1826">
          <cell r="A1826">
            <v>0</v>
          </cell>
          <cell r="B1826">
            <v>0</v>
          </cell>
          <cell r="C1826">
            <v>0</v>
          </cell>
          <cell r="D1826">
            <v>0</v>
          </cell>
          <cell r="E1826">
            <v>0</v>
          </cell>
          <cell r="F1826" t="str">
            <v>Total A</v>
          </cell>
          <cell r="G1826">
            <v>568.1400000000001</v>
          </cell>
        </row>
        <row r="1827">
          <cell r="A1827">
            <v>0</v>
          </cell>
          <cell r="B1827">
            <v>0</v>
          </cell>
          <cell r="C1827" t="str">
            <v>B - MANO DE OBRA</v>
          </cell>
          <cell r="D1827">
            <v>0</v>
          </cell>
          <cell r="E1827">
            <v>0</v>
          </cell>
          <cell r="F1827">
            <v>0</v>
          </cell>
          <cell r="G1827">
            <v>0</v>
          </cell>
        </row>
        <row r="1828">
          <cell r="A1828" t="str">
            <v>IIEE-SJ - 102000</v>
          </cell>
          <cell r="B1828" t="str">
            <v xml:space="preserve">Oficial </v>
          </cell>
          <cell r="C1828" t="str">
            <v>Oficial</v>
          </cell>
          <cell r="D1828" t="str">
            <v>hs.</v>
          </cell>
          <cell r="E1828">
            <v>1</v>
          </cell>
          <cell r="F1828">
            <v>222.14</v>
          </cell>
          <cell r="G1828">
            <v>222.14</v>
          </cell>
        </row>
        <row r="1829">
          <cell r="A1829" t="str">
            <v>IIEE-SJ - 103000</v>
          </cell>
          <cell r="B1829" t="str">
            <v>Ayudante</v>
          </cell>
          <cell r="C1829" t="str">
            <v>Ayudante</v>
          </cell>
          <cell r="D1829" t="str">
            <v>hs.</v>
          </cell>
          <cell r="E1829">
            <v>1.2</v>
          </cell>
          <cell r="F1829">
            <v>188.03</v>
          </cell>
          <cell r="G1829">
            <v>225.64</v>
          </cell>
        </row>
        <row r="1830">
          <cell r="A1830" t="str">
            <v>IIEE-SJ - 102000</v>
          </cell>
          <cell r="B1830" t="str">
            <v xml:space="preserve">Oficial </v>
          </cell>
          <cell r="C1830" t="str">
            <v>Cargas Sociales Oficial</v>
          </cell>
          <cell r="D1830" t="str">
            <v>hs.</v>
          </cell>
          <cell r="E1830">
            <v>1</v>
          </cell>
          <cell r="F1830">
            <v>139.9</v>
          </cell>
          <cell r="G1830">
            <v>139.9</v>
          </cell>
        </row>
        <row r="1831">
          <cell r="A1831" t="str">
            <v>IIEE-SJ - 103000</v>
          </cell>
          <cell r="B1831" t="str">
            <v>Ayudante</v>
          </cell>
          <cell r="C1831" t="str">
            <v>Cargas Sociales Ayudante</v>
          </cell>
          <cell r="D1831" t="str">
            <v>hs.</v>
          </cell>
          <cell r="E1831">
            <v>1.2</v>
          </cell>
          <cell r="F1831">
            <v>118.96</v>
          </cell>
          <cell r="G1831">
            <v>142.75</v>
          </cell>
        </row>
        <row r="1832">
          <cell r="A1832" t="str">
            <v/>
          </cell>
          <cell r="B1832">
            <v>0</v>
          </cell>
          <cell r="C1832">
            <v>0</v>
          </cell>
          <cell r="D1832" t="str">
            <v/>
          </cell>
          <cell r="E1832">
            <v>0</v>
          </cell>
          <cell r="F1832">
            <v>0</v>
          </cell>
          <cell r="G1832">
            <v>0</v>
          </cell>
        </row>
        <row r="1833">
          <cell r="A1833" t="str">
            <v/>
          </cell>
          <cell r="B1833">
            <v>0</v>
          </cell>
          <cell r="C1833">
            <v>0</v>
          </cell>
          <cell r="D1833" t="str">
            <v/>
          </cell>
          <cell r="E1833">
            <v>0</v>
          </cell>
          <cell r="F1833">
            <v>0</v>
          </cell>
          <cell r="G1833">
            <v>0</v>
          </cell>
        </row>
        <row r="1834">
          <cell r="A1834" t="str">
            <v/>
          </cell>
          <cell r="B1834">
            <v>0</v>
          </cell>
          <cell r="C1834">
            <v>0</v>
          </cell>
          <cell r="D1834" t="str">
            <v/>
          </cell>
          <cell r="E1834">
            <v>0</v>
          </cell>
          <cell r="F1834">
            <v>0</v>
          </cell>
          <cell r="G1834">
            <v>0</v>
          </cell>
        </row>
        <row r="1835">
          <cell r="A1835" t="str">
            <v/>
          </cell>
          <cell r="B1835">
            <v>0</v>
          </cell>
          <cell r="C1835">
            <v>0</v>
          </cell>
          <cell r="D1835" t="str">
            <v/>
          </cell>
          <cell r="E1835">
            <v>0</v>
          </cell>
          <cell r="F1835">
            <v>0</v>
          </cell>
          <cell r="G1835">
            <v>0</v>
          </cell>
        </row>
        <row r="1836">
          <cell r="A1836">
            <v>0</v>
          </cell>
          <cell r="B1836">
            <v>0</v>
          </cell>
          <cell r="C1836">
            <v>0</v>
          </cell>
          <cell r="D1836">
            <v>0</v>
          </cell>
          <cell r="E1836">
            <v>0</v>
          </cell>
          <cell r="F1836" t="str">
            <v>Total B</v>
          </cell>
          <cell r="G1836">
            <v>730.43</v>
          </cell>
        </row>
        <row r="1837">
          <cell r="A1837">
            <v>0</v>
          </cell>
          <cell r="B1837">
            <v>0</v>
          </cell>
          <cell r="C1837" t="str">
            <v>C - EQUIPOS</v>
          </cell>
          <cell r="D1837">
            <v>0</v>
          </cell>
          <cell r="E1837">
            <v>0</v>
          </cell>
          <cell r="F1837">
            <v>0</v>
          </cell>
          <cell r="G1837">
            <v>0</v>
          </cell>
        </row>
        <row r="1838">
          <cell r="A1838" t="str">
            <v/>
          </cell>
          <cell r="B1838" t="str">
            <v/>
          </cell>
          <cell r="C1838">
            <v>0</v>
          </cell>
          <cell r="D1838" t="str">
            <v/>
          </cell>
          <cell r="E1838">
            <v>0</v>
          </cell>
          <cell r="F1838">
            <v>0</v>
          </cell>
          <cell r="G1838">
            <v>0</v>
          </cell>
        </row>
        <row r="1839">
          <cell r="A1839" t="str">
            <v/>
          </cell>
          <cell r="B1839" t="str">
            <v/>
          </cell>
          <cell r="C1839">
            <v>0</v>
          </cell>
          <cell r="D1839" t="str">
            <v/>
          </cell>
          <cell r="E1839">
            <v>0</v>
          </cell>
          <cell r="F1839">
            <v>0</v>
          </cell>
          <cell r="G1839">
            <v>0</v>
          </cell>
        </row>
        <row r="1840">
          <cell r="A1840" t="str">
            <v/>
          </cell>
          <cell r="B1840" t="str">
            <v/>
          </cell>
          <cell r="C1840">
            <v>0</v>
          </cell>
          <cell r="D1840" t="str">
            <v/>
          </cell>
          <cell r="E1840">
            <v>0</v>
          </cell>
          <cell r="F1840">
            <v>0</v>
          </cell>
          <cell r="G1840">
            <v>0</v>
          </cell>
        </row>
        <row r="1841">
          <cell r="A1841" t="str">
            <v/>
          </cell>
          <cell r="B1841" t="str">
            <v/>
          </cell>
          <cell r="C1841">
            <v>0</v>
          </cell>
          <cell r="D1841" t="str">
            <v/>
          </cell>
          <cell r="E1841">
            <v>0</v>
          </cell>
          <cell r="F1841">
            <v>0</v>
          </cell>
          <cell r="G1841">
            <v>0</v>
          </cell>
        </row>
        <row r="1842">
          <cell r="A1842" t="str">
            <v/>
          </cell>
          <cell r="B1842" t="str">
            <v/>
          </cell>
          <cell r="C1842">
            <v>0</v>
          </cell>
          <cell r="D1842" t="str">
            <v/>
          </cell>
          <cell r="E1842">
            <v>0</v>
          </cell>
          <cell r="F1842">
            <v>0</v>
          </cell>
          <cell r="G1842">
            <v>0</v>
          </cell>
        </row>
        <row r="1843">
          <cell r="A1843" t="str">
            <v/>
          </cell>
          <cell r="B1843" t="str">
            <v/>
          </cell>
          <cell r="C1843">
            <v>0</v>
          </cell>
          <cell r="D1843" t="str">
            <v/>
          </cell>
          <cell r="E1843">
            <v>0</v>
          </cell>
          <cell r="F1843">
            <v>0</v>
          </cell>
          <cell r="G1843">
            <v>0</v>
          </cell>
        </row>
        <row r="1844">
          <cell r="A1844" t="str">
            <v/>
          </cell>
          <cell r="B1844" t="str">
            <v/>
          </cell>
          <cell r="C1844">
            <v>0</v>
          </cell>
          <cell r="D1844" t="str">
            <v/>
          </cell>
          <cell r="E1844">
            <v>0</v>
          </cell>
          <cell r="F1844">
            <v>0</v>
          </cell>
          <cell r="G1844">
            <v>0</v>
          </cell>
        </row>
        <row r="1845">
          <cell r="A1845" t="str">
            <v/>
          </cell>
          <cell r="B1845" t="str">
            <v/>
          </cell>
          <cell r="C1845">
            <v>0</v>
          </cell>
          <cell r="D1845" t="str">
            <v/>
          </cell>
          <cell r="E1845">
            <v>0</v>
          </cell>
          <cell r="F1845">
            <v>0</v>
          </cell>
          <cell r="G1845">
            <v>0</v>
          </cell>
        </row>
        <row r="1846">
          <cell r="A1846" t="str">
            <v/>
          </cell>
          <cell r="B1846" t="str">
            <v/>
          </cell>
          <cell r="C1846">
            <v>0</v>
          </cell>
          <cell r="D1846" t="str">
            <v/>
          </cell>
          <cell r="E1846">
            <v>0</v>
          </cell>
          <cell r="F1846">
            <v>0</v>
          </cell>
          <cell r="G1846">
            <v>0</v>
          </cell>
        </row>
        <row r="1847">
          <cell r="A1847">
            <v>0</v>
          </cell>
          <cell r="B1847">
            <v>0</v>
          </cell>
          <cell r="C1847">
            <v>0</v>
          </cell>
          <cell r="D1847">
            <v>0</v>
          </cell>
          <cell r="E1847">
            <v>0</v>
          </cell>
          <cell r="F1847" t="str">
            <v>Total C</v>
          </cell>
          <cell r="G1847">
            <v>0</v>
          </cell>
        </row>
        <row r="1848">
          <cell r="A1848">
            <v>0</v>
          </cell>
          <cell r="B1848">
            <v>0</v>
          </cell>
          <cell r="C1848">
            <v>0</v>
          </cell>
          <cell r="D1848">
            <v>0</v>
          </cell>
          <cell r="E1848">
            <v>0</v>
          </cell>
          <cell r="F1848">
            <v>0</v>
          </cell>
          <cell r="G1848">
            <v>0</v>
          </cell>
        </row>
        <row r="1849">
          <cell r="A1849" t="str">
            <v>4.7.1</v>
          </cell>
          <cell r="B1849" t="str">
            <v>De hormigón</v>
          </cell>
          <cell r="C1849">
            <v>0</v>
          </cell>
          <cell r="D1849" t="str">
            <v>Costo  Neto</v>
          </cell>
          <cell r="E1849">
            <v>0</v>
          </cell>
          <cell r="F1849" t="str">
            <v>Total D=A+B+C</v>
          </cell>
          <cell r="G1849">
            <v>1298.5700000000002</v>
          </cell>
        </row>
        <row r="1851">
          <cell r="A1851" t="str">
            <v>ANALISIS DE PRECIOS</v>
          </cell>
          <cell r="B1851">
            <v>0</v>
          </cell>
          <cell r="C1851">
            <v>0</v>
          </cell>
          <cell r="D1851">
            <v>0</v>
          </cell>
          <cell r="E1851">
            <v>0</v>
          </cell>
          <cell r="F1851">
            <v>0</v>
          </cell>
          <cell r="G1851">
            <v>0</v>
          </cell>
        </row>
        <row r="1852">
          <cell r="A1852" t="str">
            <v>COMITENTE:</v>
          </cell>
          <cell r="B1852" t="str">
            <v>DIRECCIÓN DE INFRAESTRUCTURA ESCOLAR</v>
          </cell>
          <cell r="C1852">
            <v>0</v>
          </cell>
          <cell r="D1852">
            <v>0</v>
          </cell>
          <cell r="E1852">
            <v>0</v>
          </cell>
          <cell r="F1852">
            <v>0</v>
          </cell>
          <cell r="G1852">
            <v>0</v>
          </cell>
        </row>
        <row r="1853">
          <cell r="A1853" t="str">
            <v>CONTRATISTA:</v>
          </cell>
          <cell r="B1853">
            <v>0</v>
          </cell>
          <cell r="C1853">
            <v>0</v>
          </cell>
          <cell r="D1853">
            <v>0</v>
          </cell>
          <cell r="E1853">
            <v>0</v>
          </cell>
          <cell r="F1853">
            <v>0</v>
          </cell>
          <cell r="G1853">
            <v>0</v>
          </cell>
        </row>
        <row r="1854">
          <cell r="A1854" t="str">
            <v>OBRA:</v>
          </cell>
          <cell r="B1854" t="str">
            <v>ESCUELA JUAN JOSE PASO</v>
          </cell>
          <cell r="C1854">
            <v>0</v>
          </cell>
          <cell r="D1854">
            <v>0</v>
          </cell>
          <cell r="E1854">
            <v>0</v>
          </cell>
          <cell r="F1854" t="str">
            <v>PRECIOS A:</v>
          </cell>
          <cell r="G1854">
            <v>44180</v>
          </cell>
        </row>
        <row r="1855">
          <cell r="A1855" t="str">
            <v>UBICACIÓN:</v>
          </cell>
          <cell r="B1855" t="str">
            <v>DEPARTAMENTO ANGACO</v>
          </cell>
          <cell r="C1855">
            <v>0</v>
          </cell>
          <cell r="D1855">
            <v>0</v>
          </cell>
          <cell r="E1855">
            <v>0</v>
          </cell>
          <cell r="F1855">
            <v>0</v>
          </cell>
          <cell r="G1855">
            <v>0</v>
          </cell>
        </row>
        <row r="1856">
          <cell r="A1856" t="str">
            <v>RUBRO:</v>
          </cell>
          <cell r="B1856">
            <v>5</v>
          </cell>
          <cell r="C1856" t="str">
            <v>REVESTIMIENTOS</v>
          </cell>
          <cell r="D1856">
            <v>0</v>
          </cell>
          <cell r="E1856">
            <v>0</v>
          </cell>
          <cell r="F1856">
            <v>0</v>
          </cell>
          <cell r="G1856">
            <v>0</v>
          </cell>
        </row>
        <row r="1857">
          <cell r="A1857" t="str">
            <v>ITEM:</v>
          </cell>
          <cell r="B1857" t="str">
            <v>5.1</v>
          </cell>
          <cell r="C1857" t="str">
            <v>Cerámico</v>
          </cell>
          <cell r="D1857">
            <v>0</v>
          </cell>
          <cell r="E1857">
            <v>0</v>
          </cell>
          <cell r="F1857" t="str">
            <v>UNIDAD:</v>
          </cell>
          <cell r="G1857" t="str">
            <v>m2</v>
          </cell>
        </row>
        <row r="1858">
          <cell r="A1858">
            <v>0</v>
          </cell>
          <cell r="B1858">
            <v>0</v>
          </cell>
          <cell r="C1858">
            <v>0</v>
          </cell>
          <cell r="D1858">
            <v>0</v>
          </cell>
          <cell r="E1858">
            <v>0</v>
          </cell>
          <cell r="F1858">
            <v>0</v>
          </cell>
          <cell r="G1858">
            <v>0</v>
          </cell>
        </row>
        <row r="1859">
          <cell r="A1859" t="str">
            <v>DATOS REDETERMINACION</v>
          </cell>
          <cell r="B1859">
            <v>0</v>
          </cell>
          <cell r="C1859" t="str">
            <v>DESIGNACION</v>
          </cell>
          <cell r="D1859" t="str">
            <v>U</v>
          </cell>
          <cell r="E1859" t="str">
            <v>Cantidad</v>
          </cell>
          <cell r="F1859" t="str">
            <v>$ Unitarios</v>
          </cell>
          <cell r="G1859" t="str">
            <v>$ Parcial</v>
          </cell>
        </row>
        <row r="1860">
          <cell r="A1860" t="str">
            <v>CÓDIGO</v>
          </cell>
          <cell r="B1860" t="str">
            <v>DESCRIPCIÓN</v>
          </cell>
          <cell r="C1860">
            <v>0</v>
          </cell>
          <cell r="D1860">
            <v>0</v>
          </cell>
          <cell r="E1860">
            <v>0</v>
          </cell>
          <cell r="F1860">
            <v>0</v>
          </cell>
          <cell r="G1860">
            <v>0</v>
          </cell>
        </row>
        <row r="1861">
          <cell r="A1861">
            <v>0</v>
          </cell>
          <cell r="B1861">
            <v>0</v>
          </cell>
          <cell r="C1861" t="str">
            <v>A - MATERIALES</v>
          </cell>
          <cell r="D1861">
            <v>0</v>
          </cell>
          <cell r="E1861">
            <v>0</v>
          </cell>
          <cell r="F1861">
            <v>0</v>
          </cell>
          <cell r="G1861">
            <v>0</v>
          </cell>
        </row>
        <row r="1862">
          <cell r="A1862" t="str">
            <v>INDEC-CM - 37440-21</v>
          </cell>
          <cell r="B1862" t="str">
            <v>Adhesivo para pisos y revestimientos cerámicos</v>
          </cell>
          <cell r="C1862" t="str">
            <v>Pegamento para cerámico</v>
          </cell>
          <cell r="D1862" t="str">
            <v>kg</v>
          </cell>
          <cell r="E1862">
            <v>6.5</v>
          </cell>
          <cell r="F1862">
            <v>12.151666666666667</v>
          </cell>
          <cell r="G1862">
            <v>78.989999999999995</v>
          </cell>
        </row>
        <row r="1863">
          <cell r="A1863" t="str">
            <v>INDEC-CM - 37440-21</v>
          </cell>
          <cell r="B1863" t="str">
            <v>Adhesivo para pisos y revestimientos cerámicos</v>
          </cell>
          <cell r="C1863" t="str">
            <v>Pastina para cerámicos</v>
          </cell>
          <cell r="D1863" t="str">
            <v>kg</v>
          </cell>
          <cell r="E1863">
            <v>0.3</v>
          </cell>
          <cell r="F1863">
            <v>110.056</v>
          </cell>
          <cell r="G1863">
            <v>33.020000000000003</v>
          </cell>
        </row>
        <row r="1864">
          <cell r="A1864" t="str">
            <v>INDEC-DCTO - Inciso c)</v>
          </cell>
          <cell r="B1864" t="str">
            <v>Pisos y revestimientos</v>
          </cell>
          <cell r="C1864" t="str">
            <v>Cerámicos para revestimiento</v>
          </cell>
          <cell r="D1864" t="str">
            <v>m2</v>
          </cell>
          <cell r="E1864">
            <v>1.1000000000000001</v>
          </cell>
          <cell r="F1864">
            <v>439.34</v>
          </cell>
          <cell r="G1864">
            <v>483.27</v>
          </cell>
        </row>
        <row r="1865">
          <cell r="A1865" t="str">
            <v/>
          </cell>
          <cell r="B1865" t="str">
            <v/>
          </cell>
          <cell r="C1865">
            <v>0</v>
          </cell>
          <cell r="D1865" t="str">
            <v/>
          </cell>
          <cell r="E1865">
            <v>0</v>
          </cell>
          <cell r="F1865">
            <v>0</v>
          </cell>
          <cell r="G1865">
            <v>0</v>
          </cell>
        </row>
        <row r="1866">
          <cell r="A1866" t="str">
            <v/>
          </cell>
          <cell r="B1866" t="str">
            <v/>
          </cell>
          <cell r="C1866">
            <v>0</v>
          </cell>
          <cell r="D1866" t="str">
            <v/>
          </cell>
          <cell r="E1866">
            <v>0</v>
          </cell>
          <cell r="F1866">
            <v>0</v>
          </cell>
          <cell r="G1866">
            <v>0</v>
          </cell>
        </row>
        <row r="1867">
          <cell r="A1867" t="str">
            <v/>
          </cell>
          <cell r="B1867" t="str">
            <v/>
          </cell>
          <cell r="C1867">
            <v>0</v>
          </cell>
          <cell r="D1867" t="str">
            <v/>
          </cell>
          <cell r="E1867">
            <v>0</v>
          </cell>
          <cell r="F1867">
            <v>0</v>
          </cell>
          <cell r="G1867">
            <v>0</v>
          </cell>
        </row>
        <row r="1868">
          <cell r="A1868" t="str">
            <v/>
          </cell>
          <cell r="B1868" t="str">
            <v/>
          </cell>
          <cell r="C1868">
            <v>0</v>
          </cell>
          <cell r="D1868" t="str">
            <v/>
          </cell>
          <cell r="E1868">
            <v>0</v>
          </cell>
          <cell r="F1868">
            <v>0</v>
          </cell>
          <cell r="G1868">
            <v>0</v>
          </cell>
        </row>
        <row r="1869">
          <cell r="A1869" t="str">
            <v/>
          </cell>
          <cell r="B1869" t="str">
            <v/>
          </cell>
          <cell r="C1869">
            <v>0</v>
          </cell>
          <cell r="D1869" t="str">
            <v/>
          </cell>
          <cell r="E1869">
            <v>0</v>
          </cell>
          <cell r="F1869">
            <v>0</v>
          </cell>
          <cell r="G1869">
            <v>0</v>
          </cell>
        </row>
        <row r="1870">
          <cell r="A1870" t="str">
            <v/>
          </cell>
          <cell r="B1870" t="str">
            <v/>
          </cell>
          <cell r="C1870">
            <v>0</v>
          </cell>
          <cell r="D1870" t="str">
            <v/>
          </cell>
          <cell r="E1870">
            <v>0</v>
          </cell>
          <cell r="F1870">
            <v>0</v>
          </cell>
          <cell r="G1870">
            <v>0</v>
          </cell>
        </row>
        <row r="1871">
          <cell r="A1871" t="str">
            <v/>
          </cell>
          <cell r="B1871" t="str">
            <v/>
          </cell>
          <cell r="C1871">
            <v>0</v>
          </cell>
          <cell r="D1871" t="str">
            <v/>
          </cell>
          <cell r="E1871">
            <v>0</v>
          </cell>
          <cell r="F1871">
            <v>0</v>
          </cell>
          <cell r="G1871">
            <v>0</v>
          </cell>
        </row>
        <row r="1872">
          <cell r="A1872" t="str">
            <v/>
          </cell>
          <cell r="B1872" t="str">
            <v/>
          </cell>
          <cell r="C1872">
            <v>0</v>
          </cell>
          <cell r="D1872" t="str">
            <v/>
          </cell>
          <cell r="E1872">
            <v>0</v>
          </cell>
          <cell r="F1872">
            <v>0</v>
          </cell>
          <cell r="G1872">
            <v>0</v>
          </cell>
        </row>
        <row r="1873">
          <cell r="A1873" t="str">
            <v/>
          </cell>
          <cell r="B1873" t="str">
            <v/>
          </cell>
          <cell r="C1873">
            <v>0</v>
          </cell>
          <cell r="D1873" t="str">
            <v/>
          </cell>
          <cell r="E1873">
            <v>0</v>
          </cell>
          <cell r="F1873">
            <v>0</v>
          </cell>
          <cell r="G1873">
            <v>0</v>
          </cell>
        </row>
        <row r="1874">
          <cell r="A1874" t="str">
            <v/>
          </cell>
          <cell r="B1874" t="str">
            <v/>
          </cell>
          <cell r="C1874">
            <v>0</v>
          </cell>
          <cell r="D1874" t="str">
            <v/>
          </cell>
          <cell r="E1874">
            <v>0</v>
          </cell>
          <cell r="F1874">
            <v>0</v>
          </cell>
          <cell r="G1874">
            <v>0</v>
          </cell>
        </row>
        <row r="1875">
          <cell r="A1875" t="str">
            <v/>
          </cell>
          <cell r="B1875" t="str">
            <v/>
          </cell>
          <cell r="C1875">
            <v>0</v>
          </cell>
          <cell r="D1875" t="str">
            <v/>
          </cell>
          <cell r="E1875">
            <v>0</v>
          </cell>
          <cell r="F1875">
            <v>0</v>
          </cell>
          <cell r="G1875">
            <v>0</v>
          </cell>
        </row>
        <row r="1876">
          <cell r="A1876">
            <v>0</v>
          </cell>
          <cell r="B1876">
            <v>0</v>
          </cell>
          <cell r="C1876">
            <v>0</v>
          </cell>
          <cell r="D1876">
            <v>0</v>
          </cell>
          <cell r="E1876">
            <v>0</v>
          </cell>
          <cell r="F1876" t="str">
            <v>Total A</v>
          </cell>
          <cell r="G1876">
            <v>595.28</v>
          </cell>
        </row>
        <row r="1877">
          <cell r="A1877">
            <v>0</v>
          </cell>
          <cell r="B1877">
            <v>0</v>
          </cell>
          <cell r="C1877" t="str">
            <v>B - MANO DE OBRA</v>
          </cell>
          <cell r="D1877">
            <v>0</v>
          </cell>
          <cell r="E1877">
            <v>0</v>
          </cell>
          <cell r="F1877">
            <v>0</v>
          </cell>
          <cell r="G1877">
            <v>0</v>
          </cell>
        </row>
        <row r="1878">
          <cell r="A1878" t="str">
            <v>IIEE-SJ - 102000</v>
          </cell>
          <cell r="B1878" t="str">
            <v xml:space="preserve">Oficial </v>
          </cell>
          <cell r="C1878" t="str">
            <v>Oficial</v>
          </cell>
          <cell r="D1878" t="str">
            <v>hs.</v>
          </cell>
          <cell r="E1878">
            <v>0.7</v>
          </cell>
          <cell r="F1878">
            <v>222.14</v>
          </cell>
          <cell r="G1878">
            <v>155.5</v>
          </cell>
        </row>
        <row r="1879">
          <cell r="A1879" t="str">
            <v>IIEE-SJ - 103000</v>
          </cell>
          <cell r="B1879" t="str">
            <v>Ayudante</v>
          </cell>
          <cell r="C1879" t="str">
            <v>Ayudante</v>
          </cell>
          <cell r="D1879" t="str">
            <v>hs.</v>
          </cell>
          <cell r="E1879">
            <v>0.71</v>
          </cell>
          <cell r="F1879">
            <v>188.03</v>
          </cell>
          <cell r="G1879">
            <v>133.5</v>
          </cell>
        </row>
        <row r="1880">
          <cell r="A1880" t="str">
            <v>IIEE-SJ - 102000</v>
          </cell>
          <cell r="B1880" t="str">
            <v xml:space="preserve">Oficial </v>
          </cell>
          <cell r="C1880" t="str">
            <v>Cargas Sociales Oficial</v>
          </cell>
          <cell r="D1880" t="str">
            <v>hs.</v>
          </cell>
          <cell r="E1880">
            <v>0.7</v>
          </cell>
          <cell r="F1880">
            <v>139.9</v>
          </cell>
          <cell r="G1880">
            <v>97.93</v>
          </cell>
        </row>
        <row r="1881">
          <cell r="A1881" t="str">
            <v>IIEE-SJ - 103000</v>
          </cell>
          <cell r="B1881" t="str">
            <v>Ayudante</v>
          </cell>
          <cell r="C1881" t="str">
            <v>Cargas Sociales Ayudante</v>
          </cell>
          <cell r="D1881" t="str">
            <v>hs.</v>
          </cell>
          <cell r="E1881">
            <v>0.71</v>
          </cell>
          <cell r="F1881">
            <v>118.96</v>
          </cell>
          <cell r="G1881">
            <v>84.46</v>
          </cell>
        </row>
        <row r="1882">
          <cell r="A1882" t="str">
            <v/>
          </cell>
          <cell r="B1882">
            <v>0</v>
          </cell>
          <cell r="C1882">
            <v>0</v>
          </cell>
          <cell r="D1882" t="str">
            <v/>
          </cell>
          <cell r="E1882">
            <v>0</v>
          </cell>
          <cell r="F1882">
            <v>0</v>
          </cell>
          <cell r="G1882">
            <v>0</v>
          </cell>
        </row>
        <row r="1883">
          <cell r="A1883" t="str">
            <v/>
          </cell>
          <cell r="B1883">
            <v>0</v>
          </cell>
          <cell r="C1883">
            <v>0</v>
          </cell>
          <cell r="D1883" t="str">
            <v/>
          </cell>
          <cell r="E1883">
            <v>0</v>
          </cell>
          <cell r="F1883">
            <v>0</v>
          </cell>
          <cell r="G1883">
            <v>0</v>
          </cell>
        </row>
        <row r="1884">
          <cell r="A1884" t="str">
            <v/>
          </cell>
          <cell r="B1884">
            <v>0</v>
          </cell>
          <cell r="C1884">
            <v>0</v>
          </cell>
          <cell r="D1884" t="str">
            <v/>
          </cell>
          <cell r="E1884">
            <v>0</v>
          </cell>
          <cell r="F1884">
            <v>0</v>
          </cell>
          <cell r="G1884">
            <v>0</v>
          </cell>
        </row>
        <row r="1885">
          <cell r="A1885" t="str">
            <v/>
          </cell>
          <cell r="B1885">
            <v>0</v>
          </cell>
          <cell r="C1885">
            <v>0</v>
          </cell>
          <cell r="D1885" t="str">
            <v/>
          </cell>
          <cell r="E1885">
            <v>0</v>
          </cell>
          <cell r="F1885">
            <v>0</v>
          </cell>
          <cell r="G1885">
            <v>0</v>
          </cell>
        </row>
        <row r="1886">
          <cell r="A1886">
            <v>0</v>
          </cell>
          <cell r="B1886">
            <v>0</v>
          </cell>
          <cell r="C1886">
            <v>0</v>
          </cell>
          <cell r="D1886">
            <v>0</v>
          </cell>
          <cell r="E1886">
            <v>0</v>
          </cell>
          <cell r="F1886" t="str">
            <v>Total B</v>
          </cell>
          <cell r="G1886">
            <v>471.39</v>
          </cell>
        </row>
        <row r="1887">
          <cell r="A1887">
            <v>0</v>
          </cell>
          <cell r="B1887">
            <v>0</v>
          </cell>
          <cell r="C1887" t="str">
            <v>C - EQUIPOS</v>
          </cell>
          <cell r="D1887">
            <v>0</v>
          </cell>
          <cell r="E1887">
            <v>0</v>
          </cell>
          <cell r="F1887">
            <v>0</v>
          </cell>
          <cell r="G1887">
            <v>0</v>
          </cell>
        </row>
        <row r="1888">
          <cell r="A1888" t="str">
            <v/>
          </cell>
          <cell r="B1888" t="str">
            <v/>
          </cell>
          <cell r="C1888">
            <v>0</v>
          </cell>
          <cell r="D1888" t="str">
            <v/>
          </cell>
          <cell r="E1888">
            <v>0</v>
          </cell>
          <cell r="F1888">
            <v>0</v>
          </cell>
          <cell r="G1888">
            <v>0</v>
          </cell>
        </row>
        <row r="1889">
          <cell r="A1889" t="str">
            <v/>
          </cell>
          <cell r="B1889" t="str">
            <v/>
          </cell>
          <cell r="C1889">
            <v>0</v>
          </cell>
          <cell r="D1889" t="str">
            <v/>
          </cell>
          <cell r="E1889">
            <v>0</v>
          </cell>
          <cell r="F1889">
            <v>0</v>
          </cell>
          <cell r="G1889">
            <v>0</v>
          </cell>
        </row>
        <row r="1890">
          <cell r="A1890" t="str">
            <v/>
          </cell>
          <cell r="B1890" t="str">
            <v/>
          </cell>
          <cell r="C1890">
            <v>0</v>
          </cell>
          <cell r="D1890" t="str">
            <v/>
          </cell>
          <cell r="E1890">
            <v>0</v>
          </cell>
          <cell r="F1890">
            <v>0</v>
          </cell>
          <cell r="G1890">
            <v>0</v>
          </cell>
        </row>
        <row r="1891">
          <cell r="A1891" t="str">
            <v/>
          </cell>
          <cell r="B1891" t="str">
            <v/>
          </cell>
          <cell r="C1891">
            <v>0</v>
          </cell>
          <cell r="D1891" t="str">
            <v/>
          </cell>
          <cell r="E1891">
            <v>0</v>
          </cell>
          <cell r="F1891">
            <v>0</v>
          </cell>
          <cell r="G1891">
            <v>0</v>
          </cell>
        </row>
        <row r="1892">
          <cell r="A1892" t="str">
            <v/>
          </cell>
          <cell r="B1892" t="str">
            <v/>
          </cell>
          <cell r="C1892">
            <v>0</v>
          </cell>
          <cell r="D1892" t="str">
            <v/>
          </cell>
          <cell r="E1892">
            <v>0</v>
          </cell>
          <cell r="F1892">
            <v>0</v>
          </cell>
          <cell r="G1892">
            <v>0</v>
          </cell>
        </row>
        <row r="1893">
          <cell r="A1893" t="str">
            <v/>
          </cell>
          <cell r="B1893" t="str">
            <v/>
          </cell>
          <cell r="C1893">
            <v>0</v>
          </cell>
          <cell r="D1893" t="str">
            <v/>
          </cell>
          <cell r="E1893">
            <v>0</v>
          </cell>
          <cell r="F1893">
            <v>0</v>
          </cell>
          <cell r="G1893">
            <v>0</v>
          </cell>
        </row>
        <row r="1894">
          <cell r="A1894" t="str">
            <v/>
          </cell>
          <cell r="B1894" t="str">
            <v/>
          </cell>
          <cell r="C1894">
            <v>0</v>
          </cell>
          <cell r="D1894" t="str">
            <v/>
          </cell>
          <cell r="E1894">
            <v>0</v>
          </cell>
          <cell r="F1894">
            <v>0</v>
          </cell>
          <cell r="G1894">
            <v>0</v>
          </cell>
        </row>
        <row r="1895">
          <cell r="A1895" t="str">
            <v/>
          </cell>
          <cell r="B1895" t="str">
            <v/>
          </cell>
          <cell r="C1895">
            <v>0</v>
          </cell>
          <cell r="D1895" t="str">
            <v/>
          </cell>
          <cell r="E1895">
            <v>0</v>
          </cell>
          <cell r="F1895">
            <v>0</v>
          </cell>
          <cell r="G1895">
            <v>0</v>
          </cell>
        </row>
        <row r="1896">
          <cell r="A1896" t="str">
            <v/>
          </cell>
          <cell r="B1896" t="str">
            <v/>
          </cell>
          <cell r="C1896">
            <v>0</v>
          </cell>
          <cell r="D1896" t="str">
            <v/>
          </cell>
          <cell r="E1896">
            <v>0</v>
          </cell>
          <cell r="F1896">
            <v>0</v>
          </cell>
          <cell r="G1896">
            <v>0</v>
          </cell>
        </row>
        <row r="1897">
          <cell r="A1897">
            <v>0</v>
          </cell>
          <cell r="B1897">
            <v>0</v>
          </cell>
          <cell r="C1897">
            <v>0</v>
          </cell>
          <cell r="D1897">
            <v>0</v>
          </cell>
          <cell r="E1897">
            <v>0</v>
          </cell>
          <cell r="F1897" t="str">
            <v>Total C</v>
          </cell>
          <cell r="G1897">
            <v>0</v>
          </cell>
        </row>
        <row r="1898">
          <cell r="A1898">
            <v>0</v>
          </cell>
          <cell r="B1898">
            <v>0</v>
          </cell>
          <cell r="C1898">
            <v>0</v>
          </cell>
          <cell r="D1898">
            <v>0</v>
          </cell>
          <cell r="E1898">
            <v>0</v>
          </cell>
          <cell r="F1898">
            <v>0</v>
          </cell>
          <cell r="G1898">
            <v>0</v>
          </cell>
        </row>
        <row r="1899">
          <cell r="A1899" t="str">
            <v>5.1</v>
          </cell>
          <cell r="B1899" t="str">
            <v>Cerámico</v>
          </cell>
          <cell r="C1899">
            <v>0</v>
          </cell>
          <cell r="D1899" t="str">
            <v>Costo  Neto</v>
          </cell>
          <cell r="E1899">
            <v>0</v>
          </cell>
          <cell r="F1899" t="str">
            <v>Total D=A+B+C</v>
          </cell>
          <cell r="G1899">
            <v>1066.67</v>
          </cell>
        </row>
        <row r="1901">
          <cell r="A1901" t="str">
            <v>ANALISIS DE PRECIOS</v>
          </cell>
          <cell r="B1901">
            <v>0</v>
          </cell>
          <cell r="C1901">
            <v>0</v>
          </cell>
          <cell r="D1901">
            <v>0</v>
          </cell>
          <cell r="E1901">
            <v>0</v>
          </cell>
          <cell r="F1901">
            <v>0</v>
          </cell>
          <cell r="G1901">
            <v>0</v>
          </cell>
        </row>
        <row r="1902">
          <cell r="A1902" t="str">
            <v>COMITENTE:</v>
          </cell>
          <cell r="B1902" t="str">
            <v>DIRECCIÓN DE INFRAESTRUCTURA ESCOLAR</v>
          </cell>
          <cell r="C1902">
            <v>0</v>
          </cell>
          <cell r="D1902">
            <v>0</v>
          </cell>
          <cell r="E1902">
            <v>0</v>
          </cell>
          <cell r="F1902">
            <v>0</v>
          </cell>
          <cell r="G1902">
            <v>0</v>
          </cell>
        </row>
        <row r="1903">
          <cell r="A1903" t="str">
            <v>CONTRATISTA:</v>
          </cell>
          <cell r="B1903">
            <v>0</v>
          </cell>
          <cell r="C1903">
            <v>0</v>
          </cell>
          <cell r="D1903">
            <v>0</v>
          </cell>
          <cell r="E1903">
            <v>0</v>
          </cell>
          <cell r="F1903">
            <v>0</v>
          </cell>
          <cell r="G1903">
            <v>0</v>
          </cell>
        </row>
        <row r="1904">
          <cell r="A1904" t="str">
            <v>OBRA:</v>
          </cell>
          <cell r="B1904" t="str">
            <v>ESCUELA JUAN JOSE PASO</v>
          </cell>
          <cell r="C1904">
            <v>0</v>
          </cell>
          <cell r="D1904">
            <v>0</v>
          </cell>
          <cell r="E1904">
            <v>0</v>
          </cell>
          <cell r="F1904" t="str">
            <v>PRECIOS A:</v>
          </cell>
          <cell r="G1904">
            <v>44180</v>
          </cell>
        </row>
        <row r="1905">
          <cell r="A1905" t="str">
            <v>UBICACIÓN:</v>
          </cell>
          <cell r="B1905" t="str">
            <v>DEPARTAMENTO ANGACO</v>
          </cell>
          <cell r="C1905">
            <v>0</v>
          </cell>
          <cell r="D1905">
            <v>0</v>
          </cell>
          <cell r="E1905">
            <v>0</v>
          </cell>
          <cell r="F1905">
            <v>0</v>
          </cell>
          <cell r="G1905">
            <v>0</v>
          </cell>
        </row>
        <row r="1906">
          <cell r="A1906" t="str">
            <v>RUBRO:</v>
          </cell>
          <cell r="B1906">
            <v>5</v>
          </cell>
          <cell r="C1906" t="str">
            <v>REVESTIMIENTOS</v>
          </cell>
          <cell r="D1906">
            <v>0</v>
          </cell>
          <cell r="E1906">
            <v>0</v>
          </cell>
          <cell r="F1906">
            <v>0</v>
          </cell>
          <cell r="G1906">
            <v>0</v>
          </cell>
        </row>
        <row r="1907">
          <cell r="A1907" t="str">
            <v>ITEM:</v>
          </cell>
          <cell r="B1907" t="str">
            <v>5.2</v>
          </cell>
          <cell r="C1907" t="str">
            <v>De piedra laja (ídem a la existente)</v>
          </cell>
          <cell r="D1907">
            <v>0</v>
          </cell>
          <cell r="E1907">
            <v>0</v>
          </cell>
          <cell r="F1907" t="str">
            <v>UNIDAD:</v>
          </cell>
          <cell r="G1907" t="str">
            <v>m2</v>
          </cell>
        </row>
        <row r="1908">
          <cell r="A1908">
            <v>0</v>
          </cell>
          <cell r="B1908">
            <v>0</v>
          </cell>
          <cell r="C1908">
            <v>0</v>
          </cell>
          <cell r="D1908">
            <v>0</v>
          </cell>
          <cell r="E1908">
            <v>0</v>
          </cell>
          <cell r="F1908">
            <v>0</v>
          </cell>
          <cell r="G1908">
            <v>0</v>
          </cell>
        </row>
        <row r="1909">
          <cell r="A1909" t="str">
            <v>DATOS REDETERMINACION</v>
          </cell>
          <cell r="B1909">
            <v>0</v>
          </cell>
          <cell r="C1909" t="str">
            <v>DESIGNACION</v>
          </cell>
          <cell r="D1909" t="str">
            <v>U</v>
          </cell>
          <cell r="E1909" t="str">
            <v>Cantidad</v>
          </cell>
          <cell r="F1909" t="str">
            <v>$ Unitarios</v>
          </cell>
          <cell r="G1909" t="str">
            <v>$ Parcial</v>
          </cell>
        </row>
        <row r="1910">
          <cell r="A1910" t="str">
            <v>CÓDIGO</v>
          </cell>
          <cell r="B1910" t="str">
            <v>DESCRIPCIÓN</v>
          </cell>
          <cell r="C1910">
            <v>0</v>
          </cell>
          <cell r="D1910">
            <v>0</v>
          </cell>
          <cell r="E1910">
            <v>0</v>
          </cell>
          <cell r="F1910">
            <v>0</v>
          </cell>
          <cell r="G1910">
            <v>0</v>
          </cell>
        </row>
        <row r="1911">
          <cell r="A1911">
            <v>0</v>
          </cell>
          <cell r="B1911">
            <v>0</v>
          </cell>
          <cell r="C1911" t="str">
            <v>A - MATERIALES</v>
          </cell>
          <cell r="D1911">
            <v>0</v>
          </cell>
          <cell r="E1911">
            <v>0</v>
          </cell>
          <cell r="F1911">
            <v>0</v>
          </cell>
          <cell r="G1911">
            <v>0</v>
          </cell>
        </row>
        <row r="1912">
          <cell r="A1912" t="str">
            <v>INDEC-CM - 37440-11</v>
          </cell>
          <cell r="B1912" t="str">
            <v>Cemento portland normal, en bolsa</v>
          </cell>
          <cell r="C1912" t="str">
            <v>Cemento</v>
          </cell>
          <cell r="D1912" t="str">
            <v>Kg</v>
          </cell>
          <cell r="E1912">
            <v>20</v>
          </cell>
          <cell r="F1912">
            <v>9.5</v>
          </cell>
          <cell r="G1912">
            <v>190</v>
          </cell>
        </row>
        <row r="1913">
          <cell r="A1913" t="str">
            <v>INDEC-CM - 15310-11</v>
          </cell>
          <cell r="B1913" t="str">
            <v xml:space="preserve">Arena fina </v>
          </cell>
          <cell r="C1913" t="str">
            <v>Arena Lavada</v>
          </cell>
          <cell r="D1913" t="str">
            <v>m3</v>
          </cell>
          <cell r="E1913">
            <v>7.0000000000000007E-2</v>
          </cell>
          <cell r="F1913">
            <v>620</v>
          </cell>
          <cell r="G1913">
            <v>43.4</v>
          </cell>
        </row>
        <row r="1914">
          <cell r="A1914" t="str">
            <v>INDEC-PB - 41261-1</v>
          </cell>
          <cell r="B1914" t="str">
            <v xml:space="preserve">Barras de hierro y acero                                               </v>
          </cell>
          <cell r="C1914" t="str">
            <v>Hierro</v>
          </cell>
          <cell r="D1914" t="str">
            <v>Kg.</v>
          </cell>
          <cell r="E1914">
            <v>0.79</v>
          </cell>
          <cell r="F1914">
            <v>134.92380155245135</v>
          </cell>
          <cell r="G1914">
            <v>106.59</v>
          </cell>
        </row>
        <row r="1915">
          <cell r="A1915" t="str">
            <v>INDEC-DCTO - Inciso c)</v>
          </cell>
          <cell r="B1915" t="str">
            <v>Pisos y revestimientos</v>
          </cell>
          <cell r="C1915" t="str">
            <v>Revestimiento de Piedra</v>
          </cell>
          <cell r="D1915" t="str">
            <v>m2</v>
          </cell>
          <cell r="E1915">
            <v>1.1000000000000001</v>
          </cell>
          <cell r="F1915">
            <v>1000</v>
          </cell>
          <cell r="G1915">
            <v>1100</v>
          </cell>
        </row>
        <row r="1916">
          <cell r="A1916" t="str">
            <v/>
          </cell>
          <cell r="B1916" t="str">
            <v/>
          </cell>
          <cell r="C1916">
            <v>0</v>
          </cell>
          <cell r="D1916" t="str">
            <v/>
          </cell>
          <cell r="E1916">
            <v>0</v>
          </cell>
          <cell r="F1916">
            <v>0</v>
          </cell>
          <cell r="G1916">
            <v>0</v>
          </cell>
        </row>
        <row r="1917">
          <cell r="A1917" t="str">
            <v/>
          </cell>
          <cell r="B1917" t="str">
            <v/>
          </cell>
          <cell r="C1917">
            <v>0</v>
          </cell>
          <cell r="D1917" t="str">
            <v/>
          </cell>
          <cell r="E1917">
            <v>0</v>
          </cell>
          <cell r="F1917">
            <v>0</v>
          </cell>
          <cell r="G1917">
            <v>0</v>
          </cell>
        </row>
        <row r="1918">
          <cell r="A1918" t="str">
            <v/>
          </cell>
          <cell r="B1918" t="str">
            <v/>
          </cell>
          <cell r="C1918">
            <v>0</v>
          </cell>
          <cell r="D1918" t="str">
            <v/>
          </cell>
          <cell r="E1918">
            <v>0</v>
          </cell>
          <cell r="F1918">
            <v>0</v>
          </cell>
          <cell r="G1918">
            <v>0</v>
          </cell>
        </row>
        <row r="1919">
          <cell r="A1919" t="str">
            <v/>
          </cell>
          <cell r="B1919" t="str">
            <v/>
          </cell>
          <cell r="C1919">
            <v>0</v>
          </cell>
          <cell r="D1919" t="str">
            <v/>
          </cell>
          <cell r="E1919">
            <v>0</v>
          </cell>
          <cell r="F1919">
            <v>0</v>
          </cell>
          <cell r="G1919">
            <v>0</v>
          </cell>
        </row>
        <row r="1920">
          <cell r="A1920" t="str">
            <v/>
          </cell>
          <cell r="B1920" t="str">
            <v/>
          </cell>
          <cell r="C1920">
            <v>0</v>
          </cell>
          <cell r="D1920" t="str">
            <v/>
          </cell>
          <cell r="E1920">
            <v>0</v>
          </cell>
          <cell r="F1920">
            <v>0</v>
          </cell>
          <cell r="G1920">
            <v>0</v>
          </cell>
        </row>
        <row r="1921">
          <cell r="A1921" t="str">
            <v/>
          </cell>
          <cell r="B1921" t="str">
            <v/>
          </cell>
          <cell r="C1921">
            <v>0</v>
          </cell>
          <cell r="D1921" t="str">
            <v/>
          </cell>
          <cell r="E1921">
            <v>0</v>
          </cell>
          <cell r="F1921">
            <v>0</v>
          </cell>
          <cell r="G1921">
            <v>0</v>
          </cell>
        </row>
        <row r="1922">
          <cell r="A1922" t="str">
            <v/>
          </cell>
          <cell r="B1922" t="str">
            <v/>
          </cell>
          <cell r="C1922">
            <v>0</v>
          </cell>
          <cell r="D1922" t="str">
            <v/>
          </cell>
          <cell r="E1922">
            <v>0</v>
          </cell>
          <cell r="F1922">
            <v>0</v>
          </cell>
          <cell r="G1922">
            <v>0</v>
          </cell>
        </row>
        <row r="1923">
          <cell r="A1923" t="str">
            <v/>
          </cell>
          <cell r="B1923" t="str">
            <v/>
          </cell>
          <cell r="C1923">
            <v>0</v>
          </cell>
          <cell r="D1923" t="str">
            <v/>
          </cell>
          <cell r="E1923">
            <v>0</v>
          </cell>
          <cell r="F1923">
            <v>0</v>
          </cell>
          <cell r="G1923">
            <v>0</v>
          </cell>
        </row>
        <row r="1924">
          <cell r="A1924" t="str">
            <v/>
          </cell>
          <cell r="B1924" t="str">
            <v/>
          </cell>
          <cell r="C1924">
            <v>0</v>
          </cell>
          <cell r="D1924" t="str">
            <v/>
          </cell>
          <cell r="E1924">
            <v>0</v>
          </cell>
          <cell r="F1924">
            <v>0</v>
          </cell>
          <cell r="G1924">
            <v>0</v>
          </cell>
        </row>
        <row r="1925">
          <cell r="A1925" t="str">
            <v/>
          </cell>
          <cell r="B1925" t="str">
            <v/>
          </cell>
          <cell r="C1925">
            <v>0</v>
          </cell>
          <cell r="D1925" t="str">
            <v/>
          </cell>
          <cell r="E1925">
            <v>0</v>
          </cell>
          <cell r="F1925">
            <v>0</v>
          </cell>
          <cell r="G1925">
            <v>0</v>
          </cell>
        </row>
        <row r="1926">
          <cell r="A1926">
            <v>0</v>
          </cell>
          <cell r="B1926">
            <v>0</v>
          </cell>
          <cell r="C1926">
            <v>0</v>
          </cell>
          <cell r="D1926">
            <v>0</v>
          </cell>
          <cell r="E1926">
            <v>0</v>
          </cell>
          <cell r="F1926" t="str">
            <v>Total A</v>
          </cell>
          <cell r="G1926">
            <v>1439.99</v>
          </cell>
        </row>
        <row r="1927">
          <cell r="A1927">
            <v>0</v>
          </cell>
          <cell r="B1927">
            <v>0</v>
          </cell>
          <cell r="C1927" t="str">
            <v>B - MANO DE OBRA</v>
          </cell>
          <cell r="D1927">
            <v>0</v>
          </cell>
          <cell r="E1927">
            <v>0</v>
          </cell>
          <cell r="F1927">
            <v>0</v>
          </cell>
          <cell r="G1927">
            <v>0</v>
          </cell>
        </row>
        <row r="1928">
          <cell r="A1928" t="str">
            <v>IIEE-SJ - 102000</v>
          </cell>
          <cell r="B1928" t="str">
            <v xml:space="preserve">Oficial </v>
          </cell>
          <cell r="C1928" t="str">
            <v>Oficial</v>
          </cell>
          <cell r="D1928" t="str">
            <v>hs.</v>
          </cell>
          <cell r="E1928">
            <v>1</v>
          </cell>
          <cell r="F1928">
            <v>222.14</v>
          </cell>
          <cell r="G1928">
            <v>222.14</v>
          </cell>
        </row>
        <row r="1929">
          <cell r="A1929" t="str">
            <v>IIEE-SJ - 103000</v>
          </cell>
          <cell r="B1929" t="str">
            <v>Ayudante</v>
          </cell>
          <cell r="C1929" t="str">
            <v>Ayudante</v>
          </cell>
          <cell r="D1929" t="str">
            <v>hs.</v>
          </cell>
          <cell r="E1929">
            <v>1.2</v>
          </cell>
          <cell r="F1929">
            <v>188.03</v>
          </cell>
          <cell r="G1929">
            <v>225.64</v>
          </cell>
        </row>
        <row r="1930">
          <cell r="A1930" t="str">
            <v>IIEE-SJ - 102000</v>
          </cell>
          <cell r="B1930" t="str">
            <v xml:space="preserve">Oficial </v>
          </cell>
          <cell r="C1930" t="str">
            <v>Cargas Sociales Oficial</v>
          </cell>
          <cell r="D1930" t="str">
            <v>hs.</v>
          </cell>
          <cell r="E1930">
            <v>1</v>
          </cell>
          <cell r="F1930">
            <v>139.9</v>
          </cell>
          <cell r="G1930">
            <v>139.9</v>
          </cell>
        </row>
        <row r="1931">
          <cell r="A1931" t="str">
            <v>IIEE-SJ - 103000</v>
          </cell>
          <cell r="B1931" t="str">
            <v>Ayudante</v>
          </cell>
          <cell r="C1931" t="str">
            <v>Cargas Sociales Ayudante</v>
          </cell>
          <cell r="D1931" t="str">
            <v>hs.</v>
          </cell>
          <cell r="E1931">
            <v>1.2</v>
          </cell>
          <cell r="F1931">
            <v>118.96</v>
          </cell>
          <cell r="G1931">
            <v>142.75</v>
          </cell>
        </row>
        <row r="1932">
          <cell r="A1932" t="str">
            <v/>
          </cell>
          <cell r="B1932">
            <v>0</v>
          </cell>
          <cell r="C1932">
            <v>0</v>
          </cell>
          <cell r="D1932" t="str">
            <v/>
          </cell>
          <cell r="E1932">
            <v>0</v>
          </cell>
          <cell r="F1932">
            <v>0</v>
          </cell>
          <cell r="G1932">
            <v>0</v>
          </cell>
        </row>
        <row r="1933">
          <cell r="A1933" t="str">
            <v/>
          </cell>
          <cell r="B1933">
            <v>0</v>
          </cell>
          <cell r="C1933">
            <v>0</v>
          </cell>
          <cell r="D1933" t="str">
            <v/>
          </cell>
          <cell r="E1933">
            <v>0</v>
          </cell>
          <cell r="F1933">
            <v>0</v>
          </cell>
          <cell r="G1933">
            <v>0</v>
          </cell>
        </row>
        <row r="1934">
          <cell r="A1934" t="str">
            <v/>
          </cell>
          <cell r="B1934">
            <v>0</v>
          </cell>
          <cell r="C1934">
            <v>0</v>
          </cell>
          <cell r="D1934" t="str">
            <v/>
          </cell>
          <cell r="E1934">
            <v>0</v>
          </cell>
          <cell r="F1934">
            <v>0</v>
          </cell>
          <cell r="G1934">
            <v>0</v>
          </cell>
        </row>
        <row r="1935">
          <cell r="A1935" t="str">
            <v/>
          </cell>
          <cell r="B1935">
            <v>0</v>
          </cell>
          <cell r="C1935">
            <v>0</v>
          </cell>
          <cell r="D1935" t="str">
            <v/>
          </cell>
          <cell r="E1935">
            <v>0</v>
          </cell>
          <cell r="F1935">
            <v>0</v>
          </cell>
          <cell r="G1935">
            <v>0</v>
          </cell>
        </row>
        <row r="1936">
          <cell r="A1936">
            <v>0</v>
          </cell>
          <cell r="B1936">
            <v>0</v>
          </cell>
          <cell r="C1936">
            <v>0</v>
          </cell>
          <cell r="D1936">
            <v>0</v>
          </cell>
          <cell r="E1936">
            <v>0</v>
          </cell>
          <cell r="F1936" t="str">
            <v>Total B</v>
          </cell>
          <cell r="G1936">
            <v>730.43</v>
          </cell>
        </row>
        <row r="1937">
          <cell r="A1937">
            <v>0</v>
          </cell>
          <cell r="B1937">
            <v>0</v>
          </cell>
          <cell r="C1937" t="str">
            <v>C - EQUIPOS</v>
          </cell>
          <cell r="D1937">
            <v>0</v>
          </cell>
          <cell r="E1937">
            <v>0</v>
          </cell>
          <cell r="F1937">
            <v>0</v>
          </cell>
          <cell r="G1937">
            <v>0</v>
          </cell>
        </row>
        <row r="1938">
          <cell r="A1938" t="str">
            <v/>
          </cell>
          <cell r="B1938" t="str">
            <v/>
          </cell>
          <cell r="C1938">
            <v>0</v>
          </cell>
          <cell r="D1938" t="str">
            <v/>
          </cell>
          <cell r="E1938">
            <v>0</v>
          </cell>
          <cell r="F1938">
            <v>0</v>
          </cell>
          <cell r="G1938">
            <v>0</v>
          </cell>
        </row>
        <row r="1939">
          <cell r="A1939" t="str">
            <v/>
          </cell>
          <cell r="B1939" t="str">
            <v/>
          </cell>
          <cell r="C1939">
            <v>0</v>
          </cell>
          <cell r="D1939" t="str">
            <v/>
          </cell>
          <cell r="E1939">
            <v>0</v>
          </cell>
          <cell r="F1939">
            <v>0</v>
          </cell>
          <cell r="G1939">
            <v>0</v>
          </cell>
        </row>
        <row r="1940">
          <cell r="A1940" t="str">
            <v/>
          </cell>
          <cell r="B1940" t="str">
            <v/>
          </cell>
          <cell r="C1940">
            <v>0</v>
          </cell>
          <cell r="D1940" t="str">
            <v/>
          </cell>
          <cell r="E1940">
            <v>0</v>
          </cell>
          <cell r="F1940">
            <v>0</v>
          </cell>
          <cell r="G1940">
            <v>0</v>
          </cell>
        </row>
        <row r="1941">
          <cell r="A1941" t="str">
            <v/>
          </cell>
          <cell r="B1941" t="str">
            <v/>
          </cell>
          <cell r="C1941">
            <v>0</v>
          </cell>
          <cell r="D1941" t="str">
            <v/>
          </cell>
          <cell r="E1941">
            <v>0</v>
          </cell>
          <cell r="F1941">
            <v>0</v>
          </cell>
          <cell r="G1941">
            <v>0</v>
          </cell>
        </row>
        <row r="1942">
          <cell r="A1942" t="str">
            <v/>
          </cell>
          <cell r="B1942" t="str">
            <v/>
          </cell>
          <cell r="C1942">
            <v>0</v>
          </cell>
          <cell r="D1942" t="str">
            <v/>
          </cell>
          <cell r="E1942">
            <v>0</v>
          </cell>
          <cell r="F1942">
            <v>0</v>
          </cell>
          <cell r="G1942">
            <v>0</v>
          </cell>
        </row>
        <row r="1943">
          <cell r="A1943" t="str">
            <v/>
          </cell>
          <cell r="B1943" t="str">
            <v/>
          </cell>
          <cell r="C1943">
            <v>0</v>
          </cell>
          <cell r="D1943" t="str">
            <v/>
          </cell>
          <cell r="E1943">
            <v>0</v>
          </cell>
          <cell r="F1943">
            <v>0</v>
          </cell>
          <cell r="G1943">
            <v>0</v>
          </cell>
        </row>
        <row r="1944">
          <cell r="A1944" t="str">
            <v/>
          </cell>
          <cell r="B1944" t="str">
            <v/>
          </cell>
          <cell r="C1944">
            <v>0</v>
          </cell>
          <cell r="D1944" t="str">
            <v/>
          </cell>
          <cell r="E1944">
            <v>0</v>
          </cell>
          <cell r="F1944">
            <v>0</v>
          </cell>
          <cell r="G1944">
            <v>0</v>
          </cell>
        </row>
        <row r="1945">
          <cell r="A1945" t="str">
            <v/>
          </cell>
          <cell r="B1945" t="str">
            <v/>
          </cell>
          <cell r="C1945">
            <v>0</v>
          </cell>
          <cell r="D1945" t="str">
            <v/>
          </cell>
          <cell r="E1945">
            <v>0</v>
          </cell>
          <cell r="F1945">
            <v>0</v>
          </cell>
          <cell r="G1945">
            <v>0</v>
          </cell>
        </row>
        <row r="1946">
          <cell r="A1946" t="str">
            <v/>
          </cell>
          <cell r="B1946" t="str">
            <v/>
          </cell>
          <cell r="C1946">
            <v>0</v>
          </cell>
          <cell r="D1946" t="str">
            <v/>
          </cell>
          <cell r="E1946">
            <v>0</v>
          </cell>
          <cell r="F1946">
            <v>0</v>
          </cell>
          <cell r="G1946">
            <v>0</v>
          </cell>
        </row>
        <row r="1947">
          <cell r="A1947">
            <v>0</v>
          </cell>
          <cell r="B1947">
            <v>0</v>
          </cell>
          <cell r="C1947">
            <v>0</v>
          </cell>
          <cell r="D1947">
            <v>0</v>
          </cell>
          <cell r="E1947">
            <v>0</v>
          </cell>
          <cell r="F1947" t="str">
            <v>Total C</v>
          </cell>
          <cell r="G1947">
            <v>0</v>
          </cell>
        </row>
        <row r="1948">
          <cell r="A1948">
            <v>0</v>
          </cell>
          <cell r="B1948">
            <v>0</v>
          </cell>
          <cell r="C1948">
            <v>0</v>
          </cell>
          <cell r="D1948">
            <v>0</v>
          </cell>
          <cell r="E1948">
            <v>0</v>
          </cell>
          <cell r="F1948">
            <v>0</v>
          </cell>
          <cell r="G1948">
            <v>0</v>
          </cell>
        </row>
        <row r="1949">
          <cell r="A1949" t="str">
            <v>5.2</v>
          </cell>
          <cell r="B1949" t="str">
            <v>De piedra laja (ídem a la existente)</v>
          </cell>
          <cell r="C1949">
            <v>0</v>
          </cell>
          <cell r="D1949" t="str">
            <v>Costo  Neto</v>
          </cell>
          <cell r="E1949">
            <v>0</v>
          </cell>
          <cell r="F1949" t="str">
            <v>Total D=A+B+C</v>
          </cell>
          <cell r="G1949">
            <v>2170.42</v>
          </cell>
        </row>
        <row r="1951">
          <cell r="A1951" t="str">
            <v>ANALISIS DE PRECIOS</v>
          </cell>
          <cell r="B1951">
            <v>0</v>
          </cell>
          <cell r="C1951">
            <v>0</v>
          </cell>
          <cell r="D1951">
            <v>0</v>
          </cell>
          <cell r="E1951">
            <v>0</v>
          </cell>
          <cell r="F1951">
            <v>0</v>
          </cell>
          <cell r="G1951">
            <v>0</v>
          </cell>
        </row>
        <row r="1952">
          <cell r="A1952" t="str">
            <v>COMITENTE:</v>
          </cell>
          <cell r="B1952" t="str">
            <v>DIRECCIÓN DE INFRAESTRUCTURA ESCOLAR</v>
          </cell>
          <cell r="C1952">
            <v>0</v>
          </cell>
          <cell r="D1952">
            <v>0</v>
          </cell>
          <cell r="E1952">
            <v>0</v>
          </cell>
          <cell r="F1952">
            <v>0</v>
          </cell>
          <cell r="G1952">
            <v>0</v>
          </cell>
        </row>
        <row r="1953">
          <cell r="A1953" t="str">
            <v>CONTRATISTA:</v>
          </cell>
          <cell r="B1953">
            <v>0</v>
          </cell>
          <cell r="C1953">
            <v>0</v>
          </cell>
          <cell r="D1953">
            <v>0</v>
          </cell>
          <cell r="E1953">
            <v>0</v>
          </cell>
          <cell r="F1953">
            <v>0</v>
          </cell>
          <cell r="G1953">
            <v>0</v>
          </cell>
        </row>
        <row r="1954">
          <cell r="A1954" t="str">
            <v>OBRA:</v>
          </cell>
          <cell r="B1954" t="str">
            <v>ESCUELA JUAN JOSE PASO</v>
          </cell>
          <cell r="C1954">
            <v>0</v>
          </cell>
          <cell r="D1954">
            <v>0</v>
          </cell>
          <cell r="E1954">
            <v>0</v>
          </cell>
          <cell r="F1954" t="str">
            <v>PRECIOS A:</v>
          </cell>
          <cell r="G1954">
            <v>44180</v>
          </cell>
        </row>
        <row r="1955">
          <cell r="A1955" t="str">
            <v>UBICACIÓN:</v>
          </cell>
          <cell r="B1955" t="str">
            <v>DEPARTAMENTO ANGACO</v>
          </cell>
          <cell r="C1955">
            <v>0</v>
          </cell>
          <cell r="D1955">
            <v>0</v>
          </cell>
          <cell r="E1955">
            <v>0</v>
          </cell>
          <cell r="F1955">
            <v>0</v>
          </cell>
          <cell r="G1955">
            <v>0</v>
          </cell>
        </row>
        <row r="1956">
          <cell r="A1956" t="str">
            <v>RUBRO:</v>
          </cell>
          <cell r="B1956">
            <v>5</v>
          </cell>
          <cell r="C1956" t="str">
            <v>REVESTIMIENTOS</v>
          </cell>
          <cell r="D1956">
            <v>0</v>
          </cell>
          <cell r="E1956">
            <v>0</v>
          </cell>
          <cell r="F1956">
            <v>0</v>
          </cell>
          <cell r="G1956">
            <v>0</v>
          </cell>
        </row>
        <row r="1957">
          <cell r="A1957" t="str">
            <v>ITEM:</v>
          </cell>
          <cell r="B1957" t="str">
            <v>5.4</v>
          </cell>
          <cell r="C1957" t="str">
            <v>Revestimiento acrílico.</v>
          </cell>
          <cell r="D1957">
            <v>0</v>
          </cell>
          <cell r="E1957">
            <v>0</v>
          </cell>
          <cell r="F1957" t="str">
            <v>UNIDAD:</v>
          </cell>
          <cell r="G1957" t="str">
            <v>m2</v>
          </cell>
        </row>
        <row r="1958">
          <cell r="A1958">
            <v>0</v>
          </cell>
          <cell r="B1958">
            <v>0</v>
          </cell>
          <cell r="C1958">
            <v>0</v>
          </cell>
          <cell r="D1958">
            <v>0</v>
          </cell>
          <cell r="E1958">
            <v>0</v>
          </cell>
          <cell r="F1958">
            <v>0</v>
          </cell>
          <cell r="G1958">
            <v>0</v>
          </cell>
        </row>
        <row r="1959">
          <cell r="A1959" t="str">
            <v>DATOS REDETERMINACION</v>
          </cell>
          <cell r="B1959">
            <v>0</v>
          </cell>
          <cell r="C1959" t="str">
            <v>DESIGNACION</v>
          </cell>
          <cell r="D1959" t="str">
            <v>U</v>
          </cell>
          <cell r="E1959" t="str">
            <v>Cantidad</v>
          </cell>
          <cell r="F1959" t="str">
            <v>$ Unitarios</v>
          </cell>
          <cell r="G1959" t="str">
            <v>$ Parcial</v>
          </cell>
        </row>
        <row r="1960">
          <cell r="A1960" t="str">
            <v>CÓDIGO</v>
          </cell>
          <cell r="B1960" t="str">
            <v>DESCRIPCIÓN</v>
          </cell>
          <cell r="C1960">
            <v>0</v>
          </cell>
          <cell r="D1960">
            <v>0</v>
          </cell>
          <cell r="E1960">
            <v>0</v>
          </cell>
          <cell r="F1960">
            <v>0</v>
          </cell>
          <cell r="G1960">
            <v>0</v>
          </cell>
        </row>
        <row r="1961">
          <cell r="A1961">
            <v>0</v>
          </cell>
          <cell r="B1961">
            <v>0</v>
          </cell>
          <cell r="C1961" t="str">
            <v>A - MATERIALES</v>
          </cell>
          <cell r="D1961">
            <v>0</v>
          </cell>
          <cell r="E1961">
            <v>0</v>
          </cell>
          <cell r="F1961">
            <v>0</v>
          </cell>
          <cell r="G1961">
            <v>0</v>
          </cell>
        </row>
        <row r="1962">
          <cell r="A1962" t="str">
            <v>INDEC-DCTO - inciso p)</v>
          </cell>
          <cell r="B1962" t="str">
            <v>Gastos generales</v>
          </cell>
          <cell r="C1962" t="str">
            <v>Materiales Varios (Revestimiento Acrílico)</v>
          </cell>
          <cell r="D1962" t="str">
            <v>Gl.</v>
          </cell>
          <cell r="E1962">
            <v>1</v>
          </cell>
          <cell r="F1962">
            <v>135</v>
          </cell>
          <cell r="G1962">
            <v>135</v>
          </cell>
        </row>
        <row r="1963">
          <cell r="A1963" t="str">
            <v/>
          </cell>
          <cell r="B1963" t="str">
            <v/>
          </cell>
          <cell r="C1963">
            <v>0</v>
          </cell>
          <cell r="D1963" t="str">
            <v/>
          </cell>
          <cell r="E1963">
            <v>0</v>
          </cell>
          <cell r="F1963">
            <v>0</v>
          </cell>
          <cell r="G1963">
            <v>0</v>
          </cell>
        </row>
        <row r="1964">
          <cell r="A1964" t="str">
            <v/>
          </cell>
          <cell r="B1964" t="str">
            <v/>
          </cell>
          <cell r="C1964">
            <v>0</v>
          </cell>
          <cell r="D1964" t="str">
            <v/>
          </cell>
          <cell r="E1964">
            <v>0</v>
          </cell>
          <cell r="F1964">
            <v>0</v>
          </cell>
          <cell r="G1964">
            <v>0</v>
          </cell>
        </row>
        <row r="1965">
          <cell r="A1965" t="str">
            <v/>
          </cell>
          <cell r="B1965" t="str">
            <v/>
          </cell>
          <cell r="C1965">
            <v>0</v>
          </cell>
          <cell r="D1965" t="str">
            <v/>
          </cell>
          <cell r="E1965">
            <v>0</v>
          </cell>
          <cell r="F1965">
            <v>0</v>
          </cell>
          <cell r="G1965">
            <v>0</v>
          </cell>
        </row>
        <row r="1966">
          <cell r="A1966" t="str">
            <v/>
          </cell>
          <cell r="B1966" t="str">
            <v/>
          </cell>
          <cell r="C1966">
            <v>0</v>
          </cell>
          <cell r="D1966" t="str">
            <v/>
          </cell>
          <cell r="E1966">
            <v>0</v>
          </cell>
          <cell r="F1966">
            <v>0</v>
          </cell>
          <cell r="G1966">
            <v>0</v>
          </cell>
        </row>
        <row r="1967">
          <cell r="A1967" t="str">
            <v/>
          </cell>
          <cell r="B1967" t="str">
            <v/>
          </cell>
          <cell r="C1967">
            <v>0</v>
          </cell>
          <cell r="D1967" t="str">
            <v/>
          </cell>
          <cell r="E1967">
            <v>0</v>
          </cell>
          <cell r="F1967">
            <v>0</v>
          </cell>
          <cell r="G1967">
            <v>0</v>
          </cell>
        </row>
        <row r="1968">
          <cell r="A1968" t="str">
            <v/>
          </cell>
          <cell r="B1968" t="str">
            <v/>
          </cell>
          <cell r="C1968">
            <v>0</v>
          </cell>
          <cell r="D1968" t="str">
            <v/>
          </cell>
          <cell r="E1968">
            <v>0</v>
          </cell>
          <cell r="F1968">
            <v>0</v>
          </cell>
          <cell r="G1968">
            <v>0</v>
          </cell>
        </row>
        <row r="1969">
          <cell r="A1969" t="str">
            <v/>
          </cell>
          <cell r="B1969" t="str">
            <v/>
          </cell>
          <cell r="C1969">
            <v>0</v>
          </cell>
          <cell r="D1969" t="str">
            <v/>
          </cell>
          <cell r="E1969">
            <v>0</v>
          </cell>
          <cell r="F1969">
            <v>0</v>
          </cell>
          <cell r="G1969">
            <v>0</v>
          </cell>
        </row>
        <row r="1970">
          <cell r="A1970" t="str">
            <v/>
          </cell>
          <cell r="B1970" t="str">
            <v/>
          </cell>
          <cell r="C1970">
            <v>0</v>
          </cell>
          <cell r="D1970" t="str">
            <v/>
          </cell>
          <cell r="E1970">
            <v>0</v>
          </cell>
          <cell r="F1970">
            <v>0</v>
          </cell>
          <cell r="G1970">
            <v>0</v>
          </cell>
        </row>
        <row r="1971">
          <cell r="A1971" t="str">
            <v/>
          </cell>
          <cell r="B1971" t="str">
            <v/>
          </cell>
          <cell r="C1971">
            <v>0</v>
          </cell>
          <cell r="D1971" t="str">
            <v/>
          </cell>
          <cell r="E1971">
            <v>0</v>
          </cell>
          <cell r="F1971">
            <v>0</v>
          </cell>
          <cell r="G1971">
            <v>0</v>
          </cell>
        </row>
        <row r="1972">
          <cell r="A1972" t="str">
            <v/>
          </cell>
          <cell r="B1972" t="str">
            <v/>
          </cell>
          <cell r="C1972">
            <v>0</v>
          </cell>
          <cell r="D1972" t="str">
            <v/>
          </cell>
          <cell r="E1972">
            <v>0</v>
          </cell>
          <cell r="F1972">
            <v>0</v>
          </cell>
          <cell r="G1972">
            <v>0</v>
          </cell>
        </row>
        <row r="1973">
          <cell r="A1973" t="str">
            <v/>
          </cell>
          <cell r="B1973" t="str">
            <v/>
          </cell>
          <cell r="C1973">
            <v>0</v>
          </cell>
          <cell r="D1973" t="str">
            <v/>
          </cell>
          <cell r="E1973">
            <v>0</v>
          </cell>
          <cell r="F1973">
            <v>0</v>
          </cell>
          <cell r="G1973">
            <v>0</v>
          </cell>
        </row>
        <row r="1974">
          <cell r="A1974" t="str">
            <v/>
          </cell>
          <cell r="B1974" t="str">
            <v/>
          </cell>
          <cell r="C1974">
            <v>0</v>
          </cell>
          <cell r="D1974" t="str">
            <v/>
          </cell>
          <cell r="E1974">
            <v>0</v>
          </cell>
          <cell r="F1974">
            <v>0</v>
          </cell>
          <cell r="G1974">
            <v>0</v>
          </cell>
        </row>
        <row r="1975">
          <cell r="A1975" t="str">
            <v/>
          </cell>
          <cell r="B1975" t="str">
            <v/>
          </cell>
          <cell r="C1975">
            <v>0</v>
          </cell>
          <cell r="D1975" t="str">
            <v/>
          </cell>
          <cell r="E1975">
            <v>0</v>
          </cell>
          <cell r="F1975">
            <v>0</v>
          </cell>
          <cell r="G1975">
            <v>0</v>
          </cell>
        </row>
        <row r="1976">
          <cell r="A1976">
            <v>0</v>
          </cell>
          <cell r="B1976">
            <v>0</v>
          </cell>
          <cell r="C1976">
            <v>0</v>
          </cell>
          <cell r="D1976">
            <v>0</v>
          </cell>
          <cell r="E1976">
            <v>0</v>
          </cell>
          <cell r="F1976" t="str">
            <v>Total A</v>
          </cell>
          <cell r="G1976">
            <v>135</v>
          </cell>
        </row>
        <row r="1977">
          <cell r="A1977">
            <v>0</v>
          </cell>
          <cell r="B1977">
            <v>0</v>
          </cell>
          <cell r="C1977" t="str">
            <v>B - MANO DE OBRA</v>
          </cell>
          <cell r="D1977">
            <v>0</v>
          </cell>
          <cell r="E1977">
            <v>0</v>
          </cell>
          <cell r="F1977">
            <v>0</v>
          </cell>
          <cell r="G1977">
            <v>0</v>
          </cell>
        </row>
        <row r="1978">
          <cell r="A1978" t="str">
            <v>IIEE-SJ - 102000</v>
          </cell>
          <cell r="B1978" t="str">
            <v xml:space="preserve">Oficial </v>
          </cell>
          <cell r="C1978" t="str">
            <v>Oficial</v>
          </cell>
          <cell r="D1978" t="str">
            <v>hs.</v>
          </cell>
          <cell r="E1978">
            <v>0.44</v>
          </cell>
          <cell r="F1978">
            <v>222.14</v>
          </cell>
          <cell r="G1978">
            <v>97.74</v>
          </cell>
        </row>
        <row r="1979">
          <cell r="A1979" t="str">
            <v>IIEE-SJ - 103000</v>
          </cell>
          <cell r="B1979" t="str">
            <v>Ayudante</v>
          </cell>
          <cell r="C1979" t="str">
            <v>Ayudante</v>
          </cell>
          <cell r="D1979" t="str">
            <v>hs.</v>
          </cell>
          <cell r="E1979">
            <v>0.51</v>
          </cell>
          <cell r="F1979">
            <v>188.03</v>
          </cell>
          <cell r="G1979">
            <v>95.9</v>
          </cell>
        </row>
        <row r="1980">
          <cell r="A1980" t="str">
            <v>IIEE-SJ - 102000</v>
          </cell>
          <cell r="B1980" t="str">
            <v xml:space="preserve">Oficial </v>
          </cell>
          <cell r="C1980" t="str">
            <v>Cargas Sociales Oficial</v>
          </cell>
          <cell r="D1980" t="str">
            <v>hs.</v>
          </cell>
          <cell r="E1980">
            <v>0.44</v>
          </cell>
          <cell r="F1980">
            <v>139.9</v>
          </cell>
          <cell r="G1980">
            <v>61.56</v>
          </cell>
        </row>
        <row r="1981">
          <cell r="A1981" t="str">
            <v>IIEE-SJ - 103000</v>
          </cell>
          <cell r="B1981" t="str">
            <v>Ayudante</v>
          </cell>
          <cell r="C1981" t="str">
            <v>Cargas Sociales Ayudante</v>
          </cell>
          <cell r="D1981" t="str">
            <v>hs.</v>
          </cell>
          <cell r="E1981">
            <v>0.51</v>
          </cell>
          <cell r="F1981">
            <v>118.96</v>
          </cell>
          <cell r="G1981">
            <v>60.67</v>
          </cell>
        </row>
        <row r="1982">
          <cell r="A1982" t="str">
            <v/>
          </cell>
          <cell r="B1982">
            <v>0</v>
          </cell>
          <cell r="C1982">
            <v>0</v>
          </cell>
          <cell r="D1982" t="str">
            <v/>
          </cell>
          <cell r="E1982">
            <v>0</v>
          </cell>
          <cell r="F1982">
            <v>0</v>
          </cell>
          <cell r="G1982">
            <v>0</v>
          </cell>
        </row>
        <row r="1983">
          <cell r="A1983" t="str">
            <v/>
          </cell>
          <cell r="B1983">
            <v>0</v>
          </cell>
          <cell r="C1983">
            <v>0</v>
          </cell>
          <cell r="D1983" t="str">
            <v/>
          </cell>
          <cell r="E1983">
            <v>0</v>
          </cell>
          <cell r="F1983">
            <v>0</v>
          </cell>
          <cell r="G1983">
            <v>0</v>
          </cell>
        </row>
        <row r="1984">
          <cell r="A1984" t="str">
            <v/>
          </cell>
          <cell r="B1984">
            <v>0</v>
          </cell>
          <cell r="C1984">
            <v>0</v>
          </cell>
          <cell r="D1984" t="str">
            <v/>
          </cell>
          <cell r="E1984">
            <v>0</v>
          </cell>
          <cell r="F1984">
            <v>0</v>
          </cell>
          <cell r="G1984">
            <v>0</v>
          </cell>
        </row>
        <row r="1985">
          <cell r="A1985" t="str">
            <v/>
          </cell>
          <cell r="B1985">
            <v>0</v>
          </cell>
          <cell r="C1985">
            <v>0</v>
          </cell>
          <cell r="D1985" t="str">
            <v/>
          </cell>
          <cell r="E1985">
            <v>0</v>
          </cell>
          <cell r="F1985">
            <v>0</v>
          </cell>
          <cell r="G1985">
            <v>0</v>
          </cell>
        </row>
        <row r="1986">
          <cell r="A1986">
            <v>0</v>
          </cell>
          <cell r="B1986">
            <v>0</v>
          </cell>
          <cell r="C1986">
            <v>0</v>
          </cell>
          <cell r="D1986">
            <v>0</v>
          </cell>
          <cell r="E1986">
            <v>0</v>
          </cell>
          <cell r="F1986" t="str">
            <v>Total B</v>
          </cell>
          <cell r="G1986">
            <v>315.87</v>
          </cell>
        </row>
        <row r="1987">
          <cell r="A1987">
            <v>0</v>
          </cell>
          <cell r="B1987">
            <v>0</v>
          </cell>
          <cell r="C1987" t="str">
            <v>C - EQUIPOS</v>
          </cell>
          <cell r="D1987">
            <v>0</v>
          </cell>
          <cell r="E1987">
            <v>0</v>
          </cell>
          <cell r="F1987">
            <v>0</v>
          </cell>
          <cell r="G1987">
            <v>0</v>
          </cell>
        </row>
        <row r="1988">
          <cell r="A1988" t="str">
            <v/>
          </cell>
          <cell r="B1988" t="str">
            <v/>
          </cell>
          <cell r="C1988">
            <v>0</v>
          </cell>
          <cell r="D1988" t="str">
            <v/>
          </cell>
          <cell r="E1988">
            <v>0</v>
          </cell>
          <cell r="F1988">
            <v>0</v>
          </cell>
          <cell r="G1988">
            <v>0</v>
          </cell>
        </row>
        <row r="1989">
          <cell r="A1989" t="str">
            <v/>
          </cell>
          <cell r="B1989" t="str">
            <v/>
          </cell>
          <cell r="C1989">
            <v>0</v>
          </cell>
          <cell r="D1989" t="str">
            <v/>
          </cell>
          <cell r="E1989">
            <v>0</v>
          </cell>
          <cell r="F1989">
            <v>0</v>
          </cell>
          <cell r="G1989">
            <v>0</v>
          </cell>
        </row>
        <row r="1990">
          <cell r="A1990" t="str">
            <v/>
          </cell>
          <cell r="B1990" t="str">
            <v/>
          </cell>
          <cell r="C1990">
            <v>0</v>
          </cell>
          <cell r="D1990" t="str">
            <v/>
          </cell>
          <cell r="E1990">
            <v>0</v>
          </cell>
          <cell r="F1990">
            <v>0</v>
          </cell>
          <cell r="G1990">
            <v>0</v>
          </cell>
        </row>
        <row r="1991">
          <cell r="A1991" t="str">
            <v/>
          </cell>
          <cell r="B1991" t="str">
            <v/>
          </cell>
          <cell r="C1991">
            <v>0</v>
          </cell>
          <cell r="D1991" t="str">
            <v/>
          </cell>
          <cell r="E1991">
            <v>0</v>
          </cell>
          <cell r="F1991">
            <v>0</v>
          </cell>
          <cell r="G1991">
            <v>0</v>
          </cell>
        </row>
        <row r="1992">
          <cell r="A1992" t="str">
            <v/>
          </cell>
          <cell r="B1992" t="str">
            <v/>
          </cell>
          <cell r="C1992">
            <v>0</v>
          </cell>
          <cell r="D1992" t="str">
            <v/>
          </cell>
          <cell r="E1992">
            <v>0</v>
          </cell>
          <cell r="F1992">
            <v>0</v>
          </cell>
          <cell r="G1992">
            <v>0</v>
          </cell>
        </row>
        <row r="1993">
          <cell r="A1993" t="str">
            <v/>
          </cell>
          <cell r="B1993" t="str">
            <v/>
          </cell>
          <cell r="C1993">
            <v>0</v>
          </cell>
          <cell r="D1993" t="str">
            <v/>
          </cell>
          <cell r="E1993">
            <v>0</v>
          </cell>
          <cell r="F1993">
            <v>0</v>
          </cell>
          <cell r="G1993">
            <v>0</v>
          </cell>
        </row>
        <row r="1994">
          <cell r="A1994" t="str">
            <v/>
          </cell>
          <cell r="B1994" t="str">
            <v/>
          </cell>
          <cell r="C1994">
            <v>0</v>
          </cell>
          <cell r="D1994" t="str">
            <v/>
          </cell>
          <cell r="E1994">
            <v>0</v>
          </cell>
          <cell r="F1994">
            <v>0</v>
          </cell>
          <cell r="G1994">
            <v>0</v>
          </cell>
        </row>
        <row r="1995">
          <cell r="A1995" t="str">
            <v/>
          </cell>
          <cell r="B1995" t="str">
            <v/>
          </cell>
          <cell r="C1995">
            <v>0</v>
          </cell>
          <cell r="D1995" t="str">
            <v/>
          </cell>
          <cell r="E1995">
            <v>0</v>
          </cell>
          <cell r="F1995">
            <v>0</v>
          </cell>
          <cell r="G1995">
            <v>0</v>
          </cell>
        </row>
        <row r="1996">
          <cell r="A1996" t="str">
            <v/>
          </cell>
          <cell r="B1996" t="str">
            <v/>
          </cell>
          <cell r="C1996">
            <v>0</v>
          </cell>
          <cell r="D1996" t="str">
            <v/>
          </cell>
          <cell r="E1996">
            <v>0</v>
          </cell>
          <cell r="F1996">
            <v>0</v>
          </cell>
          <cell r="G1996">
            <v>0</v>
          </cell>
        </row>
        <row r="1997">
          <cell r="A1997">
            <v>0</v>
          </cell>
          <cell r="B1997">
            <v>0</v>
          </cell>
          <cell r="C1997">
            <v>0</v>
          </cell>
          <cell r="D1997">
            <v>0</v>
          </cell>
          <cell r="E1997">
            <v>0</v>
          </cell>
          <cell r="F1997" t="str">
            <v>Total C</v>
          </cell>
          <cell r="G1997">
            <v>0</v>
          </cell>
        </row>
        <row r="1998">
          <cell r="A1998">
            <v>0</v>
          </cell>
          <cell r="B1998">
            <v>0</v>
          </cell>
          <cell r="C1998">
            <v>0</v>
          </cell>
          <cell r="D1998">
            <v>0</v>
          </cell>
          <cell r="E1998">
            <v>0</v>
          </cell>
          <cell r="F1998">
            <v>0</v>
          </cell>
          <cell r="G1998">
            <v>0</v>
          </cell>
        </row>
        <row r="1999">
          <cell r="A1999" t="str">
            <v>5.4</v>
          </cell>
          <cell r="B1999" t="str">
            <v>Revestimiento acrílico.</v>
          </cell>
          <cell r="C1999">
            <v>0</v>
          </cell>
          <cell r="D1999" t="str">
            <v>Costo  Neto</v>
          </cell>
          <cell r="E1999">
            <v>0</v>
          </cell>
          <cell r="F1999" t="str">
            <v>Total D=A+B+C</v>
          </cell>
          <cell r="G1999">
            <v>450.87</v>
          </cell>
        </row>
        <row r="2001">
          <cell r="A2001" t="str">
            <v>ANALISIS DE PRECIOS</v>
          </cell>
          <cell r="B2001">
            <v>0</v>
          </cell>
          <cell r="C2001">
            <v>0</v>
          </cell>
          <cell r="D2001">
            <v>0</v>
          </cell>
          <cell r="E2001">
            <v>0</v>
          </cell>
          <cell r="F2001">
            <v>0</v>
          </cell>
          <cell r="G2001">
            <v>0</v>
          </cell>
        </row>
        <row r="2002">
          <cell r="A2002" t="str">
            <v>COMITENTE:</v>
          </cell>
          <cell r="B2002" t="str">
            <v>DIRECCIÓN DE INFRAESTRUCTURA ESCOLAR</v>
          </cell>
          <cell r="C2002">
            <v>0</v>
          </cell>
          <cell r="D2002">
            <v>0</v>
          </cell>
          <cell r="E2002">
            <v>0</v>
          </cell>
          <cell r="F2002">
            <v>0</v>
          </cell>
          <cell r="G2002">
            <v>0</v>
          </cell>
        </row>
        <row r="2003">
          <cell r="A2003" t="str">
            <v>CONTRATISTA:</v>
          </cell>
          <cell r="B2003">
            <v>0</v>
          </cell>
          <cell r="C2003">
            <v>0</v>
          </cell>
          <cell r="D2003">
            <v>0</v>
          </cell>
          <cell r="E2003">
            <v>0</v>
          </cell>
          <cell r="F2003">
            <v>0</v>
          </cell>
          <cell r="G2003">
            <v>0</v>
          </cell>
        </row>
        <row r="2004">
          <cell r="A2004" t="str">
            <v>OBRA:</v>
          </cell>
          <cell r="B2004" t="str">
            <v>ESCUELA JUAN JOSE PASO</v>
          </cell>
          <cell r="C2004">
            <v>0</v>
          </cell>
          <cell r="D2004">
            <v>0</v>
          </cell>
          <cell r="E2004">
            <v>0</v>
          </cell>
          <cell r="F2004" t="str">
            <v>PRECIOS A:</v>
          </cell>
          <cell r="G2004">
            <v>44180</v>
          </cell>
        </row>
        <row r="2005">
          <cell r="A2005" t="str">
            <v>UBICACIÓN:</v>
          </cell>
          <cell r="B2005" t="str">
            <v>DEPARTAMENTO ANGACO</v>
          </cell>
          <cell r="C2005">
            <v>0</v>
          </cell>
          <cell r="D2005">
            <v>0</v>
          </cell>
          <cell r="E2005">
            <v>0</v>
          </cell>
          <cell r="F2005">
            <v>0</v>
          </cell>
          <cell r="G2005">
            <v>0</v>
          </cell>
        </row>
        <row r="2006">
          <cell r="A2006" t="str">
            <v>RUBRO:</v>
          </cell>
          <cell r="B2006">
            <v>6</v>
          </cell>
          <cell r="C2006" t="str">
            <v>PISOS Y ZOCALOS</v>
          </cell>
          <cell r="D2006">
            <v>0</v>
          </cell>
          <cell r="E2006">
            <v>0</v>
          </cell>
          <cell r="F2006">
            <v>0</v>
          </cell>
          <cell r="G2006">
            <v>0</v>
          </cell>
        </row>
        <row r="2007">
          <cell r="A2007" t="str">
            <v>ITEM:</v>
          </cell>
          <cell r="B2007" t="str">
            <v>6.1.1</v>
          </cell>
          <cell r="C2007" t="str">
            <v>De hormigón rodillado</v>
          </cell>
          <cell r="D2007">
            <v>0</v>
          </cell>
          <cell r="E2007">
            <v>0</v>
          </cell>
          <cell r="F2007" t="str">
            <v>UNIDAD:</v>
          </cell>
          <cell r="G2007" t="str">
            <v>m2</v>
          </cell>
        </row>
        <row r="2008">
          <cell r="A2008">
            <v>0</v>
          </cell>
          <cell r="B2008">
            <v>0</v>
          </cell>
          <cell r="C2008">
            <v>0</v>
          </cell>
          <cell r="D2008">
            <v>0</v>
          </cell>
          <cell r="E2008">
            <v>0</v>
          </cell>
          <cell r="F2008">
            <v>0</v>
          </cell>
          <cell r="G2008">
            <v>0</v>
          </cell>
        </row>
        <row r="2009">
          <cell r="A2009" t="str">
            <v>DATOS REDETERMINACION</v>
          </cell>
          <cell r="B2009">
            <v>0</v>
          </cell>
          <cell r="C2009" t="str">
            <v>DESIGNACION</v>
          </cell>
          <cell r="D2009" t="str">
            <v>U</v>
          </cell>
          <cell r="E2009" t="str">
            <v>Cantidad</v>
          </cell>
          <cell r="F2009" t="str">
            <v>$ Unitarios</v>
          </cell>
          <cell r="G2009" t="str">
            <v>$ Parcial</v>
          </cell>
        </row>
        <row r="2010">
          <cell r="A2010" t="str">
            <v>CÓDIGO</v>
          </cell>
          <cell r="B2010" t="str">
            <v>DESCRIPCIÓN</v>
          </cell>
          <cell r="C2010">
            <v>0</v>
          </cell>
          <cell r="D2010">
            <v>0</v>
          </cell>
          <cell r="E2010">
            <v>0</v>
          </cell>
          <cell r="F2010">
            <v>0</v>
          </cell>
          <cell r="G2010">
            <v>0</v>
          </cell>
        </row>
        <row r="2011">
          <cell r="A2011">
            <v>0</v>
          </cell>
          <cell r="B2011">
            <v>0</v>
          </cell>
          <cell r="C2011" t="str">
            <v>A - MATERIALES</v>
          </cell>
          <cell r="D2011">
            <v>0</v>
          </cell>
          <cell r="E2011">
            <v>0</v>
          </cell>
          <cell r="F2011">
            <v>0</v>
          </cell>
          <cell r="G2011">
            <v>0</v>
          </cell>
        </row>
        <row r="2012">
          <cell r="A2012" t="str">
            <v>INDEC-CM - 37510-11</v>
          </cell>
          <cell r="B2012" t="str">
            <v>Hormigón elaborado</v>
          </cell>
          <cell r="C2012" t="str">
            <v>Hormigón elaborado H13</v>
          </cell>
          <cell r="D2012" t="str">
            <v>m3</v>
          </cell>
          <cell r="E2012">
            <v>3.3000000000000002E-2</v>
          </cell>
          <cell r="F2012">
            <v>4000</v>
          </cell>
          <cell r="G2012">
            <v>132</v>
          </cell>
        </row>
        <row r="2013">
          <cell r="A2013" t="str">
            <v>INDEC-CM - 34720-11</v>
          </cell>
          <cell r="B2013" t="str">
            <v>Poliestireno expandido en placas</v>
          </cell>
          <cell r="C2013" t="str">
            <v>Poliestireno exp.2 cm x 10 cm en tiras</v>
          </cell>
          <cell r="D2013" t="str">
            <v>m2</v>
          </cell>
          <cell r="E2013">
            <v>9.6986301369863012E-2</v>
          </cell>
          <cell r="F2013">
            <v>82.64</v>
          </cell>
          <cell r="G2013">
            <v>8.01</v>
          </cell>
        </row>
        <row r="2014">
          <cell r="A2014" t="str">
            <v/>
          </cell>
          <cell r="B2014" t="str">
            <v/>
          </cell>
          <cell r="C2014">
            <v>0</v>
          </cell>
          <cell r="D2014" t="str">
            <v/>
          </cell>
          <cell r="E2014">
            <v>0</v>
          </cell>
          <cell r="F2014">
            <v>0</v>
          </cell>
          <cell r="G2014">
            <v>0</v>
          </cell>
        </row>
        <row r="2015">
          <cell r="A2015" t="str">
            <v/>
          </cell>
          <cell r="B2015" t="str">
            <v/>
          </cell>
          <cell r="C2015">
            <v>0</v>
          </cell>
          <cell r="D2015" t="str">
            <v/>
          </cell>
          <cell r="E2015">
            <v>0</v>
          </cell>
          <cell r="F2015">
            <v>0</v>
          </cell>
          <cell r="G2015">
            <v>0</v>
          </cell>
        </row>
        <row r="2016">
          <cell r="A2016" t="str">
            <v/>
          </cell>
          <cell r="B2016" t="str">
            <v/>
          </cell>
          <cell r="C2016">
            <v>0</v>
          </cell>
          <cell r="D2016" t="str">
            <v/>
          </cell>
          <cell r="E2016">
            <v>0</v>
          </cell>
          <cell r="F2016">
            <v>0</v>
          </cell>
          <cell r="G2016">
            <v>0</v>
          </cell>
        </row>
        <row r="2017">
          <cell r="A2017" t="str">
            <v/>
          </cell>
          <cell r="B2017" t="str">
            <v/>
          </cell>
          <cell r="C2017">
            <v>0</v>
          </cell>
          <cell r="D2017" t="str">
            <v/>
          </cell>
          <cell r="E2017">
            <v>0</v>
          </cell>
          <cell r="F2017">
            <v>0</v>
          </cell>
          <cell r="G2017">
            <v>0</v>
          </cell>
        </row>
        <row r="2018">
          <cell r="A2018" t="str">
            <v/>
          </cell>
          <cell r="B2018" t="str">
            <v/>
          </cell>
          <cell r="C2018">
            <v>0</v>
          </cell>
          <cell r="D2018" t="str">
            <v/>
          </cell>
          <cell r="E2018">
            <v>0</v>
          </cell>
          <cell r="F2018">
            <v>0</v>
          </cell>
          <cell r="G2018">
            <v>0</v>
          </cell>
        </row>
        <row r="2019">
          <cell r="A2019" t="str">
            <v/>
          </cell>
          <cell r="B2019" t="str">
            <v/>
          </cell>
          <cell r="C2019">
            <v>0</v>
          </cell>
          <cell r="D2019" t="str">
            <v/>
          </cell>
          <cell r="E2019">
            <v>0</v>
          </cell>
          <cell r="F2019">
            <v>0</v>
          </cell>
          <cell r="G2019">
            <v>0</v>
          </cell>
        </row>
        <row r="2020">
          <cell r="A2020" t="str">
            <v/>
          </cell>
          <cell r="B2020" t="str">
            <v/>
          </cell>
          <cell r="C2020">
            <v>0</v>
          </cell>
          <cell r="D2020" t="str">
            <v/>
          </cell>
          <cell r="E2020">
            <v>0</v>
          </cell>
          <cell r="F2020">
            <v>0</v>
          </cell>
          <cell r="G2020">
            <v>0</v>
          </cell>
        </row>
        <row r="2021">
          <cell r="A2021" t="str">
            <v/>
          </cell>
          <cell r="B2021" t="str">
            <v/>
          </cell>
          <cell r="C2021">
            <v>0</v>
          </cell>
          <cell r="D2021" t="str">
            <v/>
          </cell>
          <cell r="E2021">
            <v>0</v>
          </cell>
          <cell r="F2021">
            <v>0</v>
          </cell>
          <cell r="G2021">
            <v>0</v>
          </cell>
        </row>
        <row r="2022">
          <cell r="A2022" t="str">
            <v/>
          </cell>
          <cell r="B2022" t="str">
            <v/>
          </cell>
          <cell r="C2022">
            <v>0</v>
          </cell>
          <cell r="D2022" t="str">
            <v/>
          </cell>
          <cell r="E2022">
            <v>0</v>
          </cell>
          <cell r="F2022">
            <v>0</v>
          </cell>
          <cell r="G2022">
            <v>0</v>
          </cell>
        </row>
        <row r="2023">
          <cell r="A2023" t="str">
            <v/>
          </cell>
          <cell r="B2023" t="str">
            <v/>
          </cell>
          <cell r="C2023">
            <v>0</v>
          </cell>
          <cell r="D2023" t="str">
            <v/>
          </cell>
          <cell r="E2023">
            <v>0</v>
          </cell>
          <cell r="F2023">
            <v>0</v>
          </cell>
          <cell r="G2023">
            <v>0</v>
          </cell>
        </row>
        <row r="2024">
          <cell r="A2024" t="str">
            <v/>
          </cell>
          <cell r="B2024" t="str">
            <v/>
          </cell>
          <cell r="C2024">
            <v>0</v>
          </cell>
          <cell r="D2024" t="str">
            <v/>
          </cell>
          <cell r="E2024">
            <v>0</v>
          </cell>
          <cell r="F2024">
            <v>0</v>
          </cell>
          <cell r="G2024">
            <v>0</v>
          </cell>
        </row>
        <row r="2025">
          <cell r="A2025" t="str">
            <v/>
          </cell>
          <cell r="B2025" t="str">
            <v/>
          </cell>
          <cell r="C2025">
            <v>0</v>
          </cell>
          <cell r="D2025" t="str">
            <v/>
          </cell>
          <cell r="E2025">
            <v>0</v>
          </cell>
          <cell r="F2025">
            <v>0</v>
          </cell>
          <cell r="G2025">
            <v>0</v>
          </cell>
        </row>
        <row r="2026">
          <cell r="A2026">
            <v>0</v>
          </cell>
          <cell r="B2026">
            <v>0</v>
          </cell>
          <cell r="C2026">
            <v>0</v>
          </cell>
          <cell r="D2026">
            <v>0</v>
          </cell>
          <cell r="E2026">
            <v>0</v>
          </cell>
          <cell r="F2026" t="str">
            <v>Total A</v>
          </cell>
          <cell r="G2026">
            <v>140.01</v>
          </cell>
        </row>
        <row r="2027">
          <cell r="A2027">
            <v>0</v>
          </cell>
          <cell r="B2027">
            <v>0</v>
          </cell>
          <cell r="C2027" t="str">
            <v>B - MANO DE OBRA</v>
          </cell>
          <cell r="D2027">
            <v>0</v>
          </cell>
          <cell r="E2027">
            <v>0</v>
          </cell>
          <cell r="F2027">
            <v>0</v>
          </cell>
          <cell r="G2027">
            <v>0</v>
          </cell>
        </row>
        <row r="2028">
          <cell r="A2028" t="str">
            <v>IIEE-SJ - 102000</v>
          </cell>
          <cell r="B2028" t="str">
            <v xml:space="preserve">Oficial </v>
          </cell>
          <cell r="C2028" t="str">
            <v>Oficial</v>
          </cell>
          <cell r="D2028" t="str">
            <v>hs.</v>
          </cell>
          <cell r="E2028">
            <v>0.56000000000000005</v>
          </cell>
          <cell r="F2028">
            <v>222.14</v>
          </cell>
          <cell r="G2028">
            <v>124.4</v>
          </cell>
        </row>
        <row r="2029">
          <cell r="A2029" t="str">
            <v>IIEE-SJ - 103000</v>
          </cell>
          <cell r="B2029" t="str">
            <v>Ayudante</v>
          </cell>
          <cell r="C2029" t="str">
            <v>Ayudante</v>
          </cell>
          <cell r="D2029" t="str">
            <v>hs.</v>
          </cell>
          <cell r="E2029">
            <v>0.75</v>
          </cell>
          <cell r="F2029">
            <v>188.03</v>
          </cell>
          <cell r="G2029">
            <v>141.02000000000001</v>
          </cell>
        </row>
        <row r="2030">
          <cell r="A2030" t="str">
            <v>IIEE-SJ - 102000</v>
          </cell>
          <cell r="B2030" t="str">
            <v xml:space="preserve">Oficial </v>
          </cell>
          <cell r="C2030" t="str">
            <v>Cargas Sociales Oficial</v>
          </cell>
          <cell r="D2030" t="str">
            <v>hs.</v>
          </cell>
          <cell r="E2030">
            <v>0.56000000000000005</v>
          </cell>
          <cell r="F2030">
            <v>139.9</v>
          </cell>
          <cell r="G2030">
            <v>78.34</v>
          </cell>
        </row>
        <row r="2031">
          <cell r="A2031" t="str">
            <v>IIEE-SJ - 103000</v>
          </cell>
          <cell r="B2031" t="str">
            <v>Ayudante</v>
          </cell>
          <cell r="C2031" t="str">
            <v>Cargas Sociales Ayudante</v>
          </cell>
          <cell r="D2031" t="str">
            <v>hs.</v>
          </cell>
          <cell r="E2031">
            <v>0.75</v>
          </cell>
          <cell r="F2031">
            <v>118.96</v>
          </cell>
          <cell r="G2031">
            <v>89.22</v>
          </cell>
        </row>
        <row r="2032">
          <cell r="A2032" t="str">
            <v/>
          </cell>
          <cell r="B2032">
            <v>0</v>
          </cell>
          <cell r="C2032">
            <v>0</v>
          </cell>
          <cell r="D2032" t="str">
            <v/>
          </cell>
          <cell r="E2032">
            <v>0</v>
          </cell>
          <cell r="F2032">
            <v>0</v>
          </cell>
          <cell r="G2032">
            <v>0</v>
          </cell>
        </row>
        <row r="2033">
          <cell r="A2033" t="str">
            <v/>
          </cell>
          <cell r="B2033">
            <v>0</v>
          </cell>
          <cell r="C2033">
            <v>0</v>
          </cell>
          <cell r="D2033" t="str">
            <v/>
          </cell>
          <cell r="E2033">
            <v>0</v>
          </cell>
          <cell r="F2033">
            <v>0</v>
          </cell>
          <cell r="G2033">
            <v>0</v>
          </cell>
        </row>
        <row r="2034">
          <cell r="A2034" t="str">
            <v/>
          </cell>
          <cell r="B2034">
            <v>0</v>
          </cell>
          <cell r="C2034">
            <v>0</v>
          </cell>
          <cell r="D2034" t="str">
            <v/>
          </cell>
          <cell r="E2034">
            <v>0</v>
          </cell>
          <cell r="F2034">
            <v>0</v>
          </cell>
          <cell r="G2034">
            <v>0</v>
          </cell>
        </row>
        <row r="2035">
          <cell r="A2035" t="str">
            <v/>
          </cell>
          <cell r="B2035">
            <v>0</v>
          </cell>
          <cell r="C2035">
            <v>0</v>
          </cell>
          <cell r="D2035" t="str">
            <v/>
          </cell>
          <cell r="E2035">
            <v>0</v>
          </cell>
          <cell r="F2035">
            <v>0</v>
          </cell>
          <cell r="G2035">
            <v>0</v>
          </cell>
        </row>
        <row r="2036">
          <cell r="A2036">
            <v>0</v>
          </cell>
          <cell r="B2036">
            <v>0</v>
          </cell>
          <cell r="C2036">
            <v>0</v>
          </cell>
          <cell r="D2036">
            <v>0</v>
          </cell>
          <cell r="E2036">
            <v>0</v>
          </cell>
          <cell r="F2036" t="str">
            <v>Total B</v>
          </cell>
          <cell r="G2036">
            <v>432.98</v>
          </cell>
        </row>
        <row r="2037">
          <cell r="A2037">
            <v>0</v>
          </cell>
          <cell r="B2037">
            <v>0</v>
          </cell>
          <cell r="C2037" t="str">
            <v>C - EQUIPOS</v>
          </cell>
          <cell r="D2037">
            <v>0</v>
          </cell>
          <cell r="E2037">
            <v>0</v>
          </cell>
          <cell r="F2037">
            <v>0</v>
          </cell>
          <cell r="G2037">
            <v>0</v>
          </cell>
        </row>
        <row r="2038">
          <cell r="A2038" t="str">
            <v/>
          </cell>
          <cell r="B2038" t="str">
            <v/>
          </cell>
          <cell r="C2038">
            <v>0</v>
          </cell>
          <cell r="D2038" t="str">
            <v/>
          </cell>
          <cell r="E2038">
            <v>0</v>
          </cell>
          <cell r="F2038">
            <v>0</v>
          </cell>
          <cell r="G2038">
            <v>0</v>
          </cell>
        </row>
        <row r="2039">
          <cell r="A2039" t="str">
            <v/>
          </cell>
          <cell r="B2039" t="str">
            <v/>
          </cell>
          <cell r="C2039">
            <v>0</v>
          </cell>
          <cell r="D2039" t="str">
            <v/>
          </cell>
          <cell r="E2039">
            <v>0</v>
          </cell>
          <cell r="F2039">
            <v>0</v>
          </cell>
          <cell r="G2039">
            <v>0</v>
          </cell>
        </row>
        <row r="2040">
          <cell r="A2040" t="str">
            <v/>
          </cell>
          <cell r="B2040" t="str">
            <v/>
          </cell>
          <cell r="C2040">
            <v>0</v>
          </cell>
          <cell r="D2040" t="str">
            <v/>
          </cell>
          <cell r="E2040">
            <v>0</v>
          </cell>
          <cell r="F2040">
            <v>0</v>
          </cell>
          <cell r="G2040">
            <v>0</v>
          </cell>
        </row>
        <row r="2041">
          <cell r="A2041" t="str">
            <v/>
          </cell>
          <cell r="B2041" t="str">
            <v/>
          </cell>
          <cell r="C2041">
            <v>0</v>
          </cell>
          <cell r="D2041" t="str">
            <v/>
          </cell>
          <cell r="E2041">
            <v>0</v>
          </cell>
          <cell r="F2041">
            <v>0</v>
          </cell>
          <cell r="G2041">
            <v>0</v>
          </cell>
        </row>
        <row r="2042">
          <cell r="A2042" t="str">
            <v/>
          </cell>
          <cell r="B2042" t="str">
            <v/>
          </cell>
          <cell r="C2042">
            <v>0</v>
          </cell>
          <cell r="D2042" t="str">
            <v/>
          </cell>
          <cell r="E2042">
            <v>0</v>
          </cell>
          <cell r="F2042">
            <v>0</v>
          </cell>
          <cell r="G2042">
            <v>0</v>
          </cell>
        </row>
        <row r="2043">
          <cell r="A2043" t="str">
            <v/>
          </cell>
          <cell r="B2043" t="str">
            <v/>
          </cell>
          <cell r="C2043">
            <v>0</v>
          </cell>
          <cell r="D2043" t="str">
            <v/>
          </cell>
          <cell r="E2043">
            <v>0</v>
          </cell>
          <cell r="F2043">
            <v>0</v>
          </cell>
          <cell r="G2043">
            <v>0</v>
          </cell>
        </row>
        <row r="2044">
          <cell r="A2044" t="str">
            <v/>
          </cell>
          <cell r="B2044" t="str">
            <v/>
          </cell>
          <cell r="C2044">
            <v>0</v>
          </cell>
          <cell r="D2044" t="str">
            <v/>
          </cell>
          <cell r="E2044">
            <v>0</v>
          </cell>
          <cell r="F2044">
            <v>0</v>
          </cell>
          <cell r="G2044">
            <v>0</v>
          </cell>
        </row>
        <row r="2045">
          <cell r="A2045" t="str">
            <v/>
          </cell>
          <cell r="B2045" t="str">
            <v/>
          </cell>
          <cell r="C2045">
            <v>0</v>
          </cell>
          <cell r="D2045" t="str">
            <v/>
          </cell>
          <cell r="E2045">
            <v>0</v>
          </cell>
          <cell r="F2045">
            <v>0</v>
          </cell>
          <cell r="G2045">
            <v>0</v>
          </cell>
        </row>
        <row r="2046">
          <cell r="A2046" t="str">
            <v/>
          </cell>
          <cell r="B2046" t="str">
            <v/>
          </cell>
          <cell r="C2046">
            <v>0</v>
          </cell>
          <cell r="D2046" t="str">
            <v/>
          </cell>
          <cell r="E2046">
            <v>0</v>
          </cell>
          <cell r="F2046">
            <v>0</v>
          </cell>
          <cell r="G2046">
            <v>0</v>
          </cell>
        </row>
        <row r="2047">
          <cell r="A2047">
            <v>0</v>
          </cell>
          <cell r="B2047">
            <v>0</v>
          </cell>
          <cell r="C2047">
            <v>0</v>
          </cell>
          <cell r="D2047">
            <v>0</v>
          </cell>
          <cell r="E2047">
            <v>0</v>
          </cell>
          <cell r="F2047" t="str">
            <v>Total C</v>
          </cell>
          <cell r="G2047">
            <v>0</v>
          </cell>
        </row>
        <row r="2048">
          <cell r="A2048">
            <v>0</v>
          </cell>
          <cell r="B2048">
            <v>0</v>
          </cell>
          <cell r="C2048">
            <v>0</v>
          </cell>
          <cell r="D2048">
            <v>0</v>
          </cell>
          <cell r="E2048">
            <v>0</v>
          </cell>
          <cell r="F2048">
            <v>0</v>
          </cell>
          <cell r="G2048">
            <v>0</v>
          </cell>
        </row>
        <row r="2049">
          <cell r="A2049" t="str">
            <v>6.1.1</v>
          </cell>
          <cell r="B2049" t="str">
            <v>De hormigón rodillado</v>
          </cell>
          <cell r="C2049">
            <v>0</v>
          </cell>
          <cell r="D2049" t="str">
            <v>Costo  Neto</v>
          </cell>
          <cell r="E2049">
            <v>0</v>
          </cell>
          <cell r="F2049" t="str">
            <v>Total D=A+B+C</v>
          </cell>
          <cell r="G2049">
            <v>572.99</v>
          </cell>
        </row>
        <row r="2051">
          <cell r="A2051" t="str">
            <v>ANALISIS DE PRECIOS</v>
          </cell>
          <cell r="B2051">
            <v>0</v>
          </cell>
          <cell r="C2051">
            <v>0</v>
          </cell>
          <cell r="D2051">
            <v>0</v>
          </cell>
          <cell r="E2051">
            <v>0</v>
          </cell>
          <cell r="F2051">
            <v>0</v>
          </cell>
          <cell r="G2051">
            <v>0</v>
          </cell>
        </row>
        <row r="2052">
          <cell r="A2052" t="str">
            <v>COMITENTE:</v>
          </cell>
          <cell r="B2052" t="str">
            <v>DIRECCIÓN DE INFRAESTRUCTURA ESCOLAR</v>
          </cell>
          <cell r="C2052">
            <v>0</v>
          </cell>
          <cell r="D2052">
            <v>0</v>
          </cell>
          <cell r="E2052">
            <v>0</v>
          </cell>
          <cell r="F2052">
            <v>0</v>
          </cell>
          <cell r="G2052">
            <v>0</v>
          </cell>
        </row>
        <row r="2053">
          <cell r="A2053" t="str">
            <v>CONTRATISTA:</v>
          </cell>
          <cell r="B2053">
            <v>0</v>
          </cell>
          <cell r="C2053">
            <v>0</v>
          </cell>
          <cell r="D2053">
            <v>0</v>
          </cell>
          <cell r="E2053">
            <v>0</v>
          </cell>
          <cell r="F2053">
            <v>0</v>
          </cell>
          <cell r="G2053">
            <v>0</v>
          </cell>
        </row>
        <row r="2054">
          <cell r="A2054" t="str">
            <v>OBRA:</v>
          </cell>
          <cell r="B2054" t="str">
            <v>ESCUELA JUAN JOSE PASO</v>
          </cell>
          <cell r="C2054">
            <v>0</v>
          </cell>
          <cell r="D2054">
            <v>0</v>
          </cell>
          <cell r="E2054">
            <v>0</v>
          </cell>
          <cell r="F2054" t="str">
            <v>PRECIOS A:</v>
          </cell>
          <cell r="G2054">
            <v>44180</v>
          </cell>
        </row>
        <row r="2055">
          <cell r="A2055" t="str">
            <v>UBICACIÓN:</v>
          </cell>
          <cell r="B2055" t="str">
            <v>DEPARTAMENTO ANGACO</v>
          </cell>
          <cell r="C2055">
            <v>0</v>
          </cell>
          <cell r="D2055">
            <v>0</v>
          </cell>
          <cell r="E2055">
            <v>0</v>
          </cell>
          <cell r="F2055">
            <v>0</v>
          </cell>
          <cell r="G2055">
            <v>0</v>
          </cell>
        </row>
        <row r="2056">
          <cell r="A2056" t="str">
            <v>RUBRO:</v>
          </cell>
          <cell r="B2056">
            <v>6</v>
          </cell>
          <cell r="C2056" t="str">
            <v>PISOS Y ZOCALOS</v>
          </cell>
          <cell r="D2056">
            <v>0</v>
          </cell>
          <cell r="E2056">
            <v>0</v>
          </cell>
          <cell r="F2056">
            <v>0</v>
          </cell>
          <cell r="G2056">
            <v>0</v>
          </cell>
        </row>
        <row r="2057">
          <cell r="A2057" t="str">
            <v>ITEM:</v>
          </cell>
          <cell r="B2057" t="str">
            <v>6.1.2</v>
          </cell>
          <cell r="C2057" t="str">
            <v>Pisos de mosaico granítico de (0.30 x 0.30) m.</v>
          </cell>
          <cell r="D2057">
            <v>0</v>
          </cell>
          <cell r="E2057">
            <v>0</v>
          </cell>
          <cell r="F2057" t="str">
            <v>UNIDAD:</v>
          </cell>
          <cell r="G2057" t="str">
            <v>m2</v>
          </cell>
        </row>
        <row r="2058">
          <cell r="A2058">
            <v>0</v>
          </cell>
          <cell r="B2058">
            <v>0</v>
          </cell>
          <cell r="C2058">
            <v>0</v>
          </cell>
          <cell r="D2058">
            <v>0</v>
          </cell>
          <cell r="E2058">
            <v>0</v>
          </cell>
          <cell r="F2058">
            <v>0</v>
          </cell>
          <cell r="G2058">
            <v>0</v>
          </cell>
        </row>
        <row r="2059">
          <cell r="A2059" t="str">
            <v>DATOS REDETERMINACION</v>
          </cell>
          <cell r="B2059">
            <v>0</v>
          </cell>
          <cell r="C2059" t="str">
            <v>DESIGNACION</v>
          </cell>
          <cell r="D2059" t="str">
            <v>U</v>
          </cell>
          <cell r="E2059" t="str">
            <v>Cantidad</v>
          </cell>
          <cell r="F2059" t="str">
            <v>$ Unitarios</v>
          </cell>
          <cell r="G2059" t="str">
            <v>$ Parcial</v>
          </cell>
        </row>
        <row r="2060">
          <cell r="A2060" t="str">
            <v>CÓDIGO</v>
          </cell>
          <cell r="B2060" t="str">
            <v>DESCRIPCIÓN</v>
          </cell>
          <cell r="C2060">
            <v>0</v>
          </cell>
          <cell r="D2060">
            <v>0</v>
          </cell>
          <cell r="E2060">
            <v>0</v>
          </cell>
          <cell r="F2060">
            <v>0</v>
          </cell>
          <cell r="G2060">
            <v>0</v>
          </cell>
        </row>
        <row r="2061">
          <cell r="A2061">
            <v>0</v>
          </cell>
          <cell r="B2061">
            <v>0</v>
          </cell>
          <cell r="C2061" t="str">
            <v>A - MATERIALES</v>
          </cell>
          <cell r="D2061">
            <v>0</v>
          </cell>
          <cell r="E2061">
            <v>0</v>
          </cell>
          <cell r="F2061">
            <v>0</v>
          </cell>
          <cell r="G2061">
            <v>0</v>
          </cell>
        </row>
        <row r="2062">
          <cell r="A2062" t="str">
            <v>INDEC-CM - 37440-11</v>
          </cell>
          <cell r="B2062" t="str">
            <v>Cemento portland normal, en bolsa</v>
          </cell>
          <cell r="C2062" t="str">
            <v>Cemento</v>
          </cell>
          <cell r="D2062" t="str">
            <v>Kg</v>
          </cell>
          <cell r="E2062">
            <v>6.25</v>
          </cell>
          <cell r="F2062">
            <v>9.5</v>
          </cell>
          <cell r="G2062">
            <v>59.38</v>
          </cell>
        </row>
        <row r="2063">
          <cell r="A2063" t="str">
            <v>INDEC-CM - 37420-11</v>
          </cell>
          <cell r="B2063" t="str">
            <v>Cal área hidratada</v>
          </cell>
          <cell r="C2063" t="str">
            <v>Cal hidratada</v>
          </cell>
          <cell r="D2063" t="str">
            <v>Kg</v>
          </cell>
          <cell r="E2063">
            <v>3.75</v>
          </cell>
          <cell r="F2063">
            <v>6.12</v>
          </cell>
          <cell r="G2063">
            <v>22.95</v>
          </cell>
        </row>
        <row r="2064">
          <cell r="A2064" t="str">
            <v>INDEC-CM - 15310-11</v>
          </cell>
          <cell r="B2064" t="str">
            <v xml:space="preserve">Arena fina </v>
          </cell>
          <cell r="C2064" t="str">
            <v>Arena lavada</v>
          </cell>
          <cell r="D2064" t="str">
            <v>m3</v>
          </cell>
          <cell r="E2064">
            <v>0.03</v>
          </cell>
          <cell r="F2064">
            <v>620</v>
          </cell>
          <cell r="G2064">
            <v>18.600000000000001</v>
          </cell>
        </row>
        <row r="2065">
          <cell r="A2065" t="str">
            <v>IIEE-SJ - 204003</v>
          </cell>
          <cell r="B2065" t="str">
            <v>Cemento blanco bolsa de 42 Kg. "Pingüino"</v>
          </cell>
          <cell r="C2065" t="str">
            <v>Pastina para piso granítico</v>
          </cell>
          <cell r="D2065" t="str">
            <v>Kg</v>
          </cell>
          <cell r="E2065">
            <v>2</v>
          </cell>
          <cell r="F2065">
            <v>55.4</v>
          </cell>
          <cell r="G2065">
            <v>110.8</v>
          </cell>
        </row>
        <row r="2066">
          <cell r="A2066" t="str">
            <v>INDEC-CM - 37540-11</v>
          </cell>
          <cell r="B2066" t="str">
            <v xml:space="preserve">Mosaico granítico          </v>
          </cell>
          <cell r="C2066" t="str">
            <v>Mosaico granítico 33 x 33</v>
          </cell>
          <cell r="D2066" t="str">
            <v>m2</v>
          </cell>
          <cell r="E2066">
            <v>1.05</v>
          </cell>
          <cell r="F2066">
            <v>709.9</v>
          </cell>
          <cell r="G2066">
            <v>745.4</v>
          </cell>
        </row>
        <row r="2067">
          <cell r="A2067" t="str">
            <v>INDEC-CM - 37540-11</v>
          </cell>
          <cell r="B2067" t="str">
            <v xml:space="preserve">Mosaico granítico          </v>
          </cell>
          <cell r="C2067" t="str">
            <v>Pulido</v>
          </cell>
          <cell r="D2067" t="str">
            <v>m2</v>
          </cell>
          <cell r="E2067">
            <v>1</v>
          </cell>
          <cell r="F2067">
            <v>83.27</v>
          </cell>
          <cell r="G2067">
            <v>83.27</v>
          </cell>
        </row>
        <row r="2068">
          <cell r="A2068" t="str">
            <v>INDEC-PB - 94216-1</v>
          </cell>
          <cell r="B2068" t="str">
            <v xml:space="preserve">Máquinas para rebanar, afilar, amolar, pulir u otro acabado          </v>
          </cell>
          <cell r="C2068" t="str">
            <v>Encerado</v>
          </cell>
          <cell r="D2068" t="str">
            <v>m2</v>
          </cell>
          <cell r="E2068">
            <v>1</v>
          </cell>
          <cell r="F2068">
            <v>194.29</v>
          </cell>
          <cell r="G2068">
            <v>194.29</v>
          </cell>
        </row>
        <row r="2069">
          <cell r="A2069" t="str">
            <v>INDEC-PB - 2413-1</v>
          </cell>
          <cell r="B2069" t="str">
            <v>Sustancias plásticas (incluye: Polímeros de etileno, Polímeros de estireno, Polímeros de cloruro de vinilo y Polímeros de propileno)</v>
          </cell>
          <cell r="C2069" t="str">
            <v>Sikaflex 1A</v>
          </cell>
          <cell r="D2069" t="str">
            <v>cc</v>
          </cell>
          <cell r="E2069">
            <v>67</v>
          </cell>
          <cell r="F2069">
            <v>2.62</v>
          </cell>
          <cell r="G2069">
            <v>175.54</v>
          </cell>
        </row>
        <row r="2070">
          <cell r="A2070" t="str">
            <v>INDEC-PB - 2413-1</v>
          </cell>
          <cell r="B2070" t="str">
            <v>Sustancias plásticas (incluye: Polímeros de etileno, Polímeros de estireno, Polímeros de cloruro de vinilo y Polímeros de propileno)</v>
          </cell>
          <cell r="C2070" t="str">
            <v>Fondo de junta 15 mm</v>
          </cell>
          <cell r="D2070" t="str">
            <v>ml</v>
          </cell>
          <cell r="E2070">
            <v>0.67</v>
          </cell>
          <cell r="F2070">
            <v>24.79</v>
          </cell>
          <cell r="G2070">
            <v>16.61</v>
          </cell>
        </row>
        <row r="2071">
          <cell r="A2071" t="str">
            <v>INDEC-PB - 32129-1</v>
          </cell>
          <cell r="B2071" t="str">
            <v xml:space="preserve">Papel obra                                                             </v>
          </cell>
          <cell r="C2071" t="str">
            <v>Cinta de Enmascarar</v>
          </cell>
          <cell r="D2071" t="str">
            <v>u.</v>
          </cell>
          <cell r="E2071">
            <v>0.05</v>
          </cell>
          <cell r="F2071">
            <v>95.04</v>
          </cell>
          <cell r="G2071">
            <v>4.75</v>
          </cell>
        </row>
        <row r="2072">
          <cell r="A2072" t="str">
            <v/>
          </cell>
          <cell r="B2072" t="str">
            <v/>
          </cell>
          <cell r="C2072">
            <v>0</v>
          </cell>
          <cell r="D2072" t="str">
            <v/>
          </cell>
          <cell r="E2072">
            <v>0</v>
          </cell>
          <cell r="F2072">
            <v>0</v>
          </cell>
          <cell r="G2072">
            <v>0</v>
          </cell>
        </row>
        <row r="2073">
          <cell r="A2073" t="str">
            <v/>
          </cell>
          <cell r="B2073" t="str">
            <v/>
          </cell>
          <cell r="C2073">
            <v>0</v>
          </cell>
          <cell r="D2073" t="str">
            <v/>
          </cell>
          <cell r="E2073">
            <v>0</v>
          </cell>
          <cell r="F2073">
            <v>0</v>
          </cell>
          <cell r="G2073">
            <v>0</v>
          </cell>
        </row>
        <row r="2074">
          <cell r="A2074" t="str">
            <v/>
          </cell>
          <cell r="B2074" t="str">
            <v/>
          </cell>
          <cell r="C2074">
            <v>0</v>
          </cell>
          <cell r="D2074" t="str">
            <v/>
          </cell>
          <cell r="E2074">
            <v>0</v>
          </cell>
          <cell r="F2074">
            <v>0</v>
          </cell>
          <cell r="G2074">
            <v>0</v>
          </cell>
        </row>
        <row r="2075">
          <cell r="A2075" t="str">
            <v/>
          </cell>
          <cell r="B2075" t="str">
            <v/>
          </cell>
          <cell r="C2075">
            <v>0</v>
          </cell>
          <cell r="D2075" t="str">
            <v/>
          </cell>
          <cell r="E2075">
            <v>0</v>
          </cell>
          <cell r="F2075">
            <v>0</v>
          </cell>
          <cell r="G2075">
            <v>0</v>
          </cell>
        </row>
        <row r="2076">
          <cell r="A2076">
            <v>0</v>
          </cell>
          <cell r="B2076">
            <v>0</v>
          </cell>
          <cell r="C2076">
            <v>0</v>
          </cell>
          <cell r="D2076">
            <v>0</v>
          </cell>
          <cell r="E2076">
            <v>0</v>
          </cell>
          <cell r="F2076" t="str">
            <v>Total A</v>
          </cell>
          <cell r="G2076">
            <v>1431.59</v>
          </cell>
        </row>
        <row r="2077">
          <cell r="A2077">
            <v>0</v>
          </cell>
          <cell r="B2077">
            <v>0</v>
          </cell>
          <cell r="C2077" t="str">
            <v>B - MANO DE OBRA</v>
          </cell>
          <cell r="D2077">
            <v>0</v>
          </cell>
          <cell r="E2077">
            <v>0</v>
          </cell>
          <cell r="F2077">
            <v>0</v>
          </cell>
          <cell r="G2077">
            <v>0</v>
          </cell>
        </row>
        <row r="2078">
          <cell r="A2078" t="str">
            <v>IIEE-SJ - 102000</v>
          </cell>
          <cell r="B2078" t="str">
            <v xml:space="preserve">Oficial </v>
          </cell>
          <cell r="C2078" t="str">
            <v>Oficial</v>
          </cell>
          <cell r="D2078" t="str">
            <v>hs.</v>
          </cell>
          <cell r="E2078">
            <v>1.22</v>
          </cell>
          <cell r="F2078">
            <v>222.14</v>
          </cell>
          <cell r="G2078">
            <v>271.01</v>
          </cell>
        </row>
        <row r="2079">
          <cell r="A2079" t="str">
            <v>IIEE-SJ - 103000</v>
          </cell>
          <cell r="B2079" t="str">
            <v>Ayudante</v>
          </cell>
          <cell r="C2079" t="str">
            <v>Ayudante</v>
          </cell>
          <cell r="D2079" t="str">
            <v>hs.</v>
          </cell>
          <cell r="E2079">
            <v>0.9</v>
          </cell>
          <cell r="F2079">
            <v>188.03</v>
          </cell>
          <cell r="G2079">
            <v>169.23</v>
          </cell>
        </row>
        <row r="2080">
          <cell r="A2080" t="str">
            <v>IIEE-SJ - 102000</v>
          </cell>
          <cell r="B2080" t="str">
            <v xml:space="preserve">Oficial </v>
          </cell>
          <cell r="C2080" t="str">
            <v>Cargas Sociales Oficial</v>
          </cell>
          <cell r="D2080" t="str">
            <v>hs.</v>
          </cell>
          <cell r="E2080">
            <v>1.22</v>
          </cell>
          <cell r="F2080">
            <v>139.9</v>
          </cell>
          <cell r="G2080">
            <v>170.68</v>
          </cell>
        </row>
        <row r="2081">
          <cell r="A2081" t="str">
            <v>IIEE-SJ - 103000</v>
          </cell>
          <cell r="B2081" t="str">
            <v>Ayudante</v>
          </cell>
          <cell r="C2081" t="str">
            <v>Cargas Sociales Ayudante</v>
          </cell>
          <cell r="D2081" t="str">
            <v>hs.</v>
          </cell>
          <cell r="E2081">
            <v>0.9</v>
          </cell>
          <cell r="F2081">
            <v>118.96</v>
          </cell>
          <cell r="G2081">
            <v>107.06</v>
          </cell>
        </row>
        <row r="2082">
          <cell r="A2082" t="str">
            <v/>
          </cell>
          <cell r="B2082">
            <v>0</v>
          </cell>
          <cell r="C2082">
            <v>0</v>
          </cell>
          <cell r="D2082" t="str">
            <v/>
          </cell>
          <cell r="E2082">
            <v>0</v>
          </cell>
          <cell r="F2082">
            <v>0</v>
          </cell>
          <cell r="G2082">
            <v>0</v>
          </cell>
        </row>
        <row r="2083">
          <cell r="A2083" t="str">
            <v/>
          </cell>
          <cell r="B2083">
            <v>0</v>
          </cell>
          <cell r="C2083">
            <v>0</v>
          </cell>
          <cell r="D2083" t="str">
            <v/>
          </cell>
          <cell r="E2083">
            <v>0</v>
          </cell>
          <cell r="F2083">
            <v>0</v>
          </cell>
          <cell r="G2083">
            <v>0</v>
          </cell>
        </row>
        <row r="2084">
          <cell r="A2084" t="str">
            <v/>
          </cell>
          <cell r="B2084">
            <v>0</v>
          </cell>
          <cell r="C2084">
            <v>0</v>
          </cell>
          <cell r="D2084" t="str">
            <v/>
          </cell>
          <cell r="E2084">
            <v>0</v>
          </cell>
          <cell r="F2084">
            <v>0</v>
          </cell>
          <cell r="G2084">
            <v>0</v>
          </cell>
        </row>
        <row r="2085">
          <cell r="A2085" t="str">
            <v/>
          </cell>
          <cell r="B2085">
            <v>0</v>
          </cell>
          <cell r="C2085">
            <v>0</v>
          </cell>
          <cell r="D2085" t="str">
            <v/>
          </cell>
          <cell r="E2085">
            <v>0</v>
          </cell>
          <cell r="F2085">
            <v>0</v>
          </cell>
          <cell r="G2085">
            <v>0</v>
          </cell>
        </row>
        <row r="2086">
          <cell r="A2086">
            <v>0</v>
          </cell>
          <cell r="B2086">
            <v>0</v>
          </cell>
          <cell r="C2086">
            <v>0</v>
          </cell>
          <cell r="D2086">
            <v>0</v>
          </cell>
          <cell r="E2086">
            <v>0</v>
          </cell>
          <cell r="F2086" t="str">
            <v>Total B</v>
          </cell>
          <cell r="G2086">
            <v>717.98</v>
          </cell>
        </row>
        <row r="2087">
          <cell r="A2087">
            <v>0</v>
          </cell>
          <cell r="B2087">
            <v>0</v>
          </cell>
          <cell r="C2087" t="str">
            <v>C - EQUIPOS</v>
          </cell>
          <cell r="D2087">
            <v>0</v>
          </cell>
          <cell r="E2087">
            <v>0</v>
          </cell>
          <cell r="F2087">
            <v>0</v>
          </cell>
          <cell r="G2087">
            <v>0</v>
          </cell>
        </row>
        <row r="2088">
          <cell r="A2088" t="str">
            <v/>
          </cell>
          <cell r="B2088" t="str">
            <v/>
          </cell>
          <cell r="C2088">
            <v>0</v>
          </cell>
          <cell r="D2088" t="str">
            <v/>
          </cell>
          <cell r="E2088">
            <v>0</v>
          </cell>
          <cell r="F2088">
            <v>0</v>
          </cell>
          <cell r="G2088">
            <v>0</v>
          </cell>
        </row>
        <row r="2089">
          <cell r="A2089" t="str">
            <v/>
          </cell>
          <cell r="B2089" t="str">
            <v/>
          </cell>
          <cell r="C2089">
            <v>0</v>
          </cell>
          <cell r="D2089" t="str">
            <v/>
          </cell>
          <cell r="E2089">
            <v>0</v>
          </cell>
          <cell r="F2089">
            <v>0</v>
          </cell>
          <cell r="G2089">
            <v>0</v>
          </cell>
        </row>
        <row r="2090">
          <cell r="A2090" t="str">
            <v/>
          </cell>
          <cell r="B2090" t="str">
            <v/>
          </cell>
          <cell r="C2090">
            <v>0</v>
          </cell>
          <cell r="D2090" t="str">
            <v/>
          </cell>
          <cell r="E2090">
            <v>0</v>
          </cell>
          <cell r="F2090">
            <v>0</v>
          </cell>
          <cell r="G2090">
            <v>0</v>
          </cell>
        </row>
        <row r="2091">
          <cell r="A2091" t="str">
            <v/>
          </cell>
          <cell r="B2091" t="str">
            <v/>
          </cell>
          <cell r="C2091">
            <v>0</v>
          </cell>
          <cell r="D2091" t="str">
            <v/>
          </cell>
          <cell r="E2091">
            <v>0</v>
          </cell>
          <cell r="F2091">
            <v>0</v>
          </cell>
          <cell r="G2091">
            <v>0</v>
          </cell>
        </row>
        <row r="2092">
          <cell r="A2092" t="str">
            <v/>
          </cell>
          <cell r="B2092" t="str">
            <v/>
          </cell>
          <cell r="C2092">
            <v>0</v>
          </cell>
          <cell r="D2092" t="str">
            <v/>
          </cell>
          <cell r="E2092">
            <v>0</v>
          </cell>
          <cell r="F2092">
            <v>0</v>
          </cell>
          <cell r="G2092">
            <v>0</v>
          </cell>
        </row>
        <row r="2093">
          <cell r="A2093" t="str">
            <v/>
          </cell>
          <cell r="B2093" t="str">
            <v/>
          </cell>
          <cell r="C2093">
            <v>0</v>
          </cell>
          <cell r="D2093" t="str">
            <v/>
          </cell>
          <cell r="E2093">
            <v>0</v>
          </cell>
          <cell r="F2093">
            <v>0</v>
          </cell>
          <cell r="G2093">
            <v>0</v>
          </cell>
        </row>
        <row r="2094">
          <cell r="A2094" t="str">
            <v/>
          </cell>
          <cell r="B2094" t="str">
            <v/>
          </cell>
          <cell r="C2094">
            <v>0</v>
          </cell>
          <cell r="D2094" t="str">
            <v/>
          </cell>
          <cell r="E2094">
            <v>0</v>
          </cell>
          <cell r="F2094">
            <v>0</v>
          </cell>
          <cell r="G2094">
            <v>0</v>
          </cell>
        </row>
        <row r="2095">
          <cell r="A2095" t="str">
            <v/>
          </cell>
          <cell r="B2095" t="str">
            <v/>
          </cell>
          <cell r="C2095">
            <v>0</v>
          </cell>
          <cell r="D2095" t="str">
            <v/>
          </cell>
          <cell r="E2095">
            <v>0</v>
          </cell>
          <cell r="F2095">
            <v>0</v>
          </cell>
          <cell r="G2095">
            <v>0</v>
          </cell>
        </row>
        <row r="2096">
          <cell r="A2096" t="str">
            <v/>
          </cell>
          <cell r="B2096" t="str">
            <v/>
          </cell>
          <cell r="C2096">
            <v>0</v>
          </cell>
          <cell r="D2096" t="str">
            <v/>
          </cell>
          <cell r="E2096">
            <v>0</v>
          </cell>
          <cell r="F2096">
            <v>0</v>
          </cell>
          <cell r="G2096">
            <v>0</v>
          </cell>
        </row>
        <row r="2097">
          <cell r="A2097">
            <v>0</v>
          </cell>
          <cell r="B2097">
            <v>0</v>
          </cell>
          <cell r="C2097">
            <v>0</v>
          </cell>
          <cell r="D2097">
            <v>0</v>
          </cell>
          <cell r="E2097">
            <v>0</v>
          </cell>
          <cell r="F2097" t="str">
            <v>Total C</v>
          </cell>
          <cell r="G2097">
            <v>0</v>
          </cell>
        </row>
        <row r="2098">
          <cell r="A2098">
            <v>0</v>
          </cell>
          <cell r="B2098">
            <v>0</v>
          </cell>
          <cell r="C2098">
            <v>0</v>
          </cell>
          <cell r="D2098">
            <v>0</v>
          </cell>
          <cell r="E2098">
            <v>0</v>
          </cell>
          <cell r="F2098">
            <v>0</v>
          </cell>
          <cell r="G2098">
            <v>0</v>
          </cell>
        </row>
        <row r="2099">
          <cell r="A2099" t="str">
            <v>6.1.2</v>
          </cell>
          <cell r="B2099" t="str">
            <v>Pisos de mosaico granítico de (0.30 x 0.30) m.</v>
          </cell>
          <cell r="C2099">
            <v>0</v>
          </cell>
          <cell r="D2099" t="str">
            <v>Costo  Neto</v>
          </cell>
          <cell r="E2099">
            <v>0</v>
          </cell>
          <cell r="F2099" t="str">
            <v>Total D=A+B+C</v>
          </cell>
          <cell r="G2099">
            <v>2149.5700000000002</v>
          </cell>
        </row>
        <row r="2101">
          <cell r="A2101" t="str">
            <v>ANALISIS DE PRECIOS</v>
          </cell>
          <cell r="B2101">
            <v>0</v>
          </cell>
          <cell r="C2101">
            <v>0</v>
          </cell>
          <cell r="D2101">
            <v>0</v>
          </cell>
          <cell r="E2101">
            <v>0</v>
          </cell>
          <cell r="F2101">
            <v>0</v>
          </cell>
          <cell r="G2101">
            <v>0</v>
          </cell>
        </row>
        <row r="2102">
          <cell r="A2102" t="str">
            <v>COMITENTE:</v>
          </cell>
          <cell r="B2102" t="str">
            <v>DIRECCIÓN DE INFRAESTRUCTURA ESCOLAR</v>
          </cell>
          <cell r="C2102">
            <v>0</v>
          </cell>
          <cell r="D2102">
            <v>0</v>
          </cell>
          <cell r="E2102">
            <v>0</v>
          </cell>
          <cell r="F2102">
            <v>0</v>
          </cell>
          <cell r="G2102">
            <v>0</v>
          </cell>
        </row>
        <row r="2103">
          <cell r="A2103" t="str">
            <v>CONTRATISTA:</v>
          </cell>
          <cell r="B2103">
            <v>0</v>
          </cell>
          <cell r="C2103">
            <v>0</v>
          </cell>
          <cell r="D2103">
            <v>0</v>
          </cell>
          <cell r="E2103">
            <v>0</v>
          </cell>
          <cell r="F2103">
            <v>0</v>
          </cell>
          <cell r="G2103">
            <v>0</v>
          </cell>
        </row>
        <row r="2104">
          <cell r="A2104" t="str">
            <v>OBRA:</v>
          </cell>
          <cell r="B2104" t="str">
            <v>ESCUELA JUAN JOSE PASO</v>
          </cell>
          <cell r="C2104">
            <v>0</v>
          </cell>
          <cell r="D2104">
            <v>0</v>
          </cell>
          <cell r="E2104">
            <v>0</v>
          </cell>
          <cell r="F2104" t="str">
            <v>PRECIOS A:</v>
          </cell>
          <cell r="G2104">
            <v>44180</v>
          </cell>
        </row>
        <row r="2105">
          <cell r="A2105" t="str">
            <v>UBICACIÓN:</v>
          </cell>
          <cell r="B2105" t="str">
            <v>DEPARTAMENTO ANGACO</v>
          </cell>
          <cell r="C2105">
            <v>0</v>
          </cell>
          <cell r="D2105">
            <v>0</v>
          </cell>
          <cell r="E2105">
            <v>0</v>
          </cell>
          <cell r="F2105">
            <v>0</v>
          </cell>
          <cell r="G2105">
            <v>0</v>
          </cell>
        </row>
        <row r="2106">
          <cell r="A2106" t="str">
            <v>RUBRO:</v>
          </cell>
          <cell r="B2106">
            <v>6</v>
          </cell>
          <cell r="C2106" t="str">
            <v>PISOS Y ZOCALOS</v>
          </cell>
          <cell r="D2106">
            <v>0</v>
          </cell>
          <cell r="E2106">
            <v>0</v>
          </cell>
          <cell r="F2106">
            <v>0</v>
          </cell>
          <cell r="G2106">
            <v>0</v>
          </cell>
        </row>
        <row r="2107">
          <cell r="A2107" t="str">
            <v>ITEM:</v>
          </cell>
          <cell r="B2107" t="str">
            <v>6.1.5</v>
          </cell>
          <cell r="C2107" t="str">
            <v>Zócalos graníticos (0.07x0.30) m.</v>
          </cell>
          <cell r="D2107">
            <v>0</v>
          </cell>
          <cell r="E2107">
            <v>0</v>
          </cell>
          <cell r="F2107" t="str">
            <v>UNIDAD:</v>
          </cell>
          <cell r="G2107" t="str">
            <v>ml</v>
          </cell>
        </row>
        <row r="2108">
          <cell r="A2108">
            <v>0</v>
          </cell>
          <cell r="B2108">
            <v>0</v>
          </cell>
          <cell r="C2108">
            <v>0</v>
          </cell>
          <cell r="D2108">
            <v>0</v>
          </cell>
          <cell r="E2108">
            <v>0</v>
          </cell>
          <cell r="F2108">
            <v>0</v>
          </cell>
          <cell r="G2108">
            <v>0</v>
          </cell>
        </row>
        <row r="2109">
          <cell r="A2109" t="str">
            <v>DATOS REDETERMINACION</v>
          </cell>
          <cell r="B2109">
            <v>0</v>
          </cell>
          <cell r="C2109" t="str">
            <v>DESIGNACION</v>
          </cell>
          <cell r="D2109" t="str">
            <v>U</v>
          </cell>
          <cell r="E2109" t="str">
            <v>Cantidad</v>
          </cell>
          <cell r="F2109" t="str">
            <v>$ Unitarios</v>
          </cell>
          <cell r="G2109" t="str">
            <v>$ Parcial</v>
          </cell>
        </row>
        <row r="2110">
          <cell r="A2110" t="str">
            <v>CÓDIGO</v>
          </cell>
          <cell r="B2110" t="str">
            <v>DESCRIPCIÓN</v>
          </cell>
          <cell r="C2110">
            <v>0</v>
          </cell>
          <cell r="D2110">
            <v>0</v>
          </cell>
          <cell r="E2110">
            <v>0</v>
          </cell>
          <cell r="F2110">
            <v>0</v>
          </cell>
          <cell r="G2110">
            <v>0</v>
          </cell>
        </row>
        <row r="2111">
          <cell r="A2111">
            <v>0</v>
          </cell>
          <cell r="B2111">
            <v>0</v>
          </cell>
          <cell r="C2111" t="str">
            <v>A - MATERIALES</v>
          </cell>
          <cell r="D2111">
            <v>0</v>
          </cell>
          <cell r="E2111">
            <v>0</v>
          </cell>
          <cell r="F2111">
            <v>0</v>
          </cell>
          <cell r="G2111">
            <v>0</v>
          </cell>
        </row>
        <row r="2112">
          <cell r="A2112" t="str">
            <v>INDEC-CM - 37440-21</v>
          </cell>
          <cell r="B2112" t="str">
            <v>Adhesivo para pisos y revestimientos cerámicos</v>
          </cell>
          <cell r="C2112" t="str">
            <v>Pegamento para cerámico</v>
          </cell>
          <cell r="D2112" t="str">
            <v>kg</v>
          </cell>
          <cell r="E2112">
            <v>0.48</v>
          </cell>
          <cell r="F2112">
            <v>12.151666666666667</v>
          </cell>
          <cell r="G2112">
            <v>5.83</v>
          </cell>
        </row>
        <row r="2113">
          <cell r="A2113" t="str">
            <v>IIEE-SJ - 204003</v>
          </cell>
          <cell r="B2113" t="str">
            <v>Cemento blanco bolsa de 42 Kg. "Pingüino"</v>
          </cell>
          <cell r="C2113" t="str">
            <v>Pastina para piso granítico</v>
          </cell>
          <cell r="D2113" t="str">
            <v>Kg</v>
          </cell>
          <cell r="E2113">
            <v>7.0000000000000007E-2</v>
          </cell>
          <cell r="F2113">
            <v>55.4</v>
          </cell>
          <cell r="G2113">
            <v>3.88</v>
          </cell>
        </row>
        <row r="2114">
          <cell r="A2114" t="str">
            <v>INDEC-CM - 37540-11</v>
          </cell>
          <cell r="B2114" t="str">
            <v xml:space="preserve">Mosaico granítico          </v>
          </cell>
          <cell r="C2114" t="str">
            <v>Zócalo granítico</v>
          </cell>
          <cell r="D2114" t="str">
            <v>ml</v>
          </cell>
          <cell r="E2114">
            <v>1.1000000000000001</v>
          </cell>
          <cell r="F2114">
            <v>160.35</v>
          </cell>
          <cell r="G2114">
            <v>176.39</v>
          </cell>
        </row>
        <row r="2115">
          <cell r="A2115" t="str">
            <v/>
          </cell>
          <cell r="B2115" t="str">
            <v/>
          </cell>
          <cell r="C2115">
            <v>0</v>
          </cell>
          <cell r="D2115" t="str">
            <v/>
          </cell>
          <cell r="E2115">
            <v>0</v>
          </cell>
          <cell r="F2115">
            <v>0</v>
          </cell>
          <cell r="G2115">
            <v>0</v>
          </cell>
        </row>
        <row r="2116">
          <cell r="A2116" t="str">
            <v/>
          </cell>
          <cell r="B2116" t="str">
            <v/>
          </cell>
          <cell r="C2116">
            <v>0</v>
          </cell>
          <cell r="D2116" t="str">
            <v/>
          </cell>
          <cell r="E2116">
            <v>0</v>
          </cell>
          <cell r="F2116">
            <v>0</v>
          </cell>
          <cell r="G2116">
            <v>0</v>
          </cell>
        </row>
        <row r="2117">
          <cell r="A2117" t="str">
            <v/>
          </cell>
          <cell r="B2117" t="str">
            <v/>
          </cell>
          <cell r="C2117">
            <v>0</v>
          </cell>
          <cell r="D2117" t="str">
            <v/>
          </cell>
          <cell r="E2117">
            <v>0</v>
          </cell>
          <cell r="F2117">
            <v>0</v>
          </cell>
          <cell r="G2117">
            <v>0</v>
          </cell>
        </row>
        <row r="2118">
          <cell r="A2118" t="str">
            <v/>
          </cell>
          <cell r="B2118" t="str">
            <v/>
          </cell>
          <cell r="C2118">
            <v>0</v>
          </cell>
          <cell r="D2118" t="str">
            <v/>
          </cell>
          <cell r="E2118">
            <v>0</v>
          </cell>
          <cell r="F2118">
            <v>0</v>
          </cell>
          <cell r="G2118">
            <v>0</v>
          </cell>
        </row>
        <row r="2119">
          <cell r="A2119" t="str">
            <v/>
          </cell>
          <cell r="B2119" t="str">
            <v/>
          </cell>
          <cell r="C2119">
            <v>0</v>
          </cell>
          <cell r="D2119" t="str">
            <v/>
          </cell>
          <cell r="E2119">
            <v>0</v>
          </cell>
          <cell r="F2119">
            <v>0</v>
          </cell>
          <cell r="G2119">
            <v>0</v>
          </cell>
        </row>
        <row r="2120">
          <cell r="A2120" t="str">
            <v/>
          </cell>
          <cell r="B2120" t="str">
            <v/>
          </cell>
          <cell r="C2120">
            <v>0</v>
          </cell>
          <cell r="D2120" t="str">
            <v/>
          </cell>
          <cell r="E2120">
            <v>0</v>
          </cell>
          <cell r="F2120">
            <v>0</v>
          </cell>
          <cell r="G2120">
            <v>0</v>
          </cell>
        </row>
        <row r="2121">
          <cell r="A2121" t="str">
            <v/>
          </cell>
          <cell r="B2121" t="str">
            <v/>
          </cell>
          <cell r="C2121">
            <v>0</v>
          </cell>
          <cell r="D2121" t="str">
            <v/>
          </cell>
          <cell r="E2121">
            <v>0</v>
          </cell>
          <cell r="F2121">
            <v>0</v>
          </cell>
          <cell r="G2121">
            <v>0</v>
          </cell>
        </row>
        <row r="2122">
          <cell r="A2122" t="str">
            <v/>
          </cell>
          <cell r="B2122" t="str">
            <v/>
          </cell>
          <cell r="C2122">
            <v>0</v>
          </cell>
          <cell r="D2122" t="str">
            <v/>
          </cell>
          <cell r="E2122">
            <v>0</v>
          </cell>
          <cell r="F2122">
            <v>0</v>
          </cell>
          <cell r="G2122">
            <v>0</v>
          </cell>
        </row>
        <row r="2123">
          <cell r="A2123" t="str">
            <v/>
          </cell>
          <cell r="B2123" t="str">
            <v/>
          </cell>
          <cell r="C2123">
            <v>0</v>
          </cell>
          <cell r="D2123" t="str">
            <v/>
          </cell>
          <cell r="E2123">
            <v>0</v>
          </cell>
          <cell r="F2123">
            <v>0</v>
          </cell>
          <cell r="G2123">
            <v>0</v>
          </cell>
        </row>
        <row r="2124">
          <cell r="A2124" t="str">
            <v/>
          </cell>
          <cell r="B2124" t="str">
            <v/>
          </cell>
          <cell r="C2124">
            <v>0</v>
          </cell>
          <cell r="D2124" t="str">
            <v/>
          </cell>
          <cell r="E2124">
            <v>0</v>
          </cell>
          <cell r="F2124">
            <v>0</v>
          </cell>
          <cell r="G2124">
            <v>0</v>
          </cell>
        </row>
        <row r="2125">
          <cell r="A2125" t="str">
            <v/>
          </cell>
          <cell r="B2125" t="str">
            <v/>
          </cell>
          <cell r="C2125">
            <v>0</v>
          </cell>
          <cell r="D2125" t="str">
            <v/>
          </cell>
          <cell r="E2125">
            <v>0</v>
          </cell>
          <cell r="F2125">
            <v>0</v>
          </cell>
          <cell r="G2125">
            <v>0</v>
          </cell>
        </row>
        <row r="2126">
          <cell r="A2126">
            <v>0</v>
          </cell>
          <cell r="B2126">
            <v>0</v>
          </cell>
          <cell r="C2126">
            <v>0</v>
          </cell>
          <cell r="D2126">
            <v>0</v>
          </cell>
          <cell r="E2126">
            <v>0</v>
          </cell>
          <cell r="F2126" t="str">
            <v>Total A</v>
          </cell>
          <cell r="G2126">
            <v>186.1</v>
          </cell>
        </row>
        <row r="2127">
          <cell r="A2127">
            <v>0</v>
          </cell>
          <cell r="B2127">
            <v>0</v>
          </cell>
          <cell r="C2127" t="str">
            <v>B - MANO DE OBRA</v>
          </cell>
          <cell r="D2127">
            <v>0</v>
          </cell>
          <cell r="E2127">
            <v>0</v>
          </cell>
          <cell r="F2127">
            <v>0</v>
          </cell>
          <cell r="G2127">
            <v>0</v>
          </cell>
        </row>
        <row r="2128">
          <cell r="A2128" t="str">
            <v>IIEE-SJ - 102000</v>
          </cell>
          <cell r="B2128" t="str">
            <v xml:space="preserve">Oficial </v>
          </cell>
          <cell r="C2128" t="str">
            <v>Oficial</v>
          </cell>
          <cell r="D2128" t="str">
            <v>hs.</v>
          </cell>
          <cell r="E2128">
            <v>0.5</v>
          </cell>
          <cell r="F2128">
            <v>222.14</v>
          </cell>
          <cell r="G2128">
            <v>111.07</v>
          </cell>
        </row>
        <row r="2129">
          <cell r="A2129" t="str">
            <v>IIEE-SJ - 103000</v>
          </cell>
          <cell r="B2129" t="str">
            <v>Ayudante</v>
          </cell>
          <cell r="C2129" t="str">
            <v>Ayudante</v>
          </cell>
          <cell r="D2129" t="str">
            <v>hs.</v>
          </cell>
          <cell r="E2129">
            <v>0.86</v>
          </cell>
          <cell r="F2129">
            <v>188.03</v>
          </cell>
          <cell r="G2129">
            <v>161.71</v>
          </cell>
        </row>
        <row r="2130">
          <cell r="A2130" t="str">
            <v>IIEE-SJ - 102000</v>
          </cell>
          <cell r="B2130" t="str">
            <v xml:space="preserve">Oficial </v>
          </cell>
          <cell r="C2130" t="str">
            <v>Cargas Sociales Oficial</v>
          </cell>
          <cell r="D2130" t="str">
            <v>hs.</v>
          </cell>
          <cell r="E2130">
            <v>0.5</v>
          </cell>
          <cell r="F2130">
            <v>139.9</v>
          </cell>
          <cell r="G2130">
            <v>69.95</v>
          </cell>
        </row>
        <row r="2131">
          <cell r="A2131" t="str">
            <v>IIEE-SJ - 103000</v>
          </cell>
          <cell r="B2131" t="str">
            <v>Ayudante</v>
          </cell>
          <cell r="C2131" t="str">
            <v>Cargas Sociales Ayudante</v>
          </cell>
          <cell r="D2131" t="str">
            <v>hs.</v>
          </cell>
          <cell r="E2131">
            <v>0.86</v>
          </cell>
          <cell r="F2131">
            <v>118.96</v>
          </cell>
          <cell r="G2131">
            <v>102.31</v>
          </cell>
        </row>
        <row r="2132">
          <cell r="A2132" t="str">
            <v/>
          </cell>
          <cell r="B2132">
            <v>0</v>
          </cell>
          <cell r="C2132">
            <v>0</v>
          </cell>
          <cell r="D2132" t="str">
            <v/>
          </cell>
          <cell r="E2132">
            <v>0</v>
          </cell>
          <cell r="F2132">
            <v>0</v>
          </cell>
          <cell r="G2132">
            <v>0</v>
          </cell>
        </row>
        <row r="2133">
          <cell r="A2133" t="str">
            <v/>
          </cell>
          <cell r="B2133">
            <v>0</v>
          </cell>
          <cell r="C2133">
            <v>0</v>
          </cell>
          <cell r="D2133" t="str">
            <v/>
          </cell>
          <cell r="E2133">
            <v>0</v>
          </cell>
          <cell r="F2133">
            <v>0</v>
          </cell>
          <cell r="G2133">
            <v>0</v>
          </cell>
        </row>
        <row r="2134">
          <cell r="A2134" t="str">
            <v/>
          </cell>
          <cell r="B2134">
            <v>0</v>
          </cell>
          <cell r="C2134">
            <v>0</v>
          </cell>
          <cell r="D2134" t="str">
            <v/>
          </cell>
          <cell r="E2134">
            <v>0</v>
          </cell>
          <cell r="F2134">
            <v>0</v>
          </cell>
          <cell r="G2134">
            <v>0</v>
          </cell>
        </row>
        <row r="2135">
          <cell r="A2135" t="str">
            <v/>
          </cell>
          <cell r="B2135">
            <v>0</v>
          </cell>
          <cell r="C2135">
            <v>0</v>
          </cell>
          <cell r="D2135" t="str">
            <v/>
          </cell>
          <cell r="E2135">
            <v>0</v>
          </cell>
          <cell r="F2135">
            <v>0</v>
          </cell>
          <cell r="G2135">
            <v>0</v>
          </cell>
        </row>
        <row r="2136">
          <cell r="A2136">
            <v>0</v>
          </cell>
          <cell r="B2136">
            <v>0</v>
          </cell>
          <cell r="C2136">
            <v>0</v>
          </cell>
          <cell r="D2136">
            <v>0</v>
          </cell>
          <cell r="E2136">
            <v>0</v>
          </cell>
          <cell r="F2136" t="str">
            <v>Total B</v>
          </cell>
          <cell r="G2136">
            <v>445.03999999999996</v>
          </cell>
        </row>
        <row r="2137">
          <cell r="A2137">
            <v>0</v>
          </cell>
          <cell r="B2137">
            <v>0</v>
          </cell>
          <cell r="C2137" t="str">
            <v>C - EQUIPOS</v>
          </cell>
          <cell r="D2137">
            <v>0</v>
          </cell>
          <cell r="E2137">
            <v>0</v>
          </cell>
          <cell r="F2137">
            <v>0</v>
          </cell>
          <cell r="G2137">
            <v>0</v>
          </cell>
        </row>
        <row r="2138">
          <cell r="A2138" t="str">
            <v/>
          </cell>
          <cell r="B2138" t="str">
            <v/>
          </cell>
          <cell r="C2138">
            <v>0</v>
          </cell>
          <cell r="D2138" t="str">
            <v/>
          </cell>
          <cell r="E2138">
            <v>0</v>
          </cell>
          <cell r="F2138">
            <v>0</v>
          </cell>
          <cell r="G2138">
            <v>0</v>
          </cell>
        </row>
        <row r="2139">
          <cell r="A2139" t="str">
            <v/>
          </cell>
          <cell r="B2139" t="str">
            <v/>
          </cell>
          <cell r="C2139">
            <v>0</v>
          </cell>
          <cell r="D2139" t="str">
            <v/>
          </cell>
          <cell r="E2139">
            <v>0</v>
          </cell>
          <cell r="F2139">
            <v>0</v>
          </cell>
          <cell r="G2139">
            <v>0</v>
          </cell>
        </row>
        <row r="2140">
          <cell r="A2140" t="str">
            <v/>
          </cell>
          <cell r="B2140" t="str">
            <v/>
          </cell>
          <cell r="C2140">
            <v>0</v>
          </cell>
          <cell r="D2140" t="str">
            <v/>
          </cell>
          <cell r="E2140">
            <v>0</v>
          </cell>
          <cell r="F2140">
            <v>0</v>
          </cell>
          <cell r="G2140">
            <v>0</v>
          </cell>
        </row>
        <row r="2141">
          <cell r="A2141" t="str">
            <v/>
          </cell>
          <cell r="B2141" t="str">
            <v/>
          </cell>
          <cell r="C2141">
            <v>0</v>
          </cell>
          <cell r="D2141" t="str">
            <v/>
          </cell>
          <cell r="E2141">
            <v>0</v>
          </cell>
          <cell r="F2141">
            <v>0</v>
          </cell>
          <cell r="G2141">
            <v>0</v>
          </cell>
        </row>
        <row r="2142">
          <cell r="A2142" t="str">
            <v/>
          </cell>
          <cell r="B2142" t="str">
            <v/>
          </cell>
          <cell r="C2142">
            <v>0</v>
          </cell>
          <cell r="D2142" t="str">
            <v/>
          </cell>
          <cell r="E2142">
            <v>0</v>
          </cell>
          <cell r="F2142">
            <v>0</v>
          </cell>
          <cell r="G2142">
            <v>0</v>
          </cell>
        </row>
        <row r="2143">
          <cell r="A2143" t="str">
            <v/>
          </cell>
          <cell r="B2143" t="str">
            <v/>
          </cell>
          <cell r="C2143">
            <v>0</v>
          </cell>
          <cell r="D2143" t="str">
            <v/>
          </cell>
          <cell r="E2143">
            <v>0</v>
          </cell>
          <cell r="F2143">
            <v>0</v>
          </cell>
          <cell r="G2143">
            <v>0</v>
          </cell>
        </row>
        <row r="2144">
          <cell r="A2144" t="str">
            <v/>
          </cell>
          <cell r="B2144" t="str">
            <v/>
          </cell>
          <cell r="C2144">
            <v>0</v>
          </cell>
          <cell r="D2144" t="str">
            <v/>
          </cell>
          <cell r="E2144">
            <v>0</v>
          </cell>
          <cell r="F2144">
            <v>0</v>
          </cell>
          <cell r="G2144">
            <v>0</v>
          </cell>
        </row>
        <row r="2145">
          <cell r="A2145" t="str">
            <v/>
          </cell>
          <cell r="B2145" t="str">
            <v/>
          </cell>
          <cell r="C2145">
            <v>0</v>
          </cell>
          <cell r="D2145" t="str">
            <v/>
          </cell>
          <cell r="E2145">
            <v>0</v>
          </cell>
          <cell r="F2145">
            <v>0</v>
          </cell>
          <cell r="G2145">
            <v>0</v>
          </cell>
        </row>
        <row r="2146">
          <cell r="A2146" t="str">
            <v/>
          </cell>
          <cell r="B2146" t="str">
            <v/>
          </cell>
          <cell r="C2146">
            <v>0</v>
          </cell>
          <cell r="D2146" t="str">
            <v/>
          </cell>
          <cell r="E2146">
            <v>0</v>
          </cell>
          <cell r="F2146">
            <v>0</v>
          </cell>
          <cell r="G2146">
            <v>0</v>
          </cell>
        </row>
        <row r="2147">
          <cell r="A2147">
            <v>0</v>
          </cell>
          <cell r="B2147">
            <v>0</v>
          </cell>
          <cell r="C2147">
            <v>0</v>
          </cell>
          <cell r="D2147">
            <v>0</v>
          </cell>
          <cell r="E2147">
            <v>0</v>
          </cell>
          <cell r="F2147" t="str">
            <v>Total C</v>
          </cell>
          <cell r="G2147">
            <v>0</v>
          </cell>
        </row>
        <row r="2148">
          <cell r="A2148">
            <v>0</v>
          </cell>
          <cell r="B2148">
            <v>0</v>
          </cell>
          <cell r="C2148">
            <v>0</v>
          </cell>
          <cell r="D2148">
            <v>0</v>
          </cell>
          <cell r="E2148">
            <v>0</v>
          </cell>
          <cell r="F2148">
            <v>0</v>
          </cell>
          <cell r="G2148">
            <v>0</v>
          </cell>
        </row>
        <row r="2149">
          <cell r="A2149" t="str">
            <v>6.1.5</v>
          </cell>
          <cell r="B2149" t="str">
            <v>Zócalos graníticos (0.07x0.30) m.</v>
          </cell>
          <cell r="C2149">
            <v>0</v>
          </cell>
          <cell r="D2149" t="str">
            <v>Costo  Neto</v>
          </cell>
          <cell r="E2149">
            <v>0</v>
          </cell>
          <cell r="F2149" t="str">
            <v>Total D=A+B+C</v>
          </cell>
          <cell r="G2149">
            <v>631.1400000000001</v>
          </cell>
        </row>
        <row r="2151">
          <cell r="A2151" t="str">
            <v>ANALISIS DE PRECIOS</v>
          </cell>
          <cell r="B2151">
            <v>0</v>
          </cell>
          <cell r="C2151">
            <v>0</v>
          </cell>
          <cell r="D2151">
            <v>0</v>
          </cell>
          <cell r="E2151">
            <v>0</v>
          </cell>
          <cell r="F2151">
            <v>0</v>
          </cell>
          <cell r="G2151">
            <v>0</v>
          </cell>
        </row>
        <row r="2152">
          <cell r="A2152" t="str">
            <v>COMITENTE:</v>
          </cell>
          <cell r="B2152" t="str">
            <v>DIRECCIÓN DE INFRAESTRUCTURA ESCOLAR</v>
          </cell>
          <cell r="C2152">
            <v>0</v>
          </cell>
          <cell r="D2152">
            <v>0</v>
          </cell>
          <cell r="E2152">
            <v>0</v>
          </cell>
          <cell r="F2152">
            <v>0</v>
          </cell>
          <cell r="G2152">
            <v>0</v>
          </cell>
        </row>
        <row r="2153">
          <cell r="A2153" t="str">
            <v>CONTRATISTA:</v>
          </cell>
          <cell r="B2153">
            <v>0</v>
          </cell>
          <cell r="C2153">
            <v>0</v>
          </cell>
          <cell r="D2153">
            <v>0</v>
          </cell>
          <cell r="E2153">
            <v>0</v>
          </cell>
          <cell r="F2153">
            <v>0</v>
          </cell>
          <cell r="G2153">
            <v>0</v>
          </cell>
        </row>
        <row r="2154">
          <cell r="A2154" t="str">
            <v>OBRA:</v>
          </cell>
          <cell r="B2154" t="str">
            <v>ESCUELA JUAN JOSE PASO</v>
          </cell>
          <cell r="C2154">
            <v>0</v>
          </cell>
          <cell r="D2154">
            <v>0</v>
          </cell>
          <cell r="E2154">
            <v>0</v>
          </cell>
          <cell r="F2154" t="str">
            <v>PRECIOS A:</v>
          </cell>
          <cell r="G2154">
            <v>44180</v>
          </cell>
        </row>
        <row r="2155">
          <cell r="A2155" t="str">
            <v>UBICACIÓN:</v>
          </cell>
          <cell r="B2155" t="str">
            <v>DEPARTAMENTO ANGACO</v>
          </cell>
          <cell r="C2155">
            <v>0</v>
          </cell>
          <cell r="D2155">
            <v>0</v>
          </cell>
          <cell r="E2155">
            <v>0</v>
          </cell>
          <cell r="F2155">
            <v>0</v>
          </cell>
          <cell r="G2155">
            <v>0</v>
          </cell>
        </row>
        <row r="2156">
          <cell r="A2156" t="str">
            <v>RUBRO:</v>
          </cell>
          <cell r="B2156">
            <v>6</v>
          </cell>
          <cell r="C2156" t="str">
            <v>PISOS Y ZOCALOS</v>
          </cell>
          <cell r="D2156">
            <v>0</v>
          </cell>
          <cell r="E2156">
            <v>0</v>
          </cell>
          <cell r="F2156">
            <v>0</v>
          </cell>
          <cell r="G2156">
            <v>0</v>
          </cell>
        </row>
        <row r="2157">
          <cell r="A2157" t="str">
            <v>ITEM:</v>
          </cell>
          <cell r="B2157" t="str">
            <v>6.1.7</v>
          </cell>
          <cell r="C2157" t="str">
            <v>Zócalo rehundido</v>
          </cell>
          <cell r="D2157">
            <v>0</v>
          </cell>
          <cell r="E2157">
            <v>0</v>
          </cell>
          <cell r="F2157" t="str">
            <v>UNIDAD:</v>
          </cell>
          <cell r="G2157" t="str">
            <v>ml</v>
          </cell>
        </row>
        <row r="2158">
          <cell r="A2158">
            <v>0</v>
          </cell>
          <cell r="B2158">
            <v>0</v>
          </cell>
          <cell r="C2158">
            <v>0</v>
          </cell>
          <cell r="D2158">
            <v>0</v>
          </cell>
          <cell r="E2158">
            <v>0</v>
          </cell>
          <cell r="F2158">
            <v>0</v>
          </cell>
          <cell r="G2158">
            <v>0</v>
          </cell>
        </row>
        <row r="2159">
          <cell r="A2159" t="str">
            <v>DATOS REDETERMINACION</v>
          </cell>
          <cell r="B2159">
            <v>0</v>
          </cell>
          <cell r="C2159" t="str">
            <v>DESIGNACION</v>
          </cell>
          <cell r="D2159" t="str">
            <v>U</v>
          </cell>
          <cell r="E2159" t="str">
            <v>Cantidad</v>
          </cell>
          <cell r="F2159" t="str">
            <v>$ Unitarios</v>
          </cell>
          <cell r="G2159" t="str">
            <v>$ Parcial</v>
          </cell>
        </row>
        <row r="2160">
          <cell r="A2160" t="str">
            <v>CÓDIGO</v>
          </cell>
          <cell r="B2160" t="str">
            <v>DESCRIPCIÓN</v>
          </cell>
          <cell r="C2160">
            <v>0</v>
          </cell>
          <cell r="D2160">
            <v>0</v>
          </cell>
          <cell r="E2160">
            <v>0</v>
          </cell>
          <cell r="F2160">
            <v>0</v>
          </cell>
          <cell r="G2160">
            <v>0</v>
          </cell>
        </row>
        <row r="2161">
          <cell r="A2161">
            <v>0</v>
          </cell>
          <cell r="B2161">
            <v>0</v>
          </cell>
          <cell r="C2161" t="str">
            <v>A - MATERIALES</v>
          </cell>
          <cell r="D2161">
            <v>0</v>
          </cell>
          <cell r="E2161">
            <v>0</v>
          </cell>
          <cell r="F2161">
            <v>0</v>
          </cell>
          <cell r="G2161">
            <v>0</v>
          </cell>
        </row>
        <row r="2162">
          <cell r="A2162" t="str">
            <v>INDEC-CM - 31210-33</v>
          </cell>
          <cell r="B2162" t="str">
            <v>Zócalo de madera</v>
          </cell>
          <cell r="C2162" t="str">
            <v>Zócalo de Madera</v>
          </cell>
          <cell r="D2162" t="str">
            <v>ml</v>
          </cell>
          <cell r="E2162">
            <v>1</v>
          </cell>
          <cell r="F2162">
            <v>200</v>
          </cell>
          <cell r="G2162">
            <v>200</v>
          </cell>
        </row>
        <row r="2163">
          <cell r="A2163" t="str">
            <v>INDEC-PB - 35110-4</v>
          </cell>
          <cell r="B2163" t="str">
            <v xml:space="preserve">Barnices y protectores para madera                                     </v>
          </cell>
          <cell r="C2163" t="str">
            <v>Lustre</v>
          </cell>
          <cell r="D2163" t="str">
            <v>ml</v>
          </cell>
          <cell r="E2163">
            <v>1</v>
          </cell>
          <cell r="F2163">
            <v>180</v>
          </cell>
          <cell r="G2163">
            <v>180</v>
          </cell>
        </row>
        <row r="2164">
          <cell r="A2164" t="str">
            <v>INDEC-CM - 37510-11</v>
          </cell>
          <cell r="B2164" t="str">
            <v>Hormigón elaborado</v>
          </cell>
          <cell r="C2164" t="str">
            <v>Fijaciones (Zócalo de Madera)</v>
          </cell>
          <cell r="D2164" t="str">
            <v>Gl.</v>
          </cell>
          <cell r="E2164">
            <v>1</v>
          </cell>
          <cell r="F2164">
            <v>52.5</v>
          </cell>
          <cell r="G2164">
            <v>52.5</v>
          </cell>
        </row>
        <row r="2165">
          <cell r="A2165" t="str">
            <v/>
          </cell>
          <cell r="B2165" t="str">
            <v/>
          </cell>
          <cell r="C2165">
            <v>0</v>
          </cell>
          <cell r="D2165" t="str">
            <v/>
          </cell>
          <cell r="E2165">
            <v>0</v>
          </cell>
          <cell r="F2165">
            <v>0</v>
          </cell>
          <cell r="G2165">
            <v>0</v>
          </cell>
        </row>
        <row r="2166">
          <cell r="A2166" t="str">
            <v/>
          </cell>
          <cell r="B2166" t="str">
            <v/>
          </cell>
          <cell r="C2166">
            <v>0</v>
          </cell>
          <cell r="D2166" t="str">
            <v/>
          </cell>
          <cell r="E2166">
            <v>0</v>
          </cell>
          <cell r="F2166">
            <v>0</v>
          </cell>
          <cell r="G2166">
            <v>0</v>
          </cell>
        </row>
        <row r="2167">
          <cell r="A2167" t="str">
            <v/>
          </cell>
          <cell r="B2167" t="str">
            <v/>
          </cell>
          <cell r="C2167">
            <v>0</v>
          </cell>
          <cell r="D2167" t="str">
            <v/>
          </cell>
          <cell r="E2167">
            <v>0</v>
          </cell>
          <cell r="F2167">
            <v>0</v>
          </cell>
          <cell r="G2167">
            <v>0</v>
          </cell>
        </row>
        <row r="2168">
          <cell r="A2168" t="str">
            <v/>
          </cell>
          <cell r="B2168" t="str">
            <v/>
          </cell>
          <cell r="C2168">
            <v>0</v>
          </cell>
          <cell r="D2168" t="str">
            <v/>
          </cell>
          <cell r="E2168">
            <v>0</v>
          </cell>
          <cell r="F2168">
            <v>0</v>
          </cell>
          <cell r="G2168">
            <v>0</v>
          </cell>
        </row>
        <row r="2169">
          <cell r="A2169" t="str">
            <v/>
          </cell>
          <cell r="B2169" t="str">
            <v/>
          </cell>
          <cell r="C2169">
            <v>0</v>
          </cell>
          <cell r="D2169" t="str">
            <v/>
          </cell>
          <cell r="E2169">
            <v>0</v>
          </cell>
          <cell r="F2169">
            <v>0</v>
          </cell>
          <cell r="G2169">
            <v>0</v>
          </cell>
        </row>
        <row r="2170">
          <cell r="A2170" t="str">
            <v/>
          </cell>
          <cell r="B2170" t="str">
            <v/>
          </cell>
          <cell r="C2170">
            <v>0</v>
          </cell>
          <cell r="D2170" t="str">
            <v/>
          </cell>
          <cell r="E2170">
            <v>0</v>
          </cell>
          <cell r="F2170">
            <v>0</v>
          </cell>
          <cell r="G2170">
            <v>0</v>
          </cell>
        </row>
        <row r="2171">
          <cell r="A2171" t="str">
            <v/>
          </cell>
          <cell r="B2171" t="str">
            <v/>
          </cell>
          <cell r="C2171">
            <v>0</v>
          </cell>
          <cell r="D2171" t="str">
            <v/>
          </cell>
          <cell r="E2171">
            <v>0</v>
          </cell>
          <cell r="F2171">
            <v>0</v>
          </cell>
          <cell r="G2171">
            <v>0</v>
          </cell>
        </row>
        <row r="2172">
          <cell r="A2172" t="str">
            <v/>
          </cell>
          <cell r="B2172" t="str">
            <v/>
          </cell>
          <cell r="C2172">
            <v>0</v>
          </cell>
          <cell r="D2172" t="str">
            <v/>
          </cell>
          <cell r="E2172">
            <v>0</v>
          </cell>
          <cell r="F2172">
            <v>0</v>
          </cell>
          <cell r="G2172">
            <v>0</v>
          </cell>
        </row>
        <row r="2173">
          <cell r="A2173" t="str">
            <v/>
          </cell>
          <cell r="B2173" t="str">
            <v/>
          </cell>
          <cell r="C2173">
            <v>0</v>
          </cell>
          <cell r="D2173" t="str">
            <v/>
          </cell>
          <cell r="E2173">
            <v>0</v>
          </cell>
          <cell r="F2173">
            <v>0</v>
          </cell>
          <cell r="G2173">
            <v>0</v>
          </cell>
        </row>
        <row r="2174">
          <cell r="A2174" t="str">
            <v/>
          </cell>
          <cell r="B2174" t="str">
            <v/>
          </cell>
          <cell r="C2174">
            <v>0</v>
          </cell>
          <cell r="D2174" t="str">
            <v/>
          </cell>
          <cell r="E2174">
            <v>0</v>
          </cell>
          <cell r="F2174">
            <v>0</v>
          </cell>
          <cell r="G2174">
            <v>0</v>
          </cell>
        </row>
        <row r="2175">
          <cell r="A2175" t="str">
            <v/>
          </cell>
          <cell r="B2175" t="str">
            <v/>
          </cell>
          <cell r="C2175">
            <v>0</v>
          </cell>
          <cell r="D2175" t="str">
            <v/>
          </cell>
          <cell r="E2175">
            <v>0</v>
          </cell>
          <cell r="F2175">
            <v>0</v>
          </cell>
          <cell r="G2175">
            <v>0</v>
          </cell>
        </row>
        <row r="2176">
          <cell r="A2176">
            <v>0</v>
          </cell>
          <cell r="B2176">
            <v>0</v>
          </cell>
          <cell r="C2176">
            <v>0</v>
          </cell>
          <cell r="D2176">
            <v>0</v>
          </cell>
          <cell r="E2176">
            <v>0</v>
          </cell>
          <cell r="F2176" t="str">
            <v>Total A</v>
          </cell>
          <cell r="G2176">
            <v>432.5</v>
          </cell>
        </row>
        <row r="2177">
          <cell r="A2177">
            <v>0</v>
          </cell>
          <cell r="B2177">
            <v>0</v>
          </cell>
          <cell r="C2177" t="str">
            <v>B - MANO DE OBRA</v>
          </cell>
          <cell r="D2177">
            <v>0</v>
          </cell>
          <cell r="E2177">
            <v>0</v>
          </cell>
          <cell r="F2177">
            <v>0</v>
          </cell>
          <cell r="G2177">
            <v>0</v>
          </cell>
        </row>
        <row r="2178">
          <cell r="A2178" t="str">
            <v>IIEE-SJ - 102000</v>
          </cell>
          <cell r="B2178" t="str">
            <v xml:space="preserve">Oficial </v>
          </cell>
          <cell r="C2178" t="str">
            <v>Oficial</v>
          </cell>
          <cell r="D2178" t="str">
            <v>hs.</v>
          </cell>
          <cell r="E2178">
            <v>0.3</v>
          </cell>
          <cell r="F2178">
            <v>222.14</v>
          </cell>
          <cell r="G2178">
            <v>66.64</v>
          </cell>
        </row>
        <row r="2179">
          <cell r="A2179" t="str">
            <v>IIEE-SJ - 103000</v>
          </cell>
          <cell r="B2179" t="str">
            <v>Ayudante</v>
          </cell>
          <cell r="C2179" t="str">
            <v>Ayudante</v>
          </cell>
          <cell r="D2179" t="str">
            <v>hs.</v>
          </cell>
          <cell r="E2179">
            <v>0.3</v>
          </cell>
          <cell r="F2179">
            <v>188.03</v>
          </cell>
          <cell r="G2179">
            <v>56.41</v>
          </cell>
        </row>
        <row r="2180">
          <cell r="A2180" t="str">
            <v>IIEE-SJ - 102000</v>
          </cell>
          <cell r="B2180" t="str">
            <v xml:space="preserve">Oficial </v>
          </cell>
          <cell r="C2180" t="str">
            <v>Cargas Sociales Oficial</v>
          </cell>
          <cell r="D2180" t="str">
            <v>hs.</v>
          </cell>
          <cell r="E2180">
            <v>0.3</v>
          </cell>
          <cell r="F2180">
            <v>139.9</v>
          </cell>
          <cell r="G2180">
            <v>41.97</v>
          </cell>
        </row>
        <row r="2181">
          <cell r="A2181" t="str">
            <v>IIEE-SJ - 103000</v>
          </cell>
          <cell r="B2181" t="str">
            <v>Ayudante</v>
          </cell>
          <cell r="C2181" t="str">
            <v>Cargas Sociales Ayudante</v>
          </cell>
          <cell r="D2181" t="str">
            <v>hs.</v>
          </cell>
          <cell r="E2181">
            <v>0.3</v>
          </cell>
          <cell r="F2181">
            <v>118.96</v>
          </cell>
          <cell r="G2181">
            <v>35.69</v>
          </cell>
        </row>
        <row r="2182">
          <cell r="A2182" t="str">
            <v/>
          </cell>
          <cell r="B2182">
            <v>0</v>
          </cell>
          <cell r="C2182">
            <v>0</v>
          </cell>
          <cell r="D2182" t="str">
            <v/>
          </cell>
          <cell r="E2182">
            <v>0</v>
          </cell>
          <cell r="F2182">
            <v>0</v>
          </cell>
          <cell r="G2182">
            <v>0</v>
          </cell>
        </row>
        <row r="2183">
          <cell r="A2183" t="str">
            <v/>
          </cell>
          <cell r="B2183">
            <v>0</v>
          </cell>
          <cell r="C2183">
            <v>0</v>
          </cell>
          <cell r="D2183" t="str">
            <v/>
          </cell>
          <cell r="E2183">
            <v>0</v>
          </cell>
          <cell r="F2183">
            <v>0</v>
          </cell>
          <cell r="G2183">
            <v>0</v>
          </cell>
        </row>
        <row r="2184">
          <cell r="A2184" t="str">
            <v/>
          </cell>
          <cell r="B2184">
            <v>0</v>
          </cell>
          <cell r="C2184">
            <v>0</v>
          </cell>
          <cell r="D2184" t="str">
            <v/>
          </cell>
          <cell r="E2184">
            <v>0</v>
          </cell>
          <cell r="F2184">
            <v>0</v>
          </cell>
          <cell r="G2184">
            <v>0</v>
          </cell>
        </row>
        <row r="2185">
          <cell r="A2185" t="str">
            <v/>
          </cell>
          <cell r="B2185">
            <v>0</v>
          </cell>
          <cell r="C2185">
            <v>0</v>
          </cell>
          <cell r="D2185" t="str">
            <v/>
          </cell>
          <cell r="E2185">
            <v>0</v>
          </cell>
          <cell r="F2185">
            <v>0</v>
          </cell>
          <cell r="G2185">
            <v>0</v>
          </cell>
        </row>
        <row r="2186">
          <cell r="A2186">
            <v>0</v>
          </cell>
          <cell r="B2186">
            <v>0</v>
          </cell>
          <cell r="C2186">
            <v>0</v>
          </cell>
          <cell r="D2186">
            <v>0</v>
          </cell>
          <cell r="E2186">
            <v>0</v>
          </cell>
          <cell r="F2186" t="str">
            <v>Total B</v>
          </cell>
          <cell r="G2186">
            <v>200.70999999999998</v>
          </cell>
        </row>
        <row r="2187">
          <cell r="A2187">
            <v>0</v>
          </cell>
          <cell r="B2187">
            <v>0</v>
          </cell>
          <cell r="C2187" t="str">
            <v>C - EQUIPOS</v>
          </cell>
          <cell r="D2187">
            <v>0</v>
          </cell>
          <cell r="E2187">
            <v>0</v>
          </cell>
          <cell r="F2187">
            <v>0</v>
          </cell>
          <cell r="G2187">
            <v>0</v>
          </cell>
        </row>
        <row r="2188">
          <cell r="A2188" t="str">
            <v/>
          </cell>
          <cell r="B2188" t="str">
            <v/>
          </cell>
          <cell r="C2188">
            <v>0</v>
          </cell>
          <cell r="D2188" t="str">
            <v/>
          </cell>
          <cell r="E2188">
            <v>0</v>
          </cell>
          <cell r="F2188">
            <v>0</v>
          </cell>
          <cell r="G2188">
            <v>0</v>
          </cell>
        </row>
        <row r="2189">
          <cell r="A2189" t="str">
            <v/>
          </cell>
          <cell r="B2189" t="str">
            <v/>
          </cell>
          <cell r="C2189">
            <v>0</v>
          </cell>
          <cell r="D2189" t="str">
            <v/>
          </cell>
          <cell r="E2189">
            <v>0</v>
          </cell>
          <cell r="F2189">
            <v>0</v>
          </cell>
          <cell r="G2189">
            <v>0</v>
          </cell>
        </row>
        <row r="2190">
          <cell r="A2190" t="str">
            <v/>
          </cell>
          <cell r="B2190" t="str">
            <v/>
          </cell>
          <cell r="C2190">
            <v>0</v>
          </cell>
          <cell r="D2190" t="str">
            <v/>
          </cell>
          <cell r="E2190">
            <v>0</v>
          </cell>
          <cell r="F2190">
            <v>0</v>
          </cell>
          <cell r="G2190">
            <v>0</v>
          </cell>
        </row>
        <row r="2191">
          <cell r="A2191" t="str">
            <v/>
          </cell>
          <cell r="B2191" t="str">
            <v/>
          </cell>
          <cell r="C2191">
            <v>0</v>
          </cell>
          <cell r="D2191" t="str">
            <v/>
          </cell>
          <cell r="E2191">
            <v>0</v>
          </cell>
          <cell r="F2191">
            <v>0</v>
          </cell>
          <cell r="G2191">
            <v>0</v>
          </cell>
        </row>
        <row r="2192">
          <cell r="A2192" t="str">
            <v/>
          </cell>
          <cell r="B2192" t="str">
            <v/>
          </cell>
          <cell r="C2192">
            <v>0</v>
          </cell>
          <cell r="D2192" t="str">
            <v/>
          </cell>
          <cell r="E2192">
            <v>0</v>
          </cell>
          <cell r="F2192">
            <v>0</v>
          </cell>
          <cell r="G2192">
            <v>0</v>
          </cell>
        </row>
        <row r="2193">
          <cell r="A2193" t="str">
            <v/>
          </cell>
          <cell r="B2193" t="str">
            <v/>
          </cell>
          <cell r="C2193">
            <v>0</v>
          </cell>
          <cell r="D2193" t="str">
            <v/>
          </cell>
          <cell r="E2193">
            <v>0</v>
          </cell>
          <cell r="F2193">
            <v>0</v>
          </cell>
          <cell r="G2193">
            <v>0</v>
          </cell>
        </row>
        <row r="2194">
          <cell r="A2194" t="str">
            <v/>
          </cell>
          <cell r="B2194" t="str">
            <v/>
          </cell>
          <cell r="C2194">
            <v>0</v>
          </cell>
          <cell r="D2194" t="str">
            <v/>
          </cell>
          <cell r="E2194">
            <v>0</v>
          </cell>
          <cell r="F2194">
            <v>0</v>
          </cell>
          <cell r="G2194">
            <v>0</v>
          </cell>
        </row>
        <row r="2195">
          <cell r="A2195" t="str">
            <v/>
          </cell>
          <cell r="B2195" t="str">
            <v/>
          </cell>
          <cell r="C2195">
            <v>0</v>
          </cell>
          <cell r="D2195" t="str">
            <v/>
          </cell>
          <cell r="E2195">
            <v>0</v>
          </cell>
          <cell r="F2195">
            <v>0</v>
          </cell>
          <cell r="G2195">
            <v>0</v>
          </cell>
        </row>
        <row r="2196">
          <cell r="A2196" t="str">
            <v/>
          </cell>
          <cell r="B2196" t="str">
            <v/>
          </cell>
          <cell r="C2196">
            <v>0</v>
          </cell>
          <cell r="D2196" t="str">
            <v/>
          </cell>
          <cell r="E2196">
            <v>0</v>
          </cell>
          <cell r="F2196">
            <v>0</v>
          </cell>
          <cell r="G2196">
            <v>0</v>
          </cell>
        </row>
        <row r="2197">
          <cell r="A2197">
            <v>0</v>
          </cell>
          <cell r="B2197">
            <v>0</v>
          </cell>
          <cell r="C2197">
            <v>0</v>
          </cell>
          <cell r="D2197">
            <v>0</v>
          </cell>
          <cell r="E2197">
            <v>0</v>
          </cell>
          <cell r="F2197" t="str">
            <v>Total C</v>
          </cell>
          <cell r="G2197">
            <v>0</v>
          </cell>
        </row>
        <row r="2198">
          <cell r="A2198">
            <v>0</v>
          </cell>
          <cell r="B2198">
            <v>0</v>
          </cell>
          <cell r="C2198">
            <v>0</v>
          </cell>
          <cell r="D2198">
            <v>0</v>
          </cell>
          <cell r="E2198">
            <v>0</v>
          </cell>
          <cell r="F2198">
            <v>0</v>
          </cell>
          <cell r="G2198">
            <v>0</v>
          </cell>
        </row>
        <row r="2199">
          <cell r="A2199" t="str">
            <v>6.1.7</v>
          </cell>
          <cell r="B2199" t="str">
            <v>Zócalo rehundido</v>
          </cell>
          <cell r="C2199">
            <v>0</v>
          </cell>
          <cell r="D2199" t="str">
            <v>Costo  Neto</v>
          </cell>
          <cell r="E2199">
            <v>0</v>
          </cell>
          <cell r="F2199" t="str">
            <v>Total D=A+B+C</v>
          </cell>
          <cell r="G2199">
            <v>633.21</v>
          </cell>
        </row>
        <row r="2201">
          <cell r="A2201" t="str">
            <v>ANALISIS DE PRECIOS</v>
          </cell>
          <cell r="B2201">
            <v>0</v>
          </cell>
          <cell r="C2201">
            <v>0</v>
          </cell>
          <cell r="D2201">
            <v>0</v>
          </cell>
          <cell r="E2201">
            <v>0</v>
          </cell>
          <cell r="F2201">
            <v>0</v>
          </cell>
          <cell r="G2201">
            <v>0</v>
          </cell>
        </row>
        <row r="2202">
          <cell r="A2202" t="str">
            <v>COMITENTE:</v>
          </cell>
          <cell r="B2202" t="str">
            <v>DIRECCIÓN DE INFRAESTRUCTURA ESCOLAR</v>
          </cell>
          <cell r="C2202">
            <v>0</v>
          </cell>
          <cell r="D2202">
            <v>0</v>
          </cell>
          <cell r="E2202">
            <v>0</v>
          </cell>
          <cell r="F2202">
            <v>0</v>
          </cell>
          <cell r="G2202">
            <v>0</v>
          </cell>
        </row>
        <row r="2203">
          <cell r="A2203" t="str">
            <v>CONTRATISTA:</v>
          </cell>
          <cell r="B2203">
            <v>0</v>
          </cell>
          <cell r="C2203">
            <v>0</v>
          </cell>
          <cell r="D2203">
            <v>0</v>
          </cell>
          <cell r="E2203">
            <v>0</v>
          </cell>
          <cell r="F2203">
            <v>0</v>
          </cell>
          <cell r="G2203">
            <v>0</v>
          </cell>
        </row>
        <row r="2204">
          <cell r="A2204" t="str">
            <v>OBRA:</v>
          </cell>
          <cell r="B2204" t="str">
            <v>ESCUELA JUAN JOSE PASO</v>
          </cell>
          <cell r="C2204">
            <v>0</v>
          </cell>
          <cell r="D2204">
            <v>0</v>
          </cell>
          <cell r="E2204">
            <v>0</v>
          </cell>
          <cell r="F2204" t="str">
            <v>PRECIOS A:</v>
          </cell>
          <cell r="G2204">
            <v>44180</v>
          </cell>
        </row>
        <row r="2205">
          <cell r="A2205" t="str">
            <v>UBICACIÓN:</v>
          </cell>
          <cell r="B2205" t="str">
            <v>DEPARTAMENTO ANGACO</v>
          </cell>
          <cell r="C2205">
            <v>0</v>
          </cell>
          <cell r="D2205">
            <v>0</v>
          </cell>
          <cell r="E2205">
            <v>0</v>
          </cell>
          <cell r="F2205">
            <v>0</v>
          </cell>
          <cell r="G2205">
            <v>0</v>
          </cell>
        </row>
        <row r="2206">
          <cell r="A2206" t="str">
            <v>RUBRO:</v>
          </cell>
          <cell r="B2206">
            <v>6</v>
          </cell>
          <cell r="C2206" t="str">
            <v>PISOS Y ZOCALOS</v>
          </cell>
          <cell r="D2206">
            <v>0</v>
          </cell>
          <cell r="E2206">
            <v>0</v>
          </cell>
          <cell r="F2206">
            <v>0</v>
          </cell>
          <cell r="G2206">
            <v>0</v>
          </cell>
        </row>
        <row r="2207">
          <cell r="A2207" t="str">
            <v>ITEM:</v>
          </cell>
          <cell r="B2207" t="str">
            <v>6.1.9</v>
          </cell>
          <cell r="C2207" t="str">
            <v>Umbrales y solías</v>
          </cell>
          <cell r="D2207">
            <v>0</v>
          </cell>
          <cell r="E2207">
            <v>0</v>
          </cell>
          <cell r="F2207" t="str">
            <v>UNIDAD:</v>
          </cell>
          <cell r="G2207" t="str">
            <v>m2</v>
          </cell>
        </row>
        <row r="2208">
          <cell r="A2208">
            <v>0</v>
          </cell>
          <cell r="B2208">
            <v>0</v>
          </cell>
          <cell r="C2208">
            <v>0</v>
          </cell>
          <cell r="D2208">
            <v>0</v>
          </cell>
          <cell r="E2208">
            <v>0</v>
          </cell>
          <cell r="F2208">
            <v>0</v>
          </cell>
          <cell r="G2208">
            <v>0</v>
          </cell>
        </row>
        <row r="2209">
          <cell r="A2209" t="str">
            <v>DATOS REDETERMINACION</v>
          </cell>
          <cell r="B2209">
            <v>0</v>
          </cell>
          <cell r="C2209" t="str">
            <v>DESIGNACION</v>
          </cell>
          <cell r="D2209" t="str">
            <v>U</v>
          </cell>
          <cell r="E2209" t="str">
            <v>Cantidad</v>
          </cell>
          <cell r="F2209" t="str">
            <v>$ Unitarios</v>
          </cell>
          <cell r="G2209" t="str">
            <v>$ Parcial</v>
          </cell>
        </row>
        <row r="2210">
          <cell r="A2210" t="str">
            <v>CÓDIGO</v>
          </cell>
          <cell r="B2210" t="str">
            <v>DESCRIPCIÓN</v>
          </cell>
          <cell r="C2210">
            <v>0</v>
          </cell>
          <cell r="D2210">
            <v>0</v>
          </cell>
          <cell r="E2210">
            <v>0</v>
          </cell>
          <cell r="F2210">
            <v>0</v>
          </cell>
          <cell r="G2210">
            <v>0</v>
          </cell>
        </row>
        <row r="2211">
          <cell r="A2211">
            <v>0</v>
          </cell>
          <cell r="B2211">
            <v>0</v>
          </cell>
          <cell r="C2211" t="str">
            <v>A - MATERIALES</v>
          </cell>
          <cell r="D2211">
            <v>0</v>
          </cell>
          <cell r="E2211">
            <v>0</v>
          </cell>
          <cell r="F2211">
            <v>0</v>
          </cell>
          <cell r="G2211">
            <v>0</v>
          </cell>
        </row>
        <row r="2212">
          <cell r="A2212" t="str">
            <v>INDEC-CM - 37440-11</v>
          </cell>
          <cell r="B2212" t="str">
            <v>Cemento portland normal, en bolsa</v>
          </cell>
          <cell r="C2212" t="str">
            <v>Cemento</v>
          </cell>
          <cell r="D2212" t="str">
            <v>Kg</v>
          </cell>
          <cell r="E2212">
            <v>1.88</v>
          </cell>
          <cell r="F2212">
            <v>9.5</v>
          </cell>
          <cell r="G2212">
            <v>17.86</v>
          </cell>
        </row>
        <row r="2213">
          <cell r="A2213" t="str">
            <v>INDEC-CM - 37420-11</v>
          </cell>
          <cell r="B2213" t="str">
            <v>Cal área hidratada</v>
          </cell>
          <cell r="C2213" t="str">
            <v>Cal hidratada</v>
          </cell>
          <cell r="D2213" t="str">
            <v>Kg</v>
          </cell>
          <cell r="E2213">
            <v>1.1299999999999999</v>
          </cell>
          <cell r="F2213">
            <v>6.12</v>
          </cell>
          <cell r="G2213">
            <v>6.92</v>
          </cell>
        </row>
        <row r="2214">
          <cell r="A2214" t="str">
            <v>INDEC-CM - 15310-11</v>
          </cell>
          <cell r="B2214" t="str">
            <v xml:space="preserve">Arena fina </v>
          </cell>
          <cell r="C2214" t="str">
            <v>Arena lavada</v>
          </cell>
          <cell r="D2214" t="str">
            <v>m3</v>
          </cell>
          <cell r="E2214">
            <v>0.01</v>
          </cell>
          <cell r="F2214">
            <v>620</v>
          </cell>
          <cell r="G2214">
            <v>6.2</v>
          </cell>
        </row>
        <row r="2215">
          <cell r="A2215" t="str">
            <v>IIEE-SJ - 204003</v>
          </cell>
          <cell r="B2215" t="str">
            <v>Cemento blanco bolsa de 42 Kg. "Pingüino"</v>
          </cell>
          <cell r="C2215" t="str">
            <v>Pastina para piso granítico</v>
          </cell>
          <cell r="D2215" t="str">
            <v>Kg</v>
          </cell>
          <cell r="E2215">
            <v>0.12</v>
          </cell>
          <cell r="F2215">
            <v>55.4</v>
          </cell>
          <cell r="G2215">
            <v>6.65</v>
          </cell>
        </row>
        <row r="2216">
          <cell r="A2216" t="str">
            <v>INDEC-PB - 42944-1</v>
          </cell>
          <cell r="B2216" t="str">
            <v xml:space="preserve">Bulones                                                                </v>
          </cell>
          <cell r="C2216" t="str">
            <v>Umbrales y solías de granito natural</v>
          </cell>
          <cell r="D2216" t="str">
            <v>m2</v>
          </cell>
          <cell r="E2216">
            <v>0.3</v>
          </cell>
          <cell r="F2216">
            <v>8000</v>
          </cell>
          <cell r="G2216">
            <v>2400</v>
          </cell>
        </row>
        <row r="2217">
          <cell r="A2217" t="str">
            <v/>
          </cell>
          <cell r="B2217" t="str">
            <v/>
          </cell>
          <cell r="C2217">
            <v>0</v>
          </cell>
          <cell r="D2217" t="str">
            <v/>
          </cell>
          <cell r="E2217">
            <v>0</v>
          </cell>
          <cell r="F2217">
            <v>0</v>
          </cell>
          <cell r="G2217">
            <v>0</v>
          </cell>
        </row>
        <row r="2218">
          <cell r="A2218" t="str">
            <v/>
          </cell>
          <cell r="B2218" t="str">
            <v/>
          </cell>
          <cell r="C2218">
            <v>0</v>
          </cell>
          <cell r="D2218" t="str">
            <v/>
          </cell>
          <cell r="E2218">
            <v>0</v>
          </cell>
          <cell r="F2218">
            <v>0</v>
          </cell>
          <cell r="G2218">
            <v>0</v>
          </cell>
        </row>
        <row r="2219">
          <cell r="A2219" t="str">
            <v/>
          </cell>
          <cell r="B2219" t="str">
            <v/>
          </cell>
          <cell r="C2219">
            <v>0</v>
          </cell>
          <cell r="D2219" t="str">
            <v/>
          </cell>
          <cell r="E2219">
            <v>0</v>
          </cell>
          <cell r="F2219">
            <v>0</v>
          </cell>
          <cell r="G2219">
            <v>0</v>
          </cell>
        </row>
        <row r="2220">
          <cell r="A2220" t="str">
            <v/>
          </cell>
          <cell r="B2220" t="str">
            <v/>
          </cell>
          <cell r="C2220">
            <v>0</v>
          </cell>
          <cell r="D2220" t="str">
            <v/>
          </cell>
          <cell r="E2220">
            <v>0</v>
          </cell>
          <cell r="F2220">
            <v>0</v>
          </cell>
          <cell r="G2220">
            <v>0</v>
          </cell>
        </row>
        <row r="2221">
          <cell r="A2221" t="str">
            <v/>
          </cell>
          <cell r="B2221" t="str">
            <v/>
          </cell>
          <cell r="C2221">
            <v>0</v>
          </cell>
          <cell r="D2221" t="str">
            <v/>
          </cell>
          <cell r="E2221">
            <v>0</v>
          </cell>
          <cell r="F2221">
            <v>0</v>
          </cell>
          <cell r="G2221">
            <v>0</v>
          </cell>
        </row>
        <row r="2222">
          <cell r="A2222" t="str">
            <v/>
          </cell>
          <cell r="B2222" t="str">
            <v/>
          </cell>
          <cell r="C2222">
            <v>0</v>
          </cell>
          <cell r="D2222" t="str">
            <v/>
          </cell>
          <cell r="E2222">
            <v>0</v>
          </cell>
          <cell r="F2222">
            <v>0</v>
          </cell>
          <cell r="G2222">
            <v>0</v>
          </cell>
        </row>
        <row r="2223">
          <cell r="A2223" t="str">
            <v/>
          </cell>
          <cell r="B2223" t="str">
            <v/>
          </cell>
          <cell r="C2223">
            <v>0</v>
          </cell>
          <cell r="D2223" t="str">
            <v/>
          </cell>
          <cell r="E2223">
            <v>0</v>
          </cell>
          <cell r="F2223">
            <v>0</v>
          </cell>
          <cell r="G2223">
            <v>0</v>
          </cell>
        </row>
        <row r="2224">
          <cell r="A2224" t="str">
            <v/>
          </cell>
          <cell r="B2224" t="str">
            <v/>
          </cell>
          <cell r="C2224">
            <v>0</v>
          </cell>
          <cell r="D2224" t="str">
            <v/>
          </cell>
          <cell r="E2224">
            <v>0</v>
          </cell>
          <cell r="F2224">
            <v>0</v>
          </cell>
          <cell r="G2224">
            <v>0</v>
          </cell>
        </row>
        <row r="2225">
          <cell r="A2225" t="str">
            <v/>
          </cell>
          <cell r="B2225" t="str">
            <v/>
          </cell>
          <cell r="C2225">
            <v>0</v>
          </cell>
          <cell r="D2225" t="str">
            <v/>
          </cell>
          <cell r="E2225">
            <v>0</v>
          </cell>
          <cell r="F2225">
            <v>0</v>
          </cell>
          <cell r="G2225">
            <v>0</v>
          </cell>
        </row>
        <row r="2226">
          <cell r="A2226">
            <v>0</v>
          </cell>
          <cell r="B2226">
            <v>0</v>
          </cell>
          <cell r="C2226">
            <v>0</v>
          </cell>
          <cell r="D2226">
            <v>0</v>
          </cell>
          <cell r="E2226">
            <v>0</v>
          </cell>
          <cell r="F2226" t="str">
            <v>Total A</v>
          </cell>
          <cell r="G2226">
            <v>2437.63</v>
          </cell>
        </row>
        <row r="2227">
          <cell r="A2227">
            <v>0</v>
          </cell>
          <cell r="B2227">
            <v>0</v>
          </cell>
          <cell r="C2227" t="str">
            <v>B - MANO DE OBRA</v>
          </cell>
          <cell r="D2227">
            <v>0</v>
          </cell>
          <cell r="E2227">
            <v>0</v>
          </cell>
          <cell r="F2227">
            <v>0</v>
          </cell>
          <cell r="G2227">
            <v>0</v>
          </cell>
        </row>
        <row r="2228">
          <cell r="A2228" t="str">
            <v>IIEE-SJ - 102000</v>
          </cell>
          <cell r="B2228" t="str">
            <v xml:space="preserve">Oficial </v>
          </cell>
          <cell r="C2228" t="str">
            <v>Oficial</v>
          </cell>
          <cell r="D2228" t="str">
            <v>hs.</v>
          </cell>
          <cell r="E2228">
            <v>1</v>
          </cell>
          <cell r="F2228">
            <v>222.14</v>
          </cell>
          <cell r="G2228">
            <v>222.14</v>
          </cell>
        </row>
        <row r="2229">
          <cell r="A2229" t="str">
            <v>IIEE-SJ - 103000</v>
          </cell>
          <cell r="B2229" t="str">
            <v>Ayudante</v>
          </cell>
          <cell r="C2229" t="str">
            <v>Ayudante</v>
          </cell>
          <cell r="D2229" t="str">
            <v>hs.</v>
          </cell>
          <cell r="E2229">
            <v>0.6</v>
          </cell>
          <cell r="F2229">
            <v>188.03</v>
          </cell>
          <cell r="G2229">
            <v>112.82</v>
          </cell>
        </row>
        <row r="2230">
          <cell r="A2230" t="str">
            <v>IIEE-SJ - 102000</v>
          </cell>
          <cell r="B2230" t="str">
            <v xml:space="preserve">Oficial </v>
          </cell>
          <cell r="C2230" t="str">
            <v>Cargas Sociales Oficial</v>
          </cell>
          <cell r="D2230" t="str">
            <v>hs.</v>
          </cell>
          <cell r="E2230">
            <v>1</v>
          </cell>
          <cell r="F2230">
            <v>139.9</v>
          </cell>
          <cell r="G2230">
            <v>139.9</v>
          </cell>
        </row>
        <row r="2231">
          <cell r="A2231" t="str">
            <v>IIEE-SJ - 103000</v>
          </cell>
          <cell r="B2231" t="str">
            <v>Ayudante</v>
          </cell>
          <cell r="C2231" t="str">
            <v>Cargas Sociales Ayudante</v>
          </cell>
          <cell r="D2231" t="str">
            <v>hs.</v>
          </cell>
          <cell r="E2231">
            <v>0.6</v>
          </cell>
          <cell r="F2231">
            <v>118.96</v>
          </cell>
          <cell r="G2231">
            <v>71.38</v>
          </cell>
        </row>
        <row r="2232">
          <cell r="A2232" t="str">
            <v/>
          </cell>
          <cell r="B2232">
            <v>0</v>
          </cell>
          <cell r="C2232">
            <v>0</v>
          </cell>
          <cell r="D2232" t="str">
            <v/>
          </cell>
          <cell r="E2232">
            <v>0</v>
          </cell>
          <cell r="F2232">
            <v>0</v>
          </cell>
          <cell r="G2232">
            <v>0</v>
          </cell>
        </row>
        <row r="2233">
          <cell r="A2233" t="str">
            <v/>
          </cell>
          <cell r="B2233">
            <v>0</v>
          </cell>
          <cell r="C2233">
            <v>0</v>
          </cell>
          <cell r="D2233" t="str">
            <v/>
          </cell>
          <cell r="E2233">
            <v>0</v>
          </cell>
          <cell r="F2233">
            <v>0</v>
          </cell>
          <cell r="G2233">
            <v>0</v>
          </cell>
        </row>
        <row r="2234">
          <cell r="A2234" t="str">
            <v/>
          </cell>
          <cell r="B2234">
            <v>0</v>
          </cell>
          <cell r="C2234">
            <v>0</v>
          </cell>
          <cell r="D2234" t="str">
            <v/>
          </cell>
          <cell r="E2234">
            <v>0</v>
          </cell>
          <cell r="F2234">
            <v>0</v>
          </cell>
          <cell r="G2234">
            <v>0</v>
          </cell>
        </row>
        <row r="2235">
          <cell r="A2235" t="str">
            <v/>
          </cell>
          <cell r="B2235">
            <v>0</v>
          </cell>
          <cell r="C2235">
            <v>0</v>
          </cell>
          <cell r="D2235" t="str">
            <v/>
          </cell>
          <cell r="E2235">
            <v>0</v>
          </cell>
          <cell r="F2235">
            <v>0</v>
          </cell>
          <cell r="G2235">
            <v>0</v>
          </cell>
        </row>
        <row r="2236">
          <cell r="A2236">
            <v>0</v>
          </cell>
          <cell r="B2236">
            <v>0</v>
          </cell>
          <cell r="C2236">
            <v>0</v>
          </cell>
          <cell r="D2236">
            <v>0</v>
          </cell>
          <cell r="E2236">
            <v>0</v>
          </cell>
          <cell r="F2236" t="str">
            <v>Total B</v>
          </cell>
          <cell r="G2236">
            <v>546.24</v>
          </cell>
        </row>
        <row r="2237">
          <cell r="A2237">
            <v>0</v>
          </cell>
          <cell r="B2237">
            <v>0</v>
          </cell>
          <cell r="C2237" t="str">
            <v>C - EQUIPOS</v>
          </cell>
          <cell r="D2237">
            <v>0</v>
          </cell>
          <cell r="E2237">
            <v>0</v>
          </cell>
          <cell r="F2237">
            <v>0</v>
          </cell>
          <cell r="G2237">
            <v>0</v>
          </cell>
        </row>
        <row r="2238">
          <cell r="A2238" t="str">
            <v/>
          </cell>
          <cell r="B2238" t="str">
            <v/>
          </cell>
          <cell r="C2238">
            <v>0</v>
          </cell>
          <cell r="D2238" t="str">
            <v/>
          </cell>
          <cell r="E2238">
            <v>0</v>
          </cell>
          <cell r="F2238">
            <v>0</v>
          </cell>
          <cell r="G2238">
            <v>0</v>
          </cell>
        </row>
        <row r="2239">
          <cell r="A2239" t="str">
            <v/>
          </cell>
          <cell r="B2239" t="str">
            <v/>
          </cell>
          <cell r="C2239">
            <v>0</v>
          </cell>
          <cell r="D2239" t="str">
            <v/>
          </cell>
          <cell r="E2239">
            <v>0</v>
          </cell>
          <cell r="F2239">
            <v>0</v>
          </cell>
          <cell r="G2239">
            <v>0</v>
          </cell>
        </row>
        <row r="2240">
          <cell r="A2240" t="str">
            <v/>
          </cell>
          <cell r="B2240" t="str">
            <v/>
          </cell>
          <cell r="C2240">
            <v>0</v>
          </cell>
          <cell r="D2240" t="str">
            <v/>
          </cell>
          <cell r="E2240">
            <v>0</v>
          </cell>
          <cell r="F2240">
            <v>0</v>
          </cell>
          <cell r="G2240">
            <v>0</v>
          </cell>
        </row>
        <row r="2241">
          <cell r="A2241" t="str">
            <v/>
          </cell>
          <cell r="B2241" t="str">
            <v/>
          </cell>
          <cell r="C2241">
            <v>0</v>
          </cell>
          <cell r="D2241" t="str">
            <v/>
          </cell>
          <cell r="E2241">
            <v>0</v>
          </cell>
          <cell r="F2241">
            <v>0</v>
          </cell>
          <cell r="G2241">
            <v>0</v>
          </cell>
        </row>
        <row r="2242">
          <cell r="A2242" t="str">
            <v/>
          </cell>
          <cell r="B2242" t="str">
            <v/>
          </cell>
          <cell r="C2242">
            <v>0</v>
          </cell>
          <cell r="D2242" t="str">
            <v/>
          </cell>
          <cell r="E2242">
            <v>0</v>
          </cell>
          <cell r="F2242">
            <v>0</v>
          </cell>
          <cell r="G2242">
            <v>0</v>
          </cell>
        </row>
        <row r="2243">
          <cell r="A2243" t="str">
            <v/>
          </cell>
          <cell r="B2243" t="str">
            <v/>
          </cell>
          <cell r="C2243">
            <v>0</v>
          </cell>
          <cell r="D2243" t="str">
            <v/>
          </cell>
          <cell r="E2243">
            <v>0</v>
          </cell>
          <cell r="F2243">
            <v>0</v>
          </cell>
          <cell r="G2243">
            <v>0</v>
          </cell>
        </row>
        <row r="2244">
          <cell r="A2244" t="str">
            <v/>
          </cell>
          <cell r="B2244" t="str">
            <v/>
          </cell>
          <cell r="C2244">
            <v>0</v>
          </cell>
          <cell r="D2244" t="str">
            <v/>
          </cell>
          <cell r="E2244">
            <v>0</v>
          </cell>
          <cell r="F2244">
            <v>0</v>
          </cell>
          <cell r="G2244">
            <v>0</v>
          </cell>
        </row>
        <row r="2245">
          <cell r="A2245" t="str">
            <v/>
          </cell>
          <cell r="B2245" t="str">
            <v/>
          </cell>
          <cell r="C2245">
            <v>0</v>
          </cell>
          <cell r="D2245" t="str">
            <v/>
          </cell>
          <cell r="E2245">
            <v>0</v>
          </cell>
          <cell r="F2245">
            <v>0</v>
          </cell>
          <cell r="G2245">
            <v>0</v>
          </cell>
        </row>
        <row r="2246">
          <cell r="A2246" t="str">
            <v/>
          </cell>
          <cell r="B2246" t="str">
            <v/>
          </cell>
          <cell r="C2246">
            <v>0</v>
          </cell>
          <cell r="D2246" t="str">
            <v/>
          </cell>
          <cell r="E2246">
            <v>0</v>
          </cell>
          <cell r="F2246">
            <v>0</v>
          </cell>
          <cell r="G2246">
            <v>0</v>
          </cell>
        </row>
        <row r="2247">
          <cell r="A2247">
            <v>0</v>
          </cell>
          <cell r="B2247">
            <v>0</v>
          </cell>
          <cell r="C2247">
            <v>0</v>
          </cell>
          <cell r="D2247">
            <v>0</v>
          </cell>
          <cell r="E2247">
            <v>0</v>
          </cell>
          <cell r="F2247" t="str">
            <v>Total C</v>
          </cell>
          <cell r="G2247">
            <v>0</v>
          </cell>
        </row>
        <row r="2248">
          <cell r="A2248">
            <v>0</v>
          </cell>
          <cell r="B2248">
            <v>0</v>
          </cell>
          <cell r="C2248">
            <v>0</v>
          </cell>
          <cell r="D2248">
            <v>0</v>
          </cell>
          <cell r="E2248">
            <v>0</v>
          </cell>
          <cell r="F2248">
            <v>0</v>
          </cell>
          <cell r="G2248">
            <v>0</v>
          </cell>
        </row>
        <row r="2249">
          <cell r="A2249" t="str">
            <v>6.1.9</v>
          </cell>
          <cell r="B2249" t="str">
            <v>Umbrales y solías</v>
          </cell>
          <cell r="C2249">
            <v>0</v>
          </cell>
          <cell r="D2249" t="str">
            <v>Costo  Neto</v>
          </cell>
          <cell r="E2249">
            <v>0</v>
          </cell>
          <cell r="F2249" t="str">
            <v>Total D=A+B+C</v>
          </cell>
          <cell r="G2249">
            <v>2983.8700000000003</v>
          </cell>
        </row>
        <row r="2251">
          <cell r="A2251" t="str">
            <v>ANALISIS DE PRECIOS</v>
          </cell>
          <cell r="B2251">
            <v>0</v>
          </cell>
          <cell r="C2251">
            <v>0</v>
          </cell>
          <cell r="D2251">
            <v>0</v>
          </cell>
          <cell r="E2251">
            <v>0</v>
          </cell>
          <cell r="F2251">
            <v>0</v>
          </cell>
          <cell r="G2251">
            <v>0</v>
          </cell>
        </row>
        <row r="2252">
          <cell r="A2252" t="str">
            <v>COMITENTE:</v>
          </cell>
          <cell r="B2252" t="str">
            <v>DIRECCIÓN DE INFRAESTRUCTURA ESCOLAR</v>
          </cell>
          <cell r="C2252">
            <v>0</v>
          </cell>
          <cell r="D2252">
            <v>0</v>
          </cell>
          <cell r="E2252">
            <v>0</v>
          </cell>
          <cell r="F2252">
            <v>0</v>
          </cell>
          <cell r="G2252">
            <v>0</v>
          </cell>
        </row>
        <row r="2253">
          <cell r="A2253" t="str">
            <v>CONTRATISTA:</v>
          </cell>
          <cell r="B2253">
            <v>0</v>
          </cell>
          <cell r="C2253">
            <v>0</v>
          </cell>
          <cell r="D2253">
            <v>0</v>
          </cell>
          <cell r="E2253">
            <v>0</v>
          </cell>
          <cell r="F2253">
            <v>0</v>
          </cell>
          <cell r="G2253">
            <v>0</v>
          </cell>
        </row>
        <row r="2254">
          <cell r="A2254" t="str">
            <v>OBRA:</v>
          </cell>
          <cell r="B2254" t="str">
            <v>ESCUELA JUAN JOSE PASO</v>
          </cell>
          <cell r="C2254">
            <v>0</v>
          </cell>
          <cell r="D2254">
            <v>0</v>
          </cell>
          <cell r="E2254">
            <v>0</v>
          </cell>
          <cell r="F2254" t="str">
            <v>PRECIOS A:</v>
          </cell>
          <cell r="G2254">
            <v>44180</v>
          </cell>
        </row>
        <row r="2255">
          <cell r="A2255" t="str">
            <v>UBICACIÓN:</v>
          </cell>
          <cell r="B2255" t="str">
            <v>DEPARTAMENTO ANGACO</v>
          </cell>
          <cell r="C2255">
            <v>0</v>
          </cell>
          <cell r="D2255">
            <v>0</v>
          </cell>
          <cell r="E2255">
            <v>0</v>
          </cell>
          <cell r="F2255">
            <v>0</v>
          </cell>
          <cell r="G2255">
            <v>0</v>
          </cell>
        </row>
        <row r="2256">
          <cell r="A2256" t="str">
            <v>RUBRO:</v>
          </cell>
          <cell r="B2256">
            <v>6</v>
          </cell>
          <cell r="C2256" t="str">
            <v>PISOS Y ZOCALOS</v>
          </cell>
          <cell r="D2256">
            <v>0</v>
          </cell>
          <cell r="E2256">
            <v>0</v>
          </cell>
          <cell r="F2256">
            <v>0</v>
          </cell>
          <cell r="G2256">
            <v>0</v>
          </cell>
        </row>
        <row r="2257">
          <cell r="A2257" t="str">
            <v>ITEM:</v>
          </cell>
          <cell r="B2257" t="str">
            <v>6.2.1</v>
          </cell>
          <cell r="C2257" t="str">
            <v>De hormigón fratasado sin armar</v>
          </cell>
          <cell r="D2257">
            <v>0</v>
          </cell>
          <cell r="E2257">
            <v>0</v>
          </cell>
          <cell r="F2257" t="str">
            <v>UNIDAD:</v>
          </cell>
          <cell r="G2257" t="str">
            <v>m2</v>
          </cell>
        </row>
        <row r="2258">
          <cell r="A2258">
            <v>0</v>
          </cell>
          <cell r="B2258">
            <v>0</v>
          </cell>
          <cell r="C2258">
            <v>0</v>
          </cell>
          <cell r="D2258">
            <v>0</v>
          </cell>
          <cell r="E2258">
            <v>0</v>
          </cell>
          <cell r="F2258">
            <v>0</v>
          </cell>
          <cell r="G2258">
            <v>0</v>
          </cell>
        </row>
        <row r="2259">
          <cell r="A2259" t="str">
            <v>DATOS REDETERMINACION</v>
          </cell>
          <cell r="B2259">
            <v>0</v>
          </cell>
          <cell r="C2259" t="str">
            <v>DESIGNACION</v>
          </cell>
          <cell r="D2259" t="str">
            <v>U</v>
          </cell>
          <cell r="E2259" t="str">
            <v>Cantidad</v>
          </cell>
          <cell r="F2259" t="str">
            <v>$ Unitarios</v>
          </cell>
          <cell r="G2259" t="str">
            <v>$ Parcial</v>
          </cell>
        </row>
        <row r="2260">
          <cell r="A2260" t="str">
            <v>CÓDIGO</v>
          </cell>
          <cell r="B2260" t="str">
            <v>DESCRIPCIÓN</v>
          </cell>
          <cell r="C2260">
            <v>0</v>
          </cell>
          <cell r="D2260">
            <v>0</v>
          </cell>
          <cell r="E2260">
            <v>0</v>
          </cell>
          <cell r="F2260">
            <v>0</v>
          </cell>
          <cell r="G2260">
            <v>0</v>
          </cell>
        </row>
        <row r="2261">
          <cell r="A2261">
            <v>0</v>
          </cell>
          <cell r="B2261">
            <v>0</v>
          </cell>
          <cell r="C2261" t="str">
            <v>A - MATERIALES</v>
          </cell>
          <cell r="D2261">
            <v>0</v>
          </cell>
          <cell r="E2261">
            <v>0</v>
          </cell>
          <cell r="F2261">
            <v>0</v>
          </cell>
          <cell r="G2261">
            <v>0</v>
          </cell>
        </row>
        <row r="2262">
          <cell r="A2262" t="str">
            <v>INDEC-CM - 37510-11</v>
          </cell>
          <cell r="B2262" t="str">
            <v>Hormigón elaborado</v>
          </cell>
          <cell r="C2262" t="str">
            <v>Hormigón elaborado H17</v>
          </cell>
          <cell r="D2262" t="str">
            <v>m3</v>
          </cell>
          <cell r="E2262">
            <v>0.15</v>
          </cell>
          <cell r="F2262">
            <v>4000</v>
          </cell>
          <cell r="G2262">
            <v>600</v>
          </cell>
        </row>
        <row r="2263">
          <cell r="A2263" t="str">
            <v>INDEC-CM - 37440-11</v>
          </cell>
          <cell r="B2263" t="str">
            <v>Cemento portland normal, en bolsa</v>
          </cell>
          <cell r="C2263" t="str">
            <v>Cemento</v>
          </cell>
          <cell r="D2263" t="str">
            <v>Kg</v>
          </cell>
          <cell r="E2263">
            <v>2.08</v>
          </cell>
          <cell r="F2263">
            <v>9.5</v>
          </cell>
          <cell r="G2263">
            <v>19.760000000000002</v>
          </cell>
        </row>
        <row r="2264">
          <cell r="A2264" t="str">
            <v>INDEC-CM - 15310-11</v>
          </cell>
          <cell r="B2264" t="str">
            <v xml:space="preserve">Arena fina </v>
          </cell>
          <cell r="C2264" t="str">
            <v>Arena Lavada</v>
          </cell>
          <cell r="D2264" t="str">
            <v>m3</v>
          </cell>
          <cell r="E2264">
            <v>4.0000000000000001E-3</v>
          </cell>
          <cell r="F2264">
            <v>620</v>
          </cell>
          <cell r="G2264">
            <v>2.48</v>
          </cell>
        </row>
        <row r="2265">
          <cell r="A2265" t="str">
            <v>INDEC-PB - 41261-1</v>
          </cell>
          <cell r="B2265" t="str">
            <v xml:space="preserve">Barras de hierro y acero                                               </v>
          </cell>
          <cell r="C2265" t="str">
            <v>Hierro</v>
          </cell>
          <cell r="D2265" t="str">
            <v>Kg.</v>
          </cell>
          <cell r="E2265">
            <v>8.0000000000000002E-3</v>
          </cell>
          <cell r="F2265">
            <v>134.92380155245135</v>
          </cell>
          <cell r="G2265">
            <v>1.08</v>
          </cell>
        </row>
        <row r="2266">
          <cell r="A2266" t="str">
            <v>INDEC-PB - 41263-1</v>
          </cell>
          <cell r="B2266" t="str">
            <v xml:space="preserve">Alambres de acero                                                      </v>
          </cell>
          <cell r="C2266" t="str">
            <v xml:space="preserve">Alambre </v>
          </cell>
          <cell r="D2266" t="str">
            <v>Kg</v>
          </cell>
          <cell r="E2266">
            <v>0.04</v>
          </cell>
          <cell r="F2266">
            <v>203.39</v>
          </cell>
          <cell r="G2266">
            <v>8.14</v>
          </cell>
        </row>
        <row r="2267">
          <cell r="A2267" t="str">
            <v>INDEC-PB - 2413-1</v>
          </cell>
          <cell r="B2267" t="str">
            <v>Sustancias plásticas (incluye: Polímeros de etileno, Polímeros de estireno, Polímeros de cloruro de vinilo y Polímeros de propileno)</v>
          </cell>
          <cell r="C2267" t="str">
            <v>Sikaflex 1A</v>
          </cell>
          <cell r="D2267" t="str">
            <v>cc</v>
          </cell>
          <cell r="E2267">
            <v>33</v>
          </cell>
          <cell r="F2267">
            <v>2.62</v>
          </cell>
          <cell r="G2267">
            <v>86.46</v>
          </cell>
        </row>
        <row r="2268">
          <cell r="A2268" t="str">
            <v>INDEC-PB - 2413-1</v>
          </cell>
          <cell r="B2268" t="str">
            <v>Sustancias plásticas (incluye: Polímeros de etileno, Polímeros de estireno, Polímeros de cloruro de vinilo y Polímeros de propileno)</v>
          </cell>
          <cell r="C2268" t="str">
            <v>Fondo de junta 15 mm</v>
          </cell>
          <cell r="D2268" t="str">
            <v>ml</v>
          </cell>
          <cell r="E2268">
            <v>0.33</v>
          </cell>
          <cell r="F2268">
            <v>24.79</v>
          </cell>
          <cell r="G2268">
            <v>8.18</v>
          </cell>
        </row>
        <row r="2269">
          <cell r="A2269" t="str">
            <v>INDEC-PB - 32129-1</v>
          </cell>
          <cell r="B2269" t="str">
            <v xml:space="preserve">Papel obra                                                             </v>
          </cell>
          <cell r="C2269" t="str">
            <v>Cinta de Enmascarar</v>
          </cell>
          <cell r="D2269" t="str">
            <v>u.</v>
          </cell>
          <cell r="E2269">
            <v>0.03</v>
          </cell>
          <cell r="F2269">
            <v>95.04</v>
          </cell>
          <cell r="G2269">
            <v>2.85</v>
          </cell>
        </row>
        <row r="2270">
          <cell r="A2270" t="str">
            <v/>
          </cell>
          <cell r="B2270" t="str">
            <v/>
          </cell>
          <cell r="C2270">
            <v>0</v>
          </cell>
          <cell r="D2270" t="str">
            <v/>
          </cell>
          <cell r="E2270">
            <v>0</v>
          </cell>
          <cell r="F2270">
            <v>0</v>
          </cell>
          <cell r="G2270">
            <v>0</v>
          </cell>
        </row>
        <row r="2271">
          <cell r="A2271" t="str">
            <v/>
          </cell>
          <cell r="B2271" t="str">
            <v/>
          </cell>
          <cell r="C2271">
            <v>0</v>
          </cell>
          <cell r="D2271" t="str">
            <v/>
          </cell>
          <cell r="E2271">
            <v>0</v>
          </cell>
          <cell r="F2271">
            <v>0</v>
          </cell>
          <cell r="G2271">
            <v>0</v>
          </cell>
        </row>
        <row r="2272">
          <cell r="A2272" t="str">
            <v/>
          </cell>
          <cell r="B2272" t="str">
            <v/>
          </cell>
          <cell r="C2272">
            <v>0</v>
          </cell>
          <cell r="D2272" t="str">
            <v/>
          </cell>
          <cell r="E2272">
            <v>0</v>
          </cell>
          <cell r="F2272">
            <v>0</v>
          </cell>
          <cell r="G2272">
            <v>0</v>
          </cell>
        </row>
        <row r="2273">
          <cell r="A2273" t="str">
            <v/>
          </cell>
          <cell r="B2273" t="str">
            <v/>
          </cell>
          <cell r="C2273">
            <v>0</v>
          </cell>
          <cell r="D2273" t="str">
            <v/>
          </cell>
          <cell r="E2273">
            <v>0</v>
          </cell>
          <cell r="F2273">
            <v>0</v>
          </cell>
          <cell r="G2273">
            <v>0</v>
          </cell>
        </row>
        <row r="2274">
          <cell r="A2274" t="str">
            <v/>
          </cell>
          <cell r="B2274" t="str">
            <v/>
          </cell>
          <cell r="C2274">
            <v>0</v>
          </cell>
          <cell r="D2274" t="str">
            <v/>
          </cell>
          <cell r="E2274">
            <v>0</v>
          </cell>
          <cell r="F2274">
            <v>0</v>
          </cell>
          <cell r="G2274">
            <v>0</v>
          </cell>
        </row>
        <row r="2275">
          <cell r="A2275" t="str">
            <v/>
          </cell>
          <cell r="B2275" t="str">
            <v/>
          </cell>
          <cell r="C2275">
            <v>0</v>
          </cell>
          <cell r="D2275" t="str">
            <v/>
          </cell>
          <cell r="E2275">
            <v>0</v>
          </cell>
          <cell r="F2275">
            <v>0</v>
          </cell>
          <cell r="G2275">
            <v>0</v>
          </cell>
        </row>
        <row r="2276">
          <cell r="A2276">
            <v>0</v>
          </cell>
          <cell r="B2276">
            <v>0</v>
          </cell>
          <cell r="C2276">
            <v>0</v>
          </cell>
          <cell r="D2276">
            <v>0</v>
          </cell>
          <cell r="E2276">
            <v>0</v>
          </cell>
          <cell r="F2276" t="str">
            <v>Total A</v>
          </cell>
          <cell r="G2276">
            <v>728.95</v>
          </cell>
        </row>
        <row r="2277">
          <cell r="A2277">
            <v>0</v>
          </cell>
          <cell r="B2277">
            <v>0</v>
          </cell>
          <cell r="C2277" t="str">
            <v>B - MANO DE OBRA</v>
          </cell>
          <cell r="D2277">
            <v>0</v>
          </cell>
          <cell r="E2277">
            <v>0</v>
          </cell>
          <cell r="F2277">
            <v>0</v>
          </cell>
          <cell r="G2277">
            <v>0</v>
          </cell>
        </row>
        <row r="2278">
          <cell r="A2278" t="str">
            <v>IIEE-SJ - 102000</v>
          </cell>
          <cell r="B2278" t="str">
            <v xml:space="preserve">Oficial </v>
          </cell>
          <cell r="C2278" t="str">
            <v>Oficial</v>
          </cell>
          <cell r="D2278" t="str">
            <v>hs.</v>
          </cell>
          <cell r="E2278">
            <v>0.65</v>
          </cell>
          <cell r="F2278">
            <v>222.14</v>
          </cell>
          <cell r="G2278">
            <v>144.38999999999999</v>
          </cell>
        </row>
        <row r="2279">
          <cell r="A2279" t="str">
            <v>IIEE-SJ - 103000</v>
          </cell>
          <cell r="B2279" t="str">
            <v>Ayudante</v>
          </cell>
          <cell r="C2279" t="str">
            <v>Ayudante</v>
          </cell>
          <cell r="D2279" t="str">
            <v>hs.</v>
          </cell>
          <cell r="E2279">
            <v>0.75</v>
          </cell>
          <cell r="F2279">
            <v>188.03</v>
          </cell>
          <cell r="G2279">
            <v>141.02000000000001</v>
          </cell>
        </row>
        <row r="2280">
          <cell r="A2280" t="str">
            <v>IIEE-SJ - 102000</v>
          </cell>
          <cell r="B2280" t="str">
            <v xml:space="preserve">Oficial </v>
          </cell>
          <cell r="C2280" t="str">
            <v>Cargas Sociales Oficial</v>
          </cell>
          <cell r="D2280" t="str">
            <v>hs.</v>
          </cell>
          <cell r="E2280">
            <v>0.65</v>
          </cell>
          <cell r="F2280">
            <v>139.9</v>
          </cell>
          <cell r="G2280">
            <v>90.94</v>
          </cell>
        </row>
        <row r="2281">
          <cell r="A2281" t="str">
            <v>IIEE-SJ - 103000</v>
          </cell>
          <cell r="B2281" t="str">
            <v>Ayudante</v>
          </cell>
          <cell r="C2281" t="str">
            <v>Cargas Sociales Ayudante</v>
          </cell>
          <cell r="D2281" t="str">
            <v>hs.</v>
          </cell>
          <cell r="E2281">
            <v>0.75</v>
          </cell>
          <cell r="F2281">
            <v>118.96</v>
          </cell>
          <cell r="G2281">
            <v>89.22</v>
          </cell>
        </row>
        <row r="2282">
          <cell r="A2282" t="str">
            <v/>
          </cell>
          <cell r="B2282">
            <v>0</v>
          </cell>
          <cell r="C2282">
            <v>0</v>
          </cell>
          <cell r="D2282" t="str">
            <v/>
          </cell>
          <cell r="E2282">
            <v>0</v>
          </cell>
          <cell r="F2282">
            <v>0</v>
          </cell>
          <cell r="G2282">
            <v>0</v>
          </cell>
        </row>
        <row r="2283">
          <cell r="A2283" t="str">
            <v/>
          </cell>
          <cell r="B2283">
            <v>0</v>
          </cell>
          <cell r="C2283">
            <v>0</v>
          </cell>
          <cell r="D2283" t="str">
            <v/>
          </cell>
          <cell r="E2283">
            <v>0</v>
          </cell>
          <cell r="F2283">
            <v>0</v>
          </cell>
          <cell r="G2283">
            <v>0</v>
          </cell>
        </row>
        <row r="2284">
          <cell r="A2284" t="str">
            <v/>
          </cell>
          <cell r="B2284">
            <v>0</v>
          </cell>
          <cell r="C2284">
            <v>0</v>
          </cell>
          <cell r="D2284" t="str">
            <v/>
          </cell>
          <cell r="E2284">
            <v>0</v>
          </cell>
          <cell r="F2284">
            <v>0</v>
          </cell>
          <cell r="G2284">
            <v>0</v>
          </cell>
        </row>
        <row r="2285">
          <cell r="A2285" t="str">
            <v/>
          </cell>
          <cell r="B2285">
            <v>0</v>
          </cell>
          <cell r="C2285">
            <v>0</v>
          </cell>
          <cell r="D2285" t="str">
            <v/>
          </cell>
          <cell r="E2285">
            <v>0</v>
          </cell>
          <cell r="F2285">
            <v>0</v>
          </cell>
          <cell r="G2285">
            <v>0</v>
          </cell>
        </row>
        <row r="2286">
          <cell r="A2286">
            <v>0</v>
          </cell>
          <cell r="B2286">
            <v>0</v>
          </cell>
          <cell r="C2286">
            <v>0</v>
          </cell>
          <cell r="D2286">
            <v>0</v>
          </cell>
          <cell r="E2286">
            <v>0</v>
          </cell>
          <cell r="F2286" t="str">
            <v>Total B</v>
          </cell>
          <cell r="G2286">
            <v>465.56999999999994</v>
          </cell>
        </row>
        <row r="2287">
          <cell r="A2287">
            <v>0</v>
          </cell>
          <cell r="B2287">
            <v>0</v>
          </cell>
          <cell r="C2287" t="str">
            <v>C - EQUIPOS</v>
          </cell>
          <cell r="D2287">
            <v>0</v>
          </cell>
          <cell r="E2287">
            <v>0</v>
          </cell>
          <cell r="F2287">
            <v>0</v>
          </cell>
          <cell r="G2287">
            <v>0</v>
          </cell>
        </row>
        <row r="2288">
          <cell r="A2288" t="str">
            <v/>
          </cell>
          <cell r="B2288" t="str">
            <v/>
          </cell>
          <cell r="C2288">
            <v>0</v>
          </cell>
          <cell r="D2288" t="str">
            <v/>
          </cell>
          <cell r="E2288">
            <v>0</v>
          </cell>
          <cell r="F2288">
            <v>0</v>
          </cell>
          <cell r="G2288">
            <v>0</v>
          </cell>
        </row>
        <row r="2289">
          <cell r="A2289" t="str">
            <v/>
          </cell>
          <cell r="B2289" t="str">
            <v/>
          </cell>
          <cell r="C2289">
            <v>0</v>
          </cell>
          <cell r="D2289" t="str">
            <v/>
          </cell>
          <cell r="E2289">
            <v>0</v>
          </cell>
          <cell r="F2289">
            <v>0</v>
          </cell>
          <cell r="G2289">
            <v>0</v>
          </cell>
        </row>
        <row r="2290">
          <cell r="A2290" t="str">
            <v/>
          </cell>
          <cell r="B2290" t="str">
            <v/>
          </cell>
          <cell r="C2290">
            <v>0</v>
          </cell>
          <cell r="D2290" t="str">
            <v/>
          </cell>
          <cell r="E2290">
            <v>0</v>
          </cell>
          <cell r="F2290">
            <v>0</v>
          </cell>
          <cell r="G2290">
            <v>0</v>
          </cell>
        </row>
        <row r="2291">
          <cell r="A2291" t="str">
            <v/>
          </cell>
          <cell r="B2291" t="str">
            <v/>
          </cell>
          <cell r="C2291">
            <v>0</v>
          </cell>
          <cell r="D2291" t="str">
            <v/>
          </cell>
          <cell r="E2291">
            <v>0</v>
          </cell>
          <cell r="F2291">
            <v>0</v>
          </cell>
          <cell r="G2291">
            <v>0</v>
          </cell>
        </row>
        <row r="2292">
          <cell r="A2292" t="str">
            <v/>
          </cell>
          <cell r="B2292" t="str">
            <v/>
          </cell>
          <cell r="C2292">
            <v>0</v>
          </cell>
          <cell r="D2292" t="str">
            <v/>
          </cell>
          <cell r="E2292">
            <v>0</v>
          </cell>
          <cell r="F2292">
            <v>0</v>
          </cell>
          <cell r="G2292">
            <v>0</v>
          </cell>
        </row>
        <row r="2293">
          <cell r="A2293" t="str">
            <v/>
          </cell>
          <cell r="B2293" t="str">
            <v/>
          </cell>
          <cell r="C2293">
            <v>0</v>
          </cell>
          <cell r="D2293" t="str">
            <v/>
          </cell>
          <cell r="E2293">
            <v>0</v>
          </cell>
          <cell r="F2293">
            <v>0</v>
          </cell>
          <cell r="G2293">
            <v>0</v>
          </cell>
        </row>
        <row r="2294">
          <cell r="A2294" t="str">
            <v/>
          </cell>
          <cell r="B2294" t="str">
            <v/>
          </cell>
          <cell r="C2294">
            <v>0</v>
          </cell>
          <cell r="D2294" t="str">
            <v/>
          </cell>
          <cell r="E2294">
            <v>0</v>
          </cell>
          <cell r="F2294">
            <v>0</v>
          </cell>
          <cell r="G2294">
            <v>0</v>
          </cell>
        </row>
        <row r="2295">
          <cell r="A2295" t="str">
            <v/>
          </cell>
          <cell r="B2295" t="str">
            <v/>
          </cell>
          <cell r="C2295">
            <v>0</v>
          </cell>
          <cell r="D2295" t="str">
            <v/>
          </cell>
          <cell r="E2295">
            <v>0</v>
          </cell>
          <cell r="F2295">
            <v>0</v>
          </cell>
          <cell r="G2295">
            <v>0</v>
          </cell>
        </row>
        <row r="2296">
          <cell r="A2296" t="str">
            <v/>
          </cell>
          <cell r="B2296" t="str">
            <v/>
          </cell>
          <cell r="C2296">
            <v>0</v>
          </cell>
          <cell r="D2296" t="str">
            <v/>
          </cell>
          <cell r="E2296">
            <v>0</v>
          </cell>
          <cell r="F2296">
            <v>0</v>
          </cell>
          <cell r="G2296">
            <v>0</v>
          </cell>
        </row>
        <row r="2297">
          <cell r="A2297">
            <v>0</v>
          </cell>
          <cell r="B2297">
            <v>0</v>
          </cell>
          <cell r="C2297">
            <v>0</v>
          </cell>
          <cell r="D2297">
            <v>0</v>
          </cell>
          <cell r="E2297">
            <v>0</v>
          </cell>
          <cell r="F2297" t="str">
            <v>Total C</v>
          </cell>
          <cell r="G2297">
            <v>0</v>
          </cell>
        </row>
        <row r="2298">
          <cell r="A2298">
            <v>0</v>
          </cell>
          <cell r="B2298">
            <v>0</v>
          </cell>
          <cell r="C2298">
            <v>0</v>
          </cell>
          <cell r="D2298">
            <v>0</v>
          </cell>
          <cell r="E2298">
            <v>0</v>
          </cell>
          <cell r="F2298">
            <v>0</v>
          </cell>
          <cell r="G2298">
            <v>0</v>
          </cell>
        </row>
        <row r="2299">
          <cell r="A2299" t="str">
            <v>6.2.1</v>
          </cell>
          <cell r="B2299" t="str">
            <v>De hormigón fratasado sin armar</v>
          </cell>
          <cell r="C2299">
            <v>0</v>
          </cell>
          <cell r="D2299" t="str">
            <v>Costo  Neto</v>
          </cell>
          <cell r="E2299">
            <v>0</v>
          </cell>
          <cell r="F2299" t="str">
            <v>Total D=A+B+C</v>
          </cell>
          <cell r="G2299">
            <v>1194.52</v>
          </cell>
        </row>
        <row r="2301">
          <cell r="A2301" t="str">
            <v>ANALISIS DE PRECIOS</v>
          </cell>
          <cell r="B2301">
            <v>0</v>
          </cell>
          <cell r="C2301">
            <v>0</v>
          </cell>
          <cell r="D2301">
            <v>0</v>
          </cell>
          <cell r="E2301">
            <v>0</v>
          </cell>
          <cell r="F2301">
            <v>0</v>
          </cell>
          <cell r="G2301">
            <v>0</v>
          </cell>
        </row>
        <row r="2302">
          <cell r="A2302" t="str">
            <v>COMITENTE:</v>
          </cell>
          <cell r="B2302" t="str">
            <v>DIRECCIÓN DE INFRAESTRUCTURA ESCOLAR</v>
          </cell>
          <cell r="C2302">
            <v>0</v>
          </cell>
          <cell r="D2302">
            <v>0</v>
          </cell>
          <cell r="E2302">
            <v>0</v>
          </cell>
          <cell r="F2302">
            <v>0</v>
          </cell>
          <cell r="G2302">
            <v>0</v>
          </cell>
        </row>
        <row r="2303">
          <cell r="A2303" t="str">
            <v>CONTRATISTA:</v>
          </cell>
          <cell r="B2303">
            <v>0</v>
          </cell>
          <cell r="C2303">
            <v>0</v>
          </cell>
          <cell r="D2303">
            <v>0</v>
          </cell>
          <cell r="E2303">
            <v>0</v>
          </cell>
          <cell r="F2303">
            <v>0</v>
          </cell>
          <cell r="G2303">
            <v>0</v>
          </cell>
        </row>
        <row r="2304">
          <cell r="A2304" t="str">
            <v>OBRA:</v>
          </cell>
          <cell r="B2304" t="str">
            <v>ESCUELA JUAN JOSE PASO</v>
          </cell>
          <cell r="C2304">
            <v>0</v>
          </cell>
          <cell r="D2304">
            <v>0</v>
          </cell>
          <cell r="E2304">
            <v>0</v>
          </cell>
          <cell r="F2304" t="str">
            <v>PRECIOS A:</v>
          </cell>
          <cell r="G2304">
            <v>44180</v>
          </cell>
        </row>
        <row r="2305">
          <cell r="A2305" t="str">
            <v>UBICACIÓN:</v>
          </cell>
          <cell r="B2305" t="str">
            <v>DEPARTAMENTO ANGACO</v>
          </cell>
          <cell r="C2305">
            <v>0</v>
          </cell>
          <cell r="D2305">
            <v>0</v>
          </cell>
          <cell r="E2305">
            <v>0</v>
          </cell>
          <cell r="F2305">
            <v>0</v>
          </cell>
          <cell r="G2305">
            <v>0</v>
          </cell>
        </row>
        <row r="2306">
          <cell r="A2306" t="str">
            <v>RUBRO:</v>
          </cell>
          <cell r="B2306">
            <v>6</v>
          </cell>
          <cell r="C2306" t="str">
            <v>PISOS Y ZOCALOS</v>
          </cell>
          <cell r="D2306">
            <v>0</v>
          </cell>
          <cell r="E2306">
            <v>0</v>
          </cell>
          <cell r="F2306">
            <v>0</v>
          </cell>
          <cell r="G2306">
            <v>0</v>
          </cell>
        </row>
        <row r="2307">
          <cell r="A2307" t="str">
            <v>ITEM:</v>
          </cell>
          <cell r="B2307" t="str">
            <v>6.2.2</v>
          </cell>
          <cell r="C2307" t="str">
            <v>De hormigón fratasado armado</v>
          </cell>
          <cell r="D2307">
            <v>0</v>
          </cell>
          <cell r="E2307">
            <v>0</v>
          </cell>
          <cell r="F2307" t="str">
            <v>UNIDAD:</v>
          </cell>
          <cell r="G2307" t="str">
            <v>m2</v>
          </cell>
        </row>
        <row r="2308">
          <cell r="A2308">
            <v>0</v>
          </cell>
          <cell r="B2308">
            <v>0</v>
          </cell>
          <cell r="C2308">
            <v>0</v>
          </cell>
          <cell r="D2308">
            <v>0</v>
          </cell>
          <cell r="E2308">
            <v>0</v>
          </cell>
          <cell r="F2308">
            <v>0</v>
          </cell>
          <cell r="G2308">
            <v>0</v>
          </cell>
        </row>
        <row r="2309">
          <cell r="A2309" t="str">
            <v>DATOS REDETERMINACION</v>
          </cell>
          <cell r="B2309">
            <v>0</v>
          </cell>
          <cell r="C2309" t="str">
            <v>DESIGNACION</v>
          </cell>
          <cell r="D2309" t="str">
            <v>U</v>
          </cell>
          <cell r="E2309" t="str">
            <v>Cantidad</v>
          </cell>
          <cell r="F2309" t="str">
            <v>$ Unitarios</v>
          </cell>
          <cell r="G2309" t="str">
            <v>$ Parcial</v>
          </cell>
        </row>
        <row r="2310">
          <cell r="A2310" t="str">
            <v>CÓDIGO</v>
          </cell>
          <cell r="B2310" t="str">
            <v>DESCRIPCIÓN</v>
          </cell>
          <cell r="C2310">
            <v>0</v>
          </cell>
          <cell r="D2310">
            <v>0</v>
          </cell>
          <cell r="E2310">
            <v>0</v>
          </cell>
          <cell r="F2310">
            <v>0</v>
          </cell>
          <cell r="G2310">
            <v>0</v>
          </cell>
        </row>
        <row r="2311">
          <cell r="A2311">
            <v>0</v>
          </cell>
          <cell r="B2311">
            <v>0</v>
          </cell>
          <cell r="C2311" t="str">
            <v>A - MATERIALES</v>
          </cell>
          <cell r="D2311">
            <v>0</v>
          </cell>
          <cell r="E2311">
            <v>0</v>
          </cell>
          <cell r="F2311">
            <v>0</v>
          </cell>
          <cell r="G2311">
            <v>0</v>
          </cell>
        </row>
        <row r="2312">
          <cell r="A2312" t="str">
            <v>INDEC-CM - 37510-11</v>
          </cell>
          <cell r="B2312" t="str">
            <v>Hormigón elaborado</v>
          </cell>
          <cell r="C2312" t="str">
            <v>Hormigón elaborado H17</v>
          </cell>
          <cell r="D2312" t="str">
            <v>m3</v>
          </cell>
          <cell r="E2312">
            <v>0.15</v>
          </cell>
          <cell r="F2312">
            <v>4000</v>
          </cell>
          <cell r="G2312">
            <v>600</v>
          </cell>
        </row>
        <row r="2313">
          <cell r="A2313" t="str">
            <v>INDEC-CM - 41242-11</v>
          </cell>
          <cell r="B2313" t="str">
            <v>Acero aletado conformado, en barra</v>
          </cell>
          <cell r="C2313" t="str">
            <v>Malla Ø 8 c/15 cm</v>
          </cell>
          <cell r="D2313" t="str">
            <v>m2</v>
          </cell>
          <cell r="E2313">
            <v>1.1000000000000001</v>
          </cell>
          <cell r="F2313">
            <v>822.23</v>
          </cell>
          <cell r="G2313">
            <v>904.45</v>
          </cell>
        </row>
        <row r="2314">
          <cell r="A2314" t="str">
            <v>INDEC-PB - 41263-1</v>
          </cell>
          <cell r="B2314" t="str">
            <v xml:space="preserve">Alambres de acero                                                      </v>
          </cell>
          <cell r="C2314" t="str">
            <v xml:space="preserve">Alambre </v>
          </cell>
          <cell r="D2314" t="str">
            <v>Kg</v>
          </cell>
          <cell r="E2314">
            <v>0.2</v>
          </cell>
          <cell r="F2314">
            <v>203.39</v>
          </cell>
          <cell r="G2314">
            <v>40.68</v>
          </cell>
        </row>
        <row r="2315">
          <cell r="A2315" t="str">
            <v>INDEC-PB - 41251-1</v>
          </cell>
          <cell r="B2315" t="str">
            <v xml:space="preserve">Perfiles de hierro                                                     </v>
          </cell>
          <cell r="C2315" t="str">
            <v>Amortización Regla 100x50x2</v>
          </cell>
          <cell r="D2315" t="str">
            <v>ml.</v>
          </cell>
          <cell r="E2315">
            <v>0.02</v>
          </cell>
          <cell r="F2315">
            <v>660.52333333333331</v>
          </cell>
          <cell r="G2315">
            <v>13.21</v>
          </cell>
        </row>
        <row r="2316">
          <cell r="A2316" t="str">
            <v>INDEC-CM - 31100-11</v>
          </cell>
          <cell r="B2316" t="str">
            <v>Tirante  sin cepillar</v>
          </cell>
          <cell r="C2316" t="str">
            <v>Tirantes 3"x3"</v>
          </cell>
          <cell r="D2316" t="str">
            <v>ml</v>
          </cell>
          <cell r="E2316">
            <v>0.02</v>
          </cell>
          <cell r="F2316">
            <v>144.55000000000001</v>
          </cell>
          <cell r="G2316">
            <v>2.89</v>
          </cell>
        </row>
        <row r="2317">
          <cell r="A2317" t="str">
            <v>INDEC-PB - 2413-1</v>
          </cell>
          <cell r="B2317" t="str">
            <v>Sustancias plásticas (incluye: Polímeros de etileno, Polímeros de estireno, Polímeros de cloruro de vinilo y Polímeros de propileno)</v>
          </cell>
          <cell r="C2317" t="str">
            <v>Sikaflex 1A</v>
          </cell>
          <cell r="D2317" t="str">
            <v>cc</v>
          </cell>
          <cell r="E2317">
            <v>67</v>
          </cell>
          <cell r="F2317">
            <v>2.62</v>
          </cell>
          <cell r="G2317">
            <v>175.54</v>
          </cell>
        </row>
        <row r="2318">
          <cell r="A2318" t="str">
            <v>INDEC-PB - 2413-1</v>
          </cell>
          <cell r="B2318" t="str">
            <v>Sustancias plásticas (incluye: Polímeros de etileno, Polímeros de estireno, Polímeros de cloruro de vinilo y Polímeros de propileno)</v>
          </cell>
          <cell r="C2318" t="str">
            <v>Fondo de junta 15 mm</v>
          </cell>
          <cell r="D2318" t="str">
            <v>ml</v>
          </cell>
          <cell r="E2318">
            <v>0.67</v>
          </cell>
          <cell r="F2318">
            <v>24.79</v>
          </cell>
          <cell r="G2318">
            <v>16.61</v>
          </cell>
        </row>
        <row r="2319">
          <cell r="A2319" t="str">
            <v>INDEC-PB - 32129-1</v>
          </cell>
          <cell r="B2319" t="str">
            <v xml:space="preserve">Papel obra                                                             </v>
          </cell>
          <cell r="C2319" t="str">
            <v>Cinta de Enmascarar</v>
          </cell>
          <cell r="D2319" t="str">
            <v>u.</v>
          </cell>
          <cell r="E2319">
            <v>0.05</v>
          </cell>
          <cell r="F2319">
            <v>95.04</v>
          </cell>
          <cell r="G2319">
            <v>4.75</v>
          </cell>
        </row>
        <row r="2320">
          <cell r="A2320" t="str">
            <v/>
          </cell>
          <cell r="B2320" t="str">
            <v/>
          </cell>
          <cell r="C2320">
            <v>0</v>
          </cell>
          <cell r="D2320" t="str">
            <v/>
          </cell>
          <cell r="E2320">
            <v>0</v>
          </cell>
          <cell r="F2320">
            <v>0</v>
          </cell>
          <cell r="G2320">
            <v>0</v>
          </cell>
        </row>
        <row r="2321">
          <cell r="A2321" t="str">
            <v/>
          </cell>
          <cell r="B2321" t="str">
            <v/>
          </cell>
          <cell r="C2321">
            <v>0</v>
          </cell>
          <cell r="D2321" t="str">
            <v/>
          </cell>
          <cell r="E2321">
            <v>0</v>
          </cell>
          <cell r="F2321">
            <v>0</v>
          </cell>
          <cell r="G2321">
            <v>0</v>
          </cell>
        </row>
        <row r="2322">
          <cell r="A2322" t="str">
            <v/>
          </cell>
          <cell r="B2322" t="str">
            <v/>
          </cell>
          <cell r="C2322">
            <v>0</v>
          </cell>
          <cell r="D2322" t="str">
            <v/>
          </cell>
          <cell r="E2322">
            <v>0</v>
          </cell>
          <cell r="F2322">
            <v>0</v>
          </cell>
          <cell r="G2322">
            <v>0</v>
          </cell>
        </row>
        <row r="2323">
          <cell r="A2323" t="str">
            <v/>
          </cell>
          <cell r="B2323" t="str">
            <v/>
          </cell>
          <cell r="C2323">
            <v>0</v>
          </cell>
          <cell r="D2323" t="str">
            <v/>
          </cell>
          <cell r="E2323">
            <v>0</v>
          </cell>
          <cell r="F2323">
            <v>0</v>
          </cell>
          <cell r="G2323">
            <v>0</v>
          </cell>
        </row>
        <row r="2324">
          <cell r="A2324" t="str">
            <v/>
          </cell>
          <cell r="B2324" t="str">
            <v/>
          </cell>
          <cell r="C2324">
            <v>0</v>
          </cell>
          <cell r="D2324" t="str">
            <v/>
          </cell>
          <cell r="E2324">
            <v>0</v>
          </cell>
          <cell r="F2324">
            <v>0</v>
          </cell>
          <cell r="G2324">
            <v>0</v>
          </cell>
        </row>
        <row r="2325">
          <cell r="A2325" t="str">
            <v/>
          </cell>
          <cell r="B2325" t="str">
            <v/>
          </cell>
          <cell r="C2325">
            <v>0</v>
          </cell>
          <cell r="D2325" t="str">
            <v/>
          </cell>
          <cell r="E2325">
            <v>0</v>
          </cell>
          <cell r="F2325">
            <v>0</v>
          </cell>
          <cell r="G2325">
            <v>0</v>
          </cell>
        </row>
        <row r="2326">
          <cell r="A2326">
            <v>0</v>
          </cell>
          <cell r="B2326">
            <v>0</v>
          </cell>
          <cell r="C2326">
            <v>0</v>
          </cell>
          <cell r="D2326">
            <v>0</v>
          </cell>
          <cell r="E2326">
            <v>0</v>
          </cell>
          <cell r="F2326" t="str">
            <v>Total A</v>
          </cell>
          <cell r="G2326">
            <v>1758.13</v>
          </cell>
        </row>
        <row r="2327">
          <cell r="A2327">
            <v>0</v>
          </cell>
          <cell r="B2327">
            <v>0</v>
          </cell>
          <cell r="C2327" t="str">
            <v>B - MANO DE OBRA</v>
          </cell>
          <cell r="D2327">
            <v>0</v>
          </cell>
          <cell r="E2327">
            <v>0</v>
          </cell>
          <cell r="F2327">
            <v>0</v>
          </cell>
          <cell r="G2327">
            <v>0</v>
          </cell>
        </row>
        <row r="2328">
          <cell r="A2328" t="str">
            <v>IIEE-SJ - 102000</v>
          </cell>
          <cell r="B2328" t="str">
            <v xml:space="preserve">Oficial </v>
          </cell>
          <cell r="C2328" t="str">
            <v>Oficial</v>
          </cell>
          <cell r="D2328" t="str">
            <v>hs.</v>
          </cell>
          <cell r="E2328">
            <v>0.65</v>
          </cell>
          <cell r="F2328">
            <v>222.14</v>
          </cell>
          <cell r="G2328">
            <v>144.38999999999999</v>
          </cell>
        </row>
        <row r="2329">
          <cell r="A2329" t="str">
            <v>IIEE-SJ - 103000</v>
          </cell>
          <cell r="B2329" t="str">
            <v>Ayudante</v>
          </cell>
          <cell r="C2329" t="str">
            <v>Ayudante</v>
          </cell>
          <cell r="D2329" t="str">
            <v>hs.</v>
          </cell>
          <cell r="E2329">
            <v>0.86</v>
          </cell>
          <cell r="F2329">
            <v>188.03</v>
          </cell>
          <cell r="G2329">
            <v>161.71</v>
          </cell>
        </row>
        <row r="2330">
          <cell r="A2330" t="str">
            <v>IIEE-SJ - 102000</v>
          </cell>
          <cell r="B2330" t="str">
            <v xml:space="preserve">Oficial </v>
          </cell>
          <cell r="C2330" t="str">
            <v>Cargas Sociales Oficial</v>
          </cell>
          <cell r="D2330" t="str">
            <v>hs.</v>
          </cell>
          <cell r="E2330">
            <v>0.65</v>
          </cell>
          <cell r="F2330">
            <v>139.9</v>
          </cell>
          <cell r="G2330">
            <v>90.94</v>
          </cell>
        </row>
        <row r="2331">
          <cell r="A2331" t="str">
            <v>IIEE-SJ - 103000</v>
          </cell>
          <cell r="B2331" t="str">
            <v>Ayudante</v>
          </cell>
          <cell r="C2331" t="str">
            <v>Cargas Sociales Ayudante</v>
          </cell>
          <cell r="D2331" t="str">
            <v>hs.</v>
          </cell>
          <cell r="E2331">
            <v>0.86</v>
          </cell>
          <cell r="F2331">
            <v>118.96</v>
          </cell>
          <cell r="G2331">
            <v>102.31</v>
          </cell>
        </row>
        <row r="2332">
          <cell r="A2332" t="str">
            <v/>
          </cell>
          <cell r="B2332">
            <v>0</v>
          </cell>
          <cell r="C2332">
            <v>0</v>
          </cell>
          <cell r="D2332" t="str">
            <v/>
          </cell>
          <cell r="E2332">
            <v>0</v>
          </cell>
          <cell r="F2332">
            <v>0</v>
          </cell>
          <cell r="G2332">
            <v>0</v>
          </cell>
        </row>
        <row r="2333">
          <cell r="A2333" t="str">
            <v/>
          </cell>
          <cell r="B2333">
            <v>0</v>
          </cell>
          <cell r="C2333">
            <v>0</v>
          </cell>
          <cell r="D2333" t="str">
            <v/>
          </cell>
          <cell r="E2333">
            <v>0</v>
          </cell>
          <cell r="F2333">
            <v>0</v>
          </cell>
          <cell r="G2333">
            <v>0</v>
          </cell>
        </row>
        <row r="2334">
          <cell r="A2334" t="str">
            <v/>
          </cell>
          <cell r="B2334">
            <v>0</v>
          </cell>
          <cell r="C2334">
            <v>0</v>
          </cell>
          <cell r="D2334" t="str">
            <v/>
          </cell>
          <cell r="E2334">
            <v>0</v>
          </cell>
          <cell r="F2334">
            <v>0</v>
          </cell>
          <cell r="G2334">
            <v>0</v>
          </cell>
        </row>
        <row r="2335">
          <cell r="A2335" t="str">
            <v/>
          </cell>
          <cell r="B2335">
            <v>0</v>
          </cell>
          <cell r="C2335">
            <v>0</v>
          </cell>
          <cell r="D2335" t="str">
            <v/>
          </cell>
          <cell r="E2335">
            <v>0</v>
          </cell>
          <cell r="F2335">
            <v>0</v>
          </cell>
          <cell r="G2335">
            <v>0</v>
          </cell>
        </row>
        <row r="2336">
          <cell r="A2336">
            <v>0</v>
          </cell>
          <cell r="B2336">
            <v>0</v>
          </cell>
          <cell r="C2336">
            <v>0</v>
          </cell>
          <cell r="D2336">
            <v>0</v>
          </cell>
          <cell r="E2336">
            <v>0</v>
          </cell>
          <cell r="F2336" t="str">
            <v>Total B</v>
          </cell>
          <cell r="G2336">
            <v>499.35</v>
          </cell>
        </row>
        <row r="2337">
          <cell r="A2337">
            <v>0</v>
          </cell>
          <cell r="B2337">
            <v>0</v>
          </cell>
          <cell r="C2337" t="str">
            <v>C - EQUIPOS</v>
          </cell>
          <cell r="D2337">
            <v>0</v>
          </cell>
          <cell r="E2337">
            <v>0</v>
          </cell>
          <cell r="F2337">
            <v>0</v>
          </cell>
          <cell r="G2337">
            <v>0</v>
          </cell>
        </row>
        <row r="2338">
          <cell r="A2338" t="str">
            <v/>
          </cell>
          <cell r="B2338" t="str">
            <v/>
          </cell>
          <cell r="C2338">
            <v>0</v>
          </cell>
          <cell r="D2338" t="str">
            <v/>
          </cell>
          <cell r="E2338">
            <v>0</v>
          </cell>
          <cell r="F2338">
            <v>0</v>
          </cell>
          <cell r="G2338">
            <v>0</v>
          </cell>
        </row>
        <row r="2339">
          <cell r="A2339" t="str">
            <v/>
          </cell>
          <cell r="B2339" t="str">
            <v/>
          </cell>
          <cell r="C2339">
            <v>0</v>
          </cell>
          <cell r="D2339" t="str">
            <v/>
          </cell>
          <cell r="E2339">
            <v>0</v>
          </cell>
          <cell r="F2339">
            <v>0</v>
          </cell>
          <cell r="G2339">
            <v>0</v>
          </cell>
        </row>
        <row r="2340">
          <cell r="A2340" t="str">
            <v/>
          </cell>
          <cell r="B2340" t="str">
            <v/>
          </cell>
          <cell r="C2340">
            <v>0</v>
          </cell>
          <cell r="D2340" t="str">
            <v/>
          </cell>
          <cell r="E2340">
            <v>0</v>
          </cell>
          <cell r="F2340">
            <v>0</v>
          </cell>
          <cell r="G2340">
            <v>0</v>
          </cell>
        </row>
        <row r="2341">
          <cell r="A2341" t="str">
            <v/>
          </cell>
          <cell r="B2341" t="str">
            <v/>
          </cell>
          <cell r="C2341">
            <v>0</v>
          </cell>
          <cell r="D2341" t="str">
            <v/>
          </cell>
          <cell r="E2341">
            <v>0</v>
          </cell>
          <cell r="F2341">
            <v>0</v>
          </cell>
          <cell r="G2341">
            <v>0</v>
          </cell>
        </row>
        <row r="2342">
          <cell r="A2342" t="str">
            <v/>
          </cell>
          <cell r="B2342" t="str">
            <v/>
          </cell>
          <cell r="C2342">
            <v>0</v>
          </cell>
          <cell r="D2342" t="str">
            <v/>
          </cell>
          <cell r="E2342">
            <v>0</v>
          </cell>
          <cell r="F2342">
            <v>0</v>
          </cell>
          <cell r="G2342">
            <v>0</v>
          </cell>
        </row>
        <row r="2343">
          <cell r="A2343" t="str">
            <v/>
          </cell>
          <cell r="B2343" t="str">
            <v/>
          </cell>
          <cell r="C2343">
            <v>0</v>
          </cell>
          <cell r="D2343" t="str">
            <v/>
          </cell>
          <cell r="E2343">
            <v>0</v>
          </cell>
          <cell r="F2343">
            <v>0</v>
          </cell>
          <cell r="G2343">
            <v>0</v>
          </cell>
        </row>
        <row r="2344">
          <cell r="A2344" t="str">
            <v/>
          </cell>
          <cell r="B2344" t="str">
            <v/>
          </cell>
          <cell r="C2344">
            <v>0</v>
          </cell>
          <cell r="D2344" t="str">
            <v/>
          </cell>
          <cell r="E2344">
            <v>0</v>
          </cell>
          <cell r="F2344">
            <v>0</v>
          </cell>
          <cell r="G2344">
            <v>0</v>
          </cell>
        </row>
        <row r="2345">
          <cell r="A2345" t="str">
            <v/>
          </cell>
          <cell r="B2345" t="str">
            <v/>
          </cell>
          <cell r="C2345">
            <v>0</v>
          </cell>
          <cell r="D2345" t="str">
            <v/>
          </cell>
          <cell r="E2345">
            <v>0</v>
          </cell>
          <cell r="F2345">
            <v>0</v>
          </cell>
          <cell r="G2345">
            <v>0</v>
          </cell>
        </row>
        <row r="2346">
          <cell r="A2346" t="str">
            <v/>
          </cell>
          <cell r="B2346" t="str">
            <v/>
          </cell>
          <cell r="C2346">
            <v>0</v>
          </cell>
          <cell r="D2346" t="str">
            <v/>
          </cell>
          <cell r="E2346">
            <v>0</v>
          </cell>
          <cell r="F2346">
            <v>0</v>
          </cell>
          <cell r="G2346">
            <v>0</v>
          </cell>
        </row>
        <row r="2347">
          <cell r="A2347">
            <v>0</v>
          </cell>
          <cell r="B2347">
            <v>0</v>
          </cell>
          <cell r="C2347">
            <v>0</v>
          </cell>
          <cell r="D2347">
            <v>0</v>
          </cell>
          <cell r="E2347">
            <v>0</v>
          </cell>
          <cell r="F2347" t="str">
            <v>Total C</v>
          </cell>
          <cell r="G2347">
            <v>0</v>
          </cell>
        </row>
        <row r="2348">
          <cell r="A2348">
            <v>0</v>
          </cell>
          <cell r="B2348">
            <v>0</v>
          </cell>
          <cell r="C2348">
            <v>0</v>
          </cell>
          <cell r="D2348">
            <v>0</v>
          </cell>
          <cell r="E2348">
            <v>0</v>
          </cell>
          <cell r="F2348">
            <v>0</v>
          </cell>
          <cell r="G2348">
            <v>0</v>
          </cell>
        </row>
        <row r="2349">
          <cell r="A2349" t="str">
            <v>6.2.2</v>
          </cell>
          <cell r="B2349" t="str">
            <v>De hormigón fratasado armado</v>
          </cell>
          <cell r="C2349">
            <v>0</v>
          </cell>
          <cell r="D2349" t="str">
            <v>Costo  Neto</v>
          </cell>
          <cell r="E2349">
            <v>0</v>
          </cell>
          <cell r="F2349" t="str">
            <v>Total D=A+B+C</v>
          </cell>
          <cell r="G2349">
            <v>2257.48</v>
          </cell>
        </row>
        <row r="2351">
          <cell r="A2351" t="str">
            <v>ANALISIS DE PRECIOS</v>
          </cell>
          <cell r="B2351">
            <v>0</v>
          </cell>
          <cell r="C2351">
            <v>0</v>
          </cell>
          <cell r="D2351">
            <v>0</v>
          </cell>
          <cell r="E2351">
            <v>0</v>
          </cell>
          <cell r="F2351">
            <v>0</v>
          </cell>
          <cell r="G2351">
            <v>0</v>
          </cell>
        </row>
        <row r="2352">
          <cell r="A2352" t="str">
            <v>COMITENTE:</v>
          </cell>
          <cell r="B2352" t="str">
            <v>DIRECCIÓN DE INFRAESTRUCTURA ESCOLAR</v>
          </cell>
          <cell r="C2352">
            <v>0</v>
          </cell>
          <cell r="D2352">
            <v>0</v>
          </cell>
          <cell r="E2352">
            <v>0</v>
          </cell>
          <cell r="F2352">
            <v>0</v>
          </cell>
          <cell r="G2352">
            <v>0</v>
          </cell>
        </row>
        <row r="2353">
          <cell r="A2353" t="str">
            <v>CONTRATISTA:</v>
          </cell>
          <cell r="B2353">
            <v>0</v>
          </cell>
          <cell r="C2353">
            <v>0</v>
          </cell>
          <cell r="D2353">
            <v>0</v>
          </cell>
          <cell r="E2353">
            <v>0</v>
          </cell>
          <cell r="F2353">
            <v>0</v>
          </cell>
          <cell r="G2353">
            <v>0</v>
          </cell>
        </row>
        <row r="2354">
          <cell r="A2354" t="str">
            <v>OBRA:</v>
          </cell>
          <cell r="B2354" t="str">
            <v>ESCUELA JUAN JOSE PASO</v>
          </cell>
          <cell r="C2354">
            <v>0</v>
          </cell>
          <cell r="D2354">
            <v>0</v>
          </cell>
          <cell r="E2354">
            <v>0</v>
          </cell>
          <cell r="F2354" t="str">
            <v>PRECIOS A:</v>
          </cell>
          <cell r="G2354">
            <v>44180</v>
          </cell>
        </row>
        <row r="2355">
          <cell r="A2355" t="str">
            <v>UBICACIÓN:</v>
          </cell>
          <cell r="B2355" t="str">
            <v>DEPARTAMENTO ANGACO</v>
          </cell>
          <cell r="C2355">
            <v>0</v>
          </cell>
          <cell r="D2355">
            <v>0</v>
          </cell>
          <cell r="E2355">
            <v>0</v>
          </cell>
          <cell r="F2355">
            <v>0</v>
          </cell>
          <cell r="G2355">
            <v>0</v>
          </cell>
        </row>
        <row r="2356">
          <cell r="A2356" t="str">
            <v>RUBRO:</v>
          </cell>
          <cell r="B2356">
            <v>6</v>
          </cell>
          <cell r="C2356" t="str">
            <v>PISOS Y ZOCALOS</v>
          </cell>
          <cell r="D2356">
            <v>0</v>
          </cell>
          <cell r="E2356">
            <v>0</v>
          </cell>
          <cell r="F2356">
            <v>0</v>
          </cell>
          <cell r="G2356">
            <v>0</v>
          </cell>
        </row>
        <row r="2357">
          <cell r="A2357" t="str">
            <v>ITEM:</v>
          </cell>
          <cell r="B2357" t="str">
            <v>6.2.4</v>
          </cell>
          <cell r="C2357" t="str">
            <v>De hormigón armado llaneado tipo industrial c/endurecedor y color</v>
          </cell>
          <cell r="D2357">
            <v>0</v>
          </cell>
          <cell r="E2357">
            <v>0</v>
          </cell>
          <cell r="F2357" t="str">
            <v>UNIDAD:</v>
          </cell>
          <cell r="G2357" t="str">
            <v>m2</v>
          </cell>
        </row>
        <row r="2358">
          <cell r="A2358">
            <v>0</v>
          </cell>
          <cell r="B2358">
            <v>0</v>
          </cell>
          <cell r="C2358">
            <v>0</v>
          </cell>
          <cell r="D2358">
            <v>0</v>
          </cell>
          <cell r="E2358">
            <v>0</v>
          </cell>
          <cell r="F2358">
            <v>0</v>
          </cell>
          <cell r="G2358">
            <v>0</v>
          </cell>
        </row>
        <row r="2359">
          <cell r="A2359" t="str">
            <v>DATOS REDETERMINACION</v>
          </cell>
          <cell r="B2359">
            <v>0</v>
          </cell>
          <cell r="C2359" t="str">
            <v>DESIGNACION</v>
          </cell>
          <cell r="D2359" t="str">
            <v>U</v>
          </cell>
          <cell r="E2359" t="str">
            <v>Cantidad</v>
          </cell>
          <cell r="F2359" t="str">
            <v>$ Unitarios</v>
          </cell>
          <cell r="G2359" t="str">
            <v>$ Parcial</v>
          </cell>
        </row>
        <row r="2360">
          <cell r="A2360" t="str">
            <v>CÓDIGO</v>
          </cell>
          <cell r="B2360" t="str">
            <v>DESCRIPCIÓN</v>
          </cell>
          <cell r="C2360">
            <v>0</v>
          </cell>
          <cell r="D2360">
            <v>0</v>
          </cell>
          <cell r="E2360">
            <v>0</v>
          </cell>
          <cell r="F2360">
            <v>0</v>
          </cell>
          <cell r="G2360">
            <v>0</v>
          </cell>
        </row>
        <row r="2361">
          <cell r="A2361">
            <v>0</v>
          </cell>
          <cell r="B2361">
            <v>0</v>
          </cell>
          <cell r="C2361" t="str">
            <v>A - MATERIALES</v>
          </cell>
          <cell r="D2361">
            <v>0</v>
          </cell>
          <cell r="E2361">
            <v>0</v>
          </cell>
          <cell r="F2361">
            <v>0</v>
          </cell>
          <cell r="G2361">
            <v>0</v>
          </cell>
        </row>
        <row r="2362">
          <cell r="A2362" t="str">
            <v>INDEC-CM - 37510-11</v>
          </cell>
          <cell r="B2362" t="str">
            <v>Hormigón elaborado</v>
          </cell>
          <cell r="C2362" t="str">
            <v>Hormigón elaborado H17</v>
          </cell>
          <cell r="D2362" t="str">
            <v>m3</v>
          </cell>
          <cell r="E2362">
            <v>0.15</v>
          </cell>
          <cell r="F2362">
            <v>4000</v>
          </cell>
          <cell r="G2362">
            <v>600</v>
          </cell>
        </row>
        <row r="2363">
          <cell r="A2363" t="str">
            <v>INDEC-CM - 37440-11</v>
          </cell>
          <cell r="B2363" t="str">
            <v>Cemento portland normal, en bolsa</v>
          </cell>
          <cell r="C2363" t="str">
            <v>Cemento</v>
          </cell>
          <cell r="D2363" t="str">
            <v>Kg</v>
          </cell>
          <cell r="E2363">
            <v>2.08</v>
          </cell>
          <cell r="F2363">
            <v>9.5</v>
          </cell>
          <cell r="G2363">
            <v>19.760000000000002</v>
          </cell>
        </row>
        <row r="2364">
          <cell r="A2364" t="str">
            <v>INDEC-CM - 15310-11</v>
          </cell>
          <cell r="B2364" t="str">
            <v xml:space="preserve">Arena fina </v>
          </cell>
          <cell r="C2364" t="str">
            <v>Arena Lavada</v>
          </cell>
          <cell r="D2364" t="str">
            <v>m3</v>
          </cell>
          <cell r="E2364">
            <v>4.0000000000000001E-3</v>
          </cell>
          <cell r="F2364">
            <v>620</v>
          </cell>
          <cell r="G2364">
            <v>2.48</v>
          </cell>
        </row>
        <row r="2365">
          <cell r="A2365" t="str">
            <v>INDEC-PB - 41261-1</v>
          </cell>
          <cell r="B2365" t="str">
            <v xml:space="preserve">Barras de hierro y acero                                               </v>
          </cell>
          <cell r="C2365" t="str">
            <v>Hierro</v>
          </cell>
          <cell r="D2365" t="str">
            <v>Kg.</v>
          </cell>
          <cell r="E2365">
            <v>8.0000000000000002E-3</v>
          </cell>
          <cell r="F2365">
            <v>134.92380155245135</v>
          </cell>
          <cell r="G2365">
            <v>1.08</v>
          </cell>
        </row>
        <row r="2366">
          <cell r="A2366" t="str">
            <v>INDEC-PB - 41263-1</v>
          </cell>
          <cell r="B2366" t="str">
            <v xml:space="preserve">Alambres de acero                                                      </v>
          </cell>
          <cell r="C2366" t="str">
            <v xml:space="preserve">Alambre </v>
          </cell>
          <cell r="D2366" t="str">
            <v>Kg</v>
          </cell>
          <cell r="E2366">
            <v>0.04</v>
          </cell>
          <cell r="F2366">
            <v>203.39</v>
          </cell>
          <cell r="G2366">
            <v>8.14</v>
          </cell>
        </row>
        <row r="2367">
          <cell r="A2367" t="str">
            <v>INDEC-PB - 2413-1</v>
          </cell>
          <cell r="B2367" t="str">
            <v>Sustancias plásticas (incluye: Polímeros de etileno, Polímeros de estireno, Polímeros de cloruro de vinilo y Polímeros de propileno)</v>
          </cell>
          <cell r="C2367" t="str">
            <v>Sikaflex 1A</v>
          </cell>
          <cell r="D2367" t="str">
            <v>cc</v>
          </cell>
          <cell r="E2367">
            <v>67</v>
          </cell>
          <cell r="F2367">
            <v>2.62</v>
          </cell>
          <cell r="G2367">
            <v>175.54</v>
          </cell>
        </row>
        <row r="2368">
          <cell r="A2368" t="str">
            <v>INDEC-PB - 2413-1</v>
          </cell>
          <cell r="B2368" t="str">
            <v>Sustancias plásticas (incluye: Polímeros de etileno, Polímeros de estireno, Polímeros de cloruro de vinilo y Polímeros de propileno)</v>
          </cell>
          <cell r="C2368" t="str">
            <v>Fondo de junta 15 mm</v>
          </cell>
          <cell r="D2368" t="str">
            <v>ml</v>
          </cell>
          <cell r="E2368">
            <v>0.67</v>
          </cell>
          <cell r="F2368">
            <v>24.79</v>
          </cell>
          <cell r="G2368">
            <v>16.61</v>
          </cell>
        </row>
        <row r="2369">
          <cell r="A2369" t="str">
            <v>INDEC-PB - 32129-1</v>
          </cell>
          <cell r="B2369" t="str">
            <v xml:space="preserve">Papel obra                                                             </v>
          </cell>
          <cell r="C2369" t="str">
            <v>Cinta de Enmascarar</v>
          </cell>
          <cell r="D2369" t="str">
            <v>u.</v>
          </cell>
          <cell r="E2369">
            <v>0.05</v>
          </cell>
          <cell r="F2369">
            <v>95.04</v>
          </cell>
          <cell r="G2369">
            <v>4.75</v>
          </cell>
        </row>
        <row r="2370">
          <cell r="A2370" t="str">
            <v>INDEC-CM - 41242-11</v>
          </cell>
          <cell r="B2370" t="str">
            <v>Acero aletado conformado, en barra</v>
          </cell>
          <cell r="C2370" t="str">
            <v>Malla Ø 8 c/15 cm</v>
          </cell>
          <cell r="D2370" t="str">
            <v>m2</v>
          </cell>
          <cell r="E2370">
            <v>1.1000000000000001</v>
          </cell>
          <cell r="F2370">
            <v>822.23</v>
          </cell>
          <cell r="G2370">
            <v>904.45</v>
          </cell>
        </row>
        <row r="2371">
          <cell r="A2371" t="str">
            <v>INDEC-PB - 2695-</v>
          </cell>
          <cell r="B2371" t="str">
            <v>Artículos de hormigón, de cemento y de yeso (incluye: Hormigón, Mosaicos y Artículos pretensados)</v>
          </cell>
          <cell r="C2371" t="str">
            <v>Endurecedor no metálico</v>
          </cell>
          <cell r="D2371" t="str">
            <v>kg</v>
          </cell>
          <cell r="E2371">
            <v>2</v>
          </cell>
          <cell r="F2371">
            <v>21.49</v>
          </cell>
          <cell r="G2371">
            <v>42.98</v>
          </cell>
        </row>
        <row r="2372">
          <cell r="A2372" t="str">
            <v>INDEC-PB - 37129-1</v>
          </cell>
          <cell r="B2372" t="str">
            <v xml:space="preserve">Fibras minerales                                                       </v>
          </cell>
          <cell r="C2372" t="str">
            <v>Fibras de polipropileno</v>
          </cell>
          <cell r="D2372" t="str">
            <v>kg</v>
          </cell>
          <cell r="E2372">
            <v>0.15</v>
          </cell>
          <cell r="F2372">
            <v>495.87</v>
          </cell>
          <cell r="G2372">
            <v>74.38</v>
          </cell>
        </row>
        <row r="2373">
          <cell r="A2373" t="str">
            <v/>
          </cell>
          <cell r="B2373" t="str">
            <v/>
          </cell>
          <cell r="C2373">
            <v>0</v>
          </cell>
          <cell r="D2373" t="str">
            <v/>
          </cell>
          <cell r="E2373">
            <v>0</v>
          </cell>
          <cell r="F2373">
            <v>0</v>
          </cell>
          <cell r="G2373">
            <v>0</v>
          </cell>
        </row>
        <row r="2374">
          <cell r="A2374" t="str">
            <v/>
          </cell>
          <cell r="B2374" t="str">
            <v/>
          </cell>
          <cell r="C2374">
            <v>0</v>
          </cell>
          <cell r="D2374" t="str">
            <v/>
          </cell>
          <cell r="E2374">
            <v>0</v>
          </cell>
          <cell r="F2374">
            <v>0</v>
          </cell>
          <cell r="G2374">
            <v>0</v>
          </cell>
        </row>
        <row r="2375">
          <cell r="A2375" t="str">
            <v/>
          </cell>
          <cell r="B2375" t="str">
            <v/>
          </cell>
          <cell r="C2375">
            <v>0</v>
          </cell>
          <cell r="D2375" t="str">
            <v/>
          </cell>
          <cell r="E2375">
            <v>0</v>
          </cell>
          <cell r="F2375">
            <v>0</v>
          </cell>
          <cell r="G2375">
            <v>0</v>
          </cell>
        </row>
        <row r="2376">
          <cell r="A2376">
            <v>0</v>
          </cell>
          <cell r="B2376">
            <v>0</v>
          </cell>
          <cell r="C2376">
            <v>0</v>
          </cell>
          <cell r="D2376">
            <v>0</v>
          </cell>
          <cell r="E2376">
            <v>0</v>
          </cell>
          <cell r="F2376" t="str">
            <v>Total A</v>
          </cell>
          <cell r="G2376">
            <v>1850.17</v>
          </cell>
        </row>
        <row r="2377">
          <cell r="A2377">
            <v>0</v>
          </cell>
          <cell r="B2377">
            <v>0</v>
          </cell>
          <cell r="C2377" t="str">
            <v>B - MANO DE OBRA</v>
          </cell>
          <cell r="D2377">
            <v>0</v>
          </cell>
          <cell r="E2377">
            <v>0</v>
          </cell>
          <cell r="F2377">
            <v>0</v>
          </cell>
          <cell r="G2377">
            <v>0</v>
          </cell>
        </row>
        <row r="2378">
          <cell r="A2378" t="str">
            <v>IIEE-SJ - 102000</v>
          </cell>
          <cell r="B2378" t="str">
            <v xml:space="preserve">Oficial </v>
          </cell>
          <cell r="C2378" t="str">
            <v>Oficial</v>
          </cell>
          <cell r="D2378" t="str">
            <v>hs.</v>
          </cell>
          <cell r="E2378">
            <v>1</v>
          </cell>
          <cell r="F2378">
            <v>222.14</v>
          </cell>
          <cell r="G2378">
            <v>222.14</v>
          </cell>
        </row>
        <row r="2379">
          <cell r="A2379" t="str">
            <v>IIEE-SJ - 103000</v>
          </cell>
          <cell r="B2379" t="str">
            <v>Ayudante</v>
          </cell>
          <cell r="C2379" t="str">
            <v>Ayudante</v>
          </cell>
          <cell r="D2379" t="str">
            <v>hs.</v>
          </cell>
          <cell r="E2379">
            <v>1.1000000000000001</v>
          </cell>
          <cell r="F2379">
            <v>188.03</v>
          </cell>
          <cell r="G2379">
            <v>206.83</v>
          </cell>
        </row>
        <row r="2380">
          <cell r="A2380" t="str">
            <v>IIEE-SJ - 102000</v>
          </cell>
          <cell r="B2380" t="str">
            <v xml:space="preserve">Oficial </v>
          </cell>
          <cell r="C2380" t="str">
            <v>Cargas Sociales Oficial</v>
          </cell>
          <cell r="D2380" t="str">
            <v>hs.</v>
          </cell>
          <cell r="E2380">
            <v>1</v>
          </cell>
          <cell r="F2380">
            <v>139.9</v>
          </cell>
          <cell r="G2380">
            <v>139.9</v>
          </cell>
        </row>
        <row r="2381">
          <cell r="A2381" t="str">
            <v>IIEE-SJ - 103000</v>
          </cell>
          <cell r="B2381" t="str">
            <v>Ayudante</v>
          </cell>
          <cell r="C2381" t="str">
            <v>Cargas Sociales Ayudante</v>
          </cell>
          <cell r="D2381" t="str">
            <v>hs.</v>
          </cell>
          <cell r="E2381">
            <v>1.1000000000000001</v>
          </cell>
          <cell r="F2381">
            <v>118.96</v>
          </cell>
          <cell r="G2381">
            <v>130.86000000000001</v>
          </cell>
        </row>
        <row r="2382">
          <cell r="A2382" t="str">
            <v/>
          </cell>
          <cell r="B2382">
            <v>0</v>
          </cell>
          <cell r="C2382">
            <v>0</v>
          </cell>
          <cell r="D2382" t="str">
            <v/>
          </cell>
          <cell r="E2382">
            <v>0</v>
          </cell>
          <cell r="F2382">
            <v>0</v>
          </cell>
          <cell r="G2382">
            <v>0</v>
          </cell>
        </row>
        <row r="2383">
          <cell r="A2383" t="str">
            <v/>
          </cell>
          <cell r="B2383">
            <v>0</v>
          </cell>
          <cell r="C2383">
            <v>0</v>
          </cell>
          <cell r="D2383" t="str">
            <v/>
          </cell>
          <cell r="E2383">
            <v>0</v>
          </cell>
          <cell r="F2383">
            <v>0</v>
          </cell>
          <cell r="G2383">
            <v>0</v>
          </cell>
        </row>
        <row r="2384">
          <cell r="A2384" t="str">
            <v/>
          </cell>
          <cell r="B2384">
            <v>0</v>
          </cell>
          <cell r="C2384">
            <v>0</v>
          </cell>
          <cell r="D2384" t="str">
            <v/>
          </cell>
          <cell r="E2384">
            <v>0</v>
          </cell>
          <cell r="F2384">
            <v>0</v>
          </cell>
          <cell r="G2384">
            <v>0</v>
          </cell>
        </row>
        <row r="2385">
          <cell r="A2385" t="str">
            <v/>
          </cell>
          <cell r="B2385">
            <v>0</v>
          </cell>
          <cell r="C2385">
            <v>0</v>
          </cell>
          <cell r="D2385" t="str">
            <v/>
          </cell>
          <cell r="E2385">
            <v>0</v>
          </cell>
          <cell r="F2385">
            <v>0</v>
          </cell>
          <cell r="G2385">
            <v>0</v>
          </cell>
        </row>
        <row r="2386">
          <cell r="A2386">
            <v>0</v>
          </cell>
          <cell r="B2386">
            <v>0</v>
          </cell>
          <cell r="C2386">
            <v>0</v>
          </cell>
          <cell r="D2386">
            <v>0</v>
          </cell>
          <cell r="E2386">
            <v>0</v>
          </cell>
          <cell r="F2386" t="str">
            <v>Total B</v>
          </cell>
          <cell r="G2386">
            <v>699.73</v>
          </cell>
        </row>
        <row r="2387">
          <cell r="A2387">
            <v>0</v>
          </cell>
          <cell r="B2387">
            <v>0</v>
          </cell>
          <cell r="C2387" t="str">
            <v>C - EQUIPOS</v>
          </cell>
          <cell r="D2387">
            <v>0</v>
          </cell>
          <cell r="E2387">
            <v>0</v>
          </cell>
          <cell r="F2387">
            <v>0</v>
          </cell>
          <cell r="G2387">
            <v>0</v>
          </cell>
        </row>
        <row r="2388">
          <cell r="A2388" t="str">
            <v/>
          </cell>
          <cell r="B2388" t="str">
            <v/>
          </cell>
          <cell r="C2388">
            <v>0</v>
          </cell>
          <cell r="D2388" t="str">
            <v/>
          </cell>
          <cell r="E2388">
            <v>0</v>
          </cell>
          <cell r="F2388">
            <v>0</v>
          </cell>
          <cell r="G2388">
            <v>0</v>
          </cell>
        </row>
        <row r="2389">
          <cell r="A2389" t="str">
            <v/>
          </cell>
          <cell r="B2389" t="str">
            <v/>
          </cell>
          <cell r="C2389">
            <v>0</v>
          </cell>
          <cell r="D2389" t="str">
            <v/>
          </cell>
          <cell r="E2389">
            <v>0</v>
          </cell>
          <cell r="F2389">
            <v>0</v>
          </cell>
          <cell r="G2389">
            <v>0</v>
          </cell>
        </row>
        <row r="2390">
          <cell r="A2390" t="str">
            <v/>
          </cell>
          <cell r="B2390" t="str">
            <v/>
          </cell>
          <cell r="C2390">
            <v>0</v>
          </cell>
          <cell r="D2390" t="str">
            <v/>
          </cell>
          <cell r="E2390">
            <v>0</v>
          </cell>
          <cell r="F2390">
            <v>0</v>
          </cell>
          <cell r="G2390">
            <v>0</v>
          </cell>
        </row>
        <row r="2391">
          <cell r="A2391" t="str">
            <v/>
          </cell>
          <cell r="B2391" t="str">
            <v/>
          </cell>
          <cell r="C2391">
            <v>0</v>
          </cell>
          <cell r="D2391" t="str">
            <v/>
          </cell>
          <cell r="E2391">
            <v>0</v>
          </cell>
          <cell r="F2391">
            <v>0</v>
          </cell>
          <cell r="G2391">
            <v>0</v>
          </cell>
        </row>
        <row r="2392">
          <cell r="A2392" t="str">
            <v/>
          </cell>
          <cell r="B2392" t="str">
            <v/>
          </cell>
          <cell r="C2392">
            <v>0</v>
          </cell>
          <cell r="D2392" t="str">
            <v/>
          </cell>
          <cell r="E2392">
            <v>0</v>
          </cell>
          <cell r="F2392">
            <v>0</v>
          </cell>
          <cell r="G2392">
            <v>0</v>
          </cell>
        </row>
        <row r="2393">
          <cell r="A2393" t="str">
            <v/>
          </cell>
          <cell r="B2393" t="str">
            <v/>
          </cell>
          <cell r="C2393">
            <v>0</v>
          </cell>
          <cell r="D2393" t="str">
            <v/>
          </cell>
          <cell r="E2393">
            <v>0</v>
          </cell>
          <cell r="F2393">
            <v>0</v>
          </cell>
          <cell r="G2393">
            <v>0</v>
          </cell>
        </row>
        <row r="2394">
          <cell r="A2394" t="str">
            <v/>
          </cell>
          <cell r="B2394" t="str">
            <v/>
          </cell>
          <cell r="C2394">
            <v>0</v>
          </cell>
          <cell r="D2394" t="str">
            <v/>
          </cell>
          <cell r="E2394">
            <v>0</v>
          </cell>
          <cell r="F2394">
            <v>0</v>
          </cell>
          <cell r="G2394">
            <v>0</v>
          </cell>
        </row>
        <row r="2395">
          <cell r="A2395" t="str">
            <v/>
          </cell>
          <cell r="B2395" t="str">
            <v/>
          </cell>
          <cell r="C2395">
            <v>0</v>
          </cell>
          <cell r="D2395" t="str">
            <v/>
          </cell>
          <cell r="E2395">
            <v>0</v>
          </cell>
          <cell r="F2395">
            <v>0</v>
          </cell>
          <cell r="G2395">
            <v>0</v>
          </cell>
        </row>
        <row r="2396">
          <cell r="A2396" t="str">
            <v/>
          </cell>
          <cell r="B2396" t="str">
            <v/>
          </cell>
          <cell r="C2396">
            <v>0</v>
          </cell>
          <cell r="D2396" t="str">
            <v/>
          </cell>
          <cell r="E2396">
            <v>0</v>
          </cell>
          <cell r="F2396">
            <v>0</v>
          </cell>
          <cell r="G2396">
            <v>0</v>
          </cell>
        </row>
        <row r="2397">
          <cell r="A2397">
            <v>0</v>
          </cell>
          <cell r="B2397">
            <v>0</v>
          </cell>
          <cell r="C2397">
            <v>0</v>
          </cell>
          <cell r="D2397">
            <v>0</v>
          </cell>
          <cell r="E2397">
            <v>0</v>
          </cell>
          <cell r="F2397" t="str">
            <v>Total C</v>
          </cell>
          <cell r="G2397">
            <v>0</v>
          </cell>
        </row>
        <row r="2398">
          <cell r="A2398">
            <v>0</v>
          </cell>
          <cell r="B2398">
            <v>0</v>
          </cell>
          <cell r="C2398">
            <v>0</v>
          </cell>
          <cell r="D2398">
            <v>0</v>
          </cell>
          <cell r="E2398">
            <v>0</v>
          </cell>
          <cell r="F2398">
            <v>0</v>
          </cell>
          <cell r="G2398">
            <v>0</v>
          </cell>
        </row>
        <row r="2399">
          <cell r="A2399" t="str">
            <v>6.2.4</v>
          </cell>
          <cell r="B2399" t="str">
            <v>De hormigón armado llaneado tipo industrial c/endurecedor y color</v>
          </cell>
          <cell r="C2399">
            <v>0</v>
          </cell>
          <cell r="D2399" t="str">
            <v>Costo  Neto</v>
          </cell>
          <cell r="E2399">
            <v>0</v>
          </cell>
          <cell r="F2399" t="str">
            <v>Total D=A+B+C</v>
          </cell>
          <cell r="G2399">
            <v>2549.9</v>
          </cell>
        </row>
        <row r="2401">
          <cell r="A2401" t="str">
            <v>ANALISIS DE PRECIOS</v>
          </cell>
          <cell r="B2401">
            <v>0</v>
          </cell>
          <cell r="C2401">
            <v>0</v>
          </cell>
          <cell r="D2401">
            <v>0</v>
          </cell>
          <cell r="E2401">
            <v>0</v>
          </cell>
          <cell r="F2401">
            <v>0</v>
          </cell>
          <cell r="G2401">
            <v>0</v>
          </cell>
        </row>
        <row r="2402">
          <cell r="A2402" t="str">
            <v>COMITENTE:</v>
          </cell>
          <cell r="B2402" t="str">
            <v>DIRECCIÓN DE INFRAESTRUCTURA ESCOLAR</v>
          </cell>
          <cell r="C2402">
            <v>0</v>
          </cell>
          <cell r="D2402">
            <v>0</v>
          </cell>
          <cell r="E2402">
            <v>0</v>
          </cell>
          <cell r="F2402">
            <v>0</v>
          </cell>
          <cell r="G2402">
            <v>0</v>
          </cell>
        </row>
        <row r="2403">
          <cell r="A2403" t="str">
            <v>CONTRATISTA:</v>
          </cell>
          <cell r="B2403">
            <v>0</v>
          </cell>
          <cell r="C2403">
            <v>0</v>
          </cell>
          <cell r="D2403">
            <v>0</v>
          </cell>
          <cell r="E2403">
            <v>0</v>
          </cell>
          <cell r="F2403">
            <v>0</v>
          </cell>
          <cell r="G2403">
            <v>0</v>
          </cell>
        </row>
        <row r="2404">
          <cell r="A2404" t="str">
            <v>OBRA:</v>
          </cell>
          <cell r="B2404" t="str">
            <v>ESCUELA JUAN JOSE PASO</v>
          </cell>
          <cell r="C2404">
            <v>0</v>
          </cell>
          <cell r="D2404">
            <v>0</v>
          </cell>
          <cell r="E2404">
            <v>0</v>
          </cell>
          <cell r="F2404" t="str">
            <v>PRECIOS A:</v>
          </cell>
          <cell r="G2404">
            <v>44180</v>
          </cell>
        </row>
        <row r="2405">
          <cell r="A2405" t="str">
            <v>UBICACIÓN:</v>
          </cell>
          <cell r="B2405" t="str">
            <v>DEPARTAMENTO ANGACO</v>
          </cell>
          <cell r="C2405">
            <v>0</v>
          </cell>
          <cell r="D2405">
            <v>0</v>
          </cell>
          <cell r="E2405">
            <v>0</v>
          </cell>
          <cell r="F2405">
            <v>0</v>
          </cell>
          <cell r="G2405">
            <v>0</v>
          </cell>
        </row>
        <row r="2406">
          <cell r="A2406" t="str">
            <v>RUBRO:</v>
          </cell>
          <cell r="B2406">
            <v>6</v>
          </cell>
          <cell r="C2406" t="str">
            <v>PISOS Y ZOCALOS</v>
          </cell>
          <cell r="D2406">
            <v>0</v>
          </cell>
          <cell r="E2406">
            <v>0</v>
          </cell>
          <cell r="F2406">
            <v>0</v>
          </cell>
          <cell r="G2406">
            <v>0</v>
          </cell>
        </row>
        <row r="2407">
          <cell r="A2407" t="str">
            <v>ITEM:</v>
          </cell>
          <cell r="B2407" t="str">
            <v>6.2.6</v>
          </cell>
          <cell r="C2407" t="str">
            <v>Piso de baldosas de caucho</v>
          </cell>
          <cell r="D2407">
            <v>0</v>
          </cell>
          <cell r="E2407">
            <v>0</v>
          </cell>
          <cell r="F2407" t="str">
            <v>UNIDAD:</v>
          </cell>
          <cell r="G2407" t="str">
            <v>m2</v>
          </cell>
        </row>
        <row r="2408">
          <cell r="A2408">
            <v>0</v>
          </cell>
          <cell r="B2408">
            <v>0</v>
          </cell>
          <cell r="C2408">
            <v>0</v>
          </cell>
          <cell r="D2408">
            <v>0</v>
          </cell>
          <cell r="E2408">
            <v>0</v>
          </cell>
          <cell r="F2408">
            <v>0</v>
          </cell>
          <cell r="G2408">
            <v>0</v>
          </cell>
        </row>
        <row r="2409">
          <cell r="A2409" t="str">
            <v>DATOS REDETERMINACION</v>
          </cell>
          <cell r="B2409">
            <v>0</v>
          </cell>
          <cell r="C2409" t="str">
            <v>DESIGNACION</v>
          </cell>
          <cell r="D2409" t="str">
            <v>U</v>
          </cell>
          <cell r="E2409" t="str">
            <v>Cantidad</v>
          </cell>
          <cell r="F2409" t="str">
            <v>$ Unitarios</v>
          </cell>
          <cell r="G2409" t="str">
            <v>$ Parcial</v>
          </cell>
        </row>
        <row r="2410">
          <cell r="A2410" t="str">
            <v>CÓDIGO</v>
          </cell>
          <cell r="B2410" t="str">
            <v>DESCRIPCIÓN</v>
          </cell>
          <cell r="C2410">
            <v>0</v>
          </cell>
          <cell r="D2410">
            <v>0</v>
          </cell>
          <cell r="E2410">
            <v>0</v>
          </cell>
          <cell r="F2410">
            <v>0</v>
          </cell>
          <cell r="G2410">
            <v>0</v>
          </cell>
        </row>
        <row r="2411">
          <cell r="A2411">
            <v>0</v>
          </cell>
          <cell r="B2411">
            <v>0</v>
          </cell>
          <cell r="C2411" t="str">
            <v>A - MATERIALES</v>
          </cell>
          <cell r="D2411">
            <v>0</v>
          </cell>
          <cell r="E2411">
            <v>0</v>
          </cell>
          <cell r="F2411">
            <v>0</v>
          </cell>
          <cell r="G2411">
            <v>0</v>
          </cell>
        </row>
        <row r="2412">
          <cell r="A2412" t="str">
            <v>INDEC-CM - 37510-11</v>
          </cell>
          <cell r="B2412" t="str">
            <v>Hormigón elaborado</v>
          </cell>
          <cell r="C2412" t="str">
            <v>Hormigón elaborado H17</v>
          </cell>
          <cell r="D2412" t="str">
            <v>m3</v>
          </cell>
          <cell r="E2412">
            <v>0.1</v>
          </cell>
          <cell r="F2412">
            <v>4000</v>
          </cell>
          <cell r="G2412">
            <v>400</v>
          </cell>
        </row>
        <row r="2413">
          <cell r="A2413" t="str">
            <v>INDEC-PB - 41263-1</v>
          </cell>
          <cell r="B2413" t="str">
            <v xml:space="preserve">Alambres de acero                                                      </v>
          </cell>
          <cell r="C2413" t="str">
            <v xml:space="preserve">Alambre </v>
          </cell>
          <cell r="D2413" t="str">
            <v>Kg</v>
          </cell>
          <cell r="E2413">
            <v>0.3</v>
          </cell>
          <cell r="F2413">
            <v>203.39</v>
          </cell>
          <cell r="G2413">
            <v>61.02</v>
          </cell>
        </row>
        <row r="2414">
          <cell r="A2414" t="str">
            <v>INDEC-PB - 41251-1</v>
          </cell>
          <cell r="B2414" t="str">
            <v xml:space="preserve">Perfiles de hierro                                                     </v>
          </cell>
          <cell r="C2414" t="str">
            <v>Amortización Regla 100x50x2</v>
          </cell>
          <cell r="D2414" t="str">
            <v>ml.</v>
          </cell>
          <cell r="E2414">
            <v>0.02</v>
          </cell>
          <cell r="F2414">
            <v>660.52333333333331</v>
          </cell>
          <cell r="G2414">
            <v>13.21</v>
          </cell>
        </row>
        <row r="2415">
          <cell r="A2415" t="str">
            <v>INDEC-CM - 31100-11</v>
          </cell>
          <cell r="B2415" t="str">
            <v>Tirante  sin cepillar</v>
          </cell>
          <cell r="C2415" t="str">
            <v>Tirantes 3"x3"</v>
          </cell>
          <cell r="D2415" t="str">
            <v>ml</v>
          </cell>
          <cell r="E2415">
            <v>0.02</v>
          </cell>
          <cell r="F2415">
            <v>144.55000000000001</v>
          </cell>
          <cell r="G2415">
            <v>2.89</v>
          </cell>
        </row>
        <row r="2416">
          <cell r="A2416" t="str">
            <v>INDEC-CM - 34720-11</v>
          </cell>
          <cell r="B2416" t="str">
            <v>Poliestireno expandido en placas</v>
          </cell>
          <cell r="C2416" t="str">
            <v>Poliestireno exp.2 cm x 10 cm en tiras</v>
          </cell>
          <cell r="D2416" t="str">
            <v>m2</v>
          </cell>
          <cell r="E2416">
            <v>6.7000000000000004E-2</v>
          </cell>
          <cell r="F2416">
            <v>82.64</v>
          </cell>
          <cell r="G2416">
            <v>5.54</v>
          </cell>
        </row>
        <row r="2417">
          <cell r="A2417" t="str">
            <v>INDEC-PB - 36490-4</v>
          </cell>
          <cell r="B2417" t="str">
            <v xml:space="preserve">Film de polietileno                                                    </v>
          </cell>
          <cell r="C2417" t="str">
            <v>Polietileno 200 µ</v>
          </cell>
          <cell r="D2417" t="str">
            <v>m2</v>
          </cell>
          <cell r="E2417">
            <v>1.05</v>
          </cell>
          <cell r="F2417">
            <v>22.73</v>
          </cell>
          <cell r="G2417">
            <v>23.87</v>
          </cell>
        </row>
        <row r="2418">
          <cell r="A2418" t="str">
            <v>INDEC-CM - 37610-11</v>
          </cell>
          <cell r="B2418" t="str">
            <v>Mesada de granito</v>
          </cell>
          <cell r="C2418" t="str">
            <v>Piso de Caucho</v>
          </cell>
          <cell r="D2418" t="str">
            <v>m2</v>
          </cell>
          <cell r="E2418">
            <v>1</v>
          </cell>
          <cell r="F2418">
            <v>3423.91</v>
          </cell>
          <cell r="G2418">
            <v>3423.91</v>
          </cell>
        </row>
        <row r="2419">
          <cell r="A2419" t="str">
            <v>INDEC-CM - 41242-11</v>
          </cell>
          <cell r="B2419" t="str">
            <v>Acero aletado conformado, en barra</v>
          </cell>
          <cell r="C2419" t="str">
            <v>Malla Ø 6 c/15 cm</v>
          </cell>
          <cell r="D2419" t="str">
            <v>m2</v>
          </cell>
          <cell r="E2419">
            <v>1.1000000000000001</v>
          </cell>
          <cell r="F2419">
            <v>462.58</v>
          </cell>
          <cell r="G2419">
            <v>508.84</v>
          </cell>
        </row>
        <row r="2420">
          <cell r="A2420" t="str">
            <v>INDEC-DCTO - inciso p)</v>
          </cell>
          <cell r="B2420" t="str">
            <v>Gastos generales</v>
          </cell>
          <cell r="C2420" t="str">
            <v>Materiales Varios (Adhesivo Poliuretánico, etc)</v>
          </cell>
          <cell r="D2420" t="str">
            <v>Gl.</v>
          </cell>
          <cell r="E2420">
            <v>1</v>
          </cell>
          <cell r="F2420">
            <v>22.33</v>
          </cell>
          <cell r="G2420">
            <v>22.33</v>
          </cell>
        </row>
        <row r="2421">
          <cell r="A2421" t="str">
            <v/>
          </cell>
          <cell r="B2421" t="str">
            <v/>
          </cell>
          <cell r="C2421">
            <v>0</v>
          </cell>
          <cell r="D2421" t="str">
            <v/>
          </cell>
          <cell r="E2421">
            <v>0</v>
          </cell>
          <cell r="F2421">
            <v>0</v>
          </cell>
          <cell r="G2421">
            <v>0</v>
          </cell>
        </row>
        <row r="2422">
          <cell r="A2422" t="str">
            <v/>
          </cell>
          <cell r="B2422" t="str">
            <v/>
          </cell>
          <cell r="C2422">
            <v>0</v>
          </cell>
          <cell r="D2422" t="str">
            <v/>
          </cell>
          <cell r="E2422">
            <v>0</v>
          </cell>
          <cell r="F2422">
            <v>0</v>
          </cell>
          <cell r="G2422">
            <v>0</v>
          </cell>
        </row>
        <row r="2423">
          <cell r="A2423" t="str">
            <v/>
          </cell>
          <cell r="B2423" t="str">
            <v/>
          </cell>
          <cell r="C2423">
            <v>0</v>
          </cell>
          <cell r="D2423" t="str">
            <v/>
          </cell>
          <cell r="E2423">
            <v>0</v>
          </cell>
          <cell r="F2423">
            <v>0</v>
          </cell>
          <cell r="G2423">
            <v>0</v>
          </cell>
        </row>
        <row r="2424">
          <cell r="A2424" t="str">
            <v/>
          </cell>
          <cell r="B2424" t="str">
            <v/>
          </cell>
          <cell r="C2424">
            <v>0</v>
          </cell>
          <cell r="D2424" t="str">
            <v/>
          </cell>
          <cell r="E2424">
            <v>0</v>
          </cell>
          <cell r="F2424">
            <v>0</v>
          </cell>
          <cell r="G2424">
            <v>0</v>
          </cell>
        </row>
        <row r="2425">
          <cell r="A2425" t="str">
            <v/>
          </cell>
          <cell r="B2425" t="str">
            <v/>
          </cell>
          <cell r="C2425">
            <v>0</v>
          </cell>
          <cell r="D2425" t="str">
            <v/>
          </cell>
          <cell r="E2425">
            <v>0</v>
          </cell>
          <cell r="F2425">
            <v>0</v>
          </cell>
          <cell r="G2425">
            <v>0</v>
          </cell>
        </row>
        <row r="2426">
          <cell r="A2426">
            <v>0</v>
          </cell>
          <cell r="B2426">
            <v>0</v>
          </cell>
          <cell r="C2426">
            <v>0</v>
          </cell>
          <cell r="D2426">
            <v>0</v>
          </cell>
          <cell r="E2426">
            <v>0</v>
          </cell>
          <cell r="F2426" t="str">
            <v>Total A</v>
          </cell>
          <cell r="G2426">
            <v>4461.6099999999997</v>
          </cell>
        </row>
        <row r="2427">
          <cell r="A2427">
            <v>0</v>
          </cell>
          <cell r="B2427">
            <v>0</v>
          </cell>
          <cell r="C2427" t="str">
            <v>B - MANO DE OBRA</v>
          </cell>
          <cell r="D2427">
            <v>0</v>
          </cell>
          <cell r="E2427">
            <v>0</v>
          </cell>
          <cell r="F2427">
            <v>0</v>
          </cell>
          <cell r="G2427">
            <v>0</v>
          </cell>
        </row>
        <row r="2428">
          <cell r="A2428" t="str">
            <v>IIEE-SJ - 102000</v>
          </cell>
          <cell r="B2428" t="str">
            <v xml:space="preserve">Oficial </v>
          </cell>
          <cell r="C2428" t="str">
            <v>Oficial</v>
          </cell>
          <cell r="D2428" t="str">
            <v>hs.</v>
          </cell>
          <cell r="E2428">
            <v>1.02</v>
          </cell>
          <cell r="F2428">
            <v>222.14</v>
          </cell>
          <cell r="G2428">
            <v>226.58</v>
          </cell>
        </row>
        <row r="2429">
          <cell r="A2429" t="str">
            <v>IIEE-SJ - 103000</v>
          </cell>
          <cell r="B2429" t="str">
            <v>Ayudante</v>
          </cell>
          <cell r="C2429" t="str">
            <v>Ayudante</v>
          </cell>
          <cell r="D2429" t="str">
            <v>hs.</v>
          </cell>
          <cell r="E2429">
            <v>1.1200000000000001</v>
          </cell>
          <cell r="F2429">
            <v>188.03</v>
          </cell>
          <cell r="G2429">
            <v>210.59</v>
          </cell>
        </row>
        <row r="2430">
          <cell r="A2430" t="str">
            <v>IIEE-SJ - 102000</v>
          </cell>
          <cell r="B2430" t="str">
            <v xml:space="preserve">Oficial </v>
          </cell>
          <cell r="C2430" t="str">
            <v>Cargas Sociales Oficial</v>
          </cell>
          <cell r="D2430" t="str">
            <v>hs.</v>
          </cell>
          <cell r="E2430">
            <v>1.02</v>
          </cell>
          <cell r="F2430">
            <v>139.9</v>
          </cell>
          <cell r="G2430">
            <v>142.69999999999999</v>
          </cell>
        </row>
        <row r="2431">
          <cell r="A2431" t="str">
            <v>IIEE-SJ - 103000</v>
          </cell>
          <cell r="B2431" t="str">
            <v>Ayudante</v>
          </cell>
          <cell r="C2431" t="str">
            <v>Cargas Sociales Ayudante</v>
          </cell>
          <cell r="D2431" t="str">
            <v>hs.</v>
          </cell>
          <cell r="E2431">
            <v>1.1200000000000001</v>
          </cell>
          <cell r="F2431">
            <v>118.96</v>
          </cell>
          <cell r="G2431">
            <v>133.24</v>
          </cell>
        </row>
        <row r="2432">
          <cell r="A2432" t="str">
            <v/>
          </cell>
          <cell r="B2432">
            <v>0</v>
          </cell>
          <cell r="C2432">
            <v>0</v>
          </cell>
          <cell r="D2432" t="str">
            <v/>
          </cell>
          <cell r="E2432">
            <v>0</v>
          </cell>
          <cell r="F2432">
            <v>0</v>
          </cell>
          <cell r="G2432">
            <v>0</v>
          </cell>
        </row>
        <row r="2433">
          <cell r="A2433" t="str">
            <v/>
          </cell>
          <cell r="B2433">
            <v>0</v>
          </cell>
          <cell r="C2433">
            <v>0</v>
          </cell>
          <cell r="D2433" t="str">
            <v/>
          </cell>
          <cell r="E2433">
            <v>0</v>
          </cell>
          <cell r="F2433">
            <v>0</v>
          </cell>
          <cell r="G2433">
            <v>0</v>
          </cell>
        </row>
        <row r="2434">
          <cell r="A2434" t="str">
            <v/>
          </cell>
          <cell r="B2434">
            <v>0</v>
          </cell>
          <cell r="C2434">
            <v>0</v>
          </cell>
          <cell r="D2434" t="str">
            <v/>
          </cell>
          <cell r="E2434">
            <v>0</v>
          </cell>
          <cell r="F2434">
            <v>0</v>
          </cell>
          <cell r="G2434">
            <v>0</v>
          </cell>
        </row>
        <row r="2435">
          <cell r="A2435" t="str">
            <v/>
          </cell>
          <cell r="B2435">
            <v>0</v>
          </cell>
          <cell r="C2435">
            <v>0</v>
          </cell>
          <cell r="D2435" t="str">
            <v/>
          </cell>
          <cell r="E2435">
            <v>0</v>
          </cell>
          <cell r="F2435">
            <v>0</v>
          </cell>
          <cell r="G2435">
            <v>0</v>
          </cell>
        </row>
        <row r="2436">
          <cell r="A2436">
            <v>0</v>
          </cell>
          <cell r="B2436">
            <v>0</v>
          </cell>
          <cell r="C2436">
            <v>0</v>
          </cell>
          <cell r="D2436">
            <v>0</v>
          </cell>
          <cell r="E2436">
            <v>0</v>
          </cell>
          <cell r="F2436" t="str">
            <v>Total B</v>
          </cell>
          <cell r="G2436">
            <v>713.11</v>
          </cell>
        </row>
        <row r="2437">
          <cell r="A2437">
            <v>0</v>
          </cell>
          <cell r="B2437">
            <v>0</v>
          </cell>
          <cell r="C2437" t="str">
            <v>C - EQUIPOS</v>
          </cell>
          <cell r="D2437">
            <v>0</v>
          </cell>
          <cell r="E2437">
            <v>0</v>
          </cell>
          <cell r="F2437">
            <v>0</v>
          </cell>
          <cell r="G2437">
            <v>0</v>
          </cell>
        </row>
        <row r="2438">
          <cell r="A2438" t="str">
            <v/>
          </cell>
          <cell r="B2438" t="str">
            <v/>
          </cell>
          <cell r="C2438">
            <v>0</v>
          </cell>
          <cell r="D2438" t="str">
            <v/>
          </cell>
          <cell r="E2438">
            <v>0</v>
          </cell>
          <cell r="F2438">
            <v>0</v>
          </cell>
          <cell r="G2438">
            <v>0</v>
          </cell>
        </row>
        <row r="2439">
          <cell r="A2439" t="str">
            <v/>
          </cell>
          <cell r="B2439" t="str">
            <v/>
          </cell>
          <cell r="C2439">
            <v>0</v>
          </cell>
          <cell r="D2439" t="str">
            <v/>
          </cell>
          <cell r="E2439">
            <v>0</v>
          </cell>
          <cell r="F2439">
            <v>0</v>
          </cell>
          <cell r="G2439">
            <v>0</v>
          </cell>
        </row>
        <row r="2440">
          <cell r="A2440" t="str">
            <v/>
          </cell>
          <cell r="B2440" t="str">
            <v/>
          </cell>
          <cell r="C2440">
            <v>0</v>
          </cell>
          <cell r="D2440" t="str">
            <v/>
          </cell>
          <cell r="E2440">
            <v>0</v>
          </cell>
          <cell r="F2440">
            <v>0</v>
          </cell>
          <cell r="G2440">
            <v>0</v>
          </cell>
        </row>
        <row r="2441">
          <cell r="A2441" t="str">
            <v/>
          </cell>
          <cell r="B2441" t="str">
            <v/>
          </cell>
          <cell r="C2441">
            <v>0</v>
          </cell>
          <cell r="D2441" t="str">
            <v/>
          </cell>
          <cell r="E2441">
            <v>0</v>
          </cell>
          <cell r="F2441">
            <v>0</v>
          </cell>
          <cell r="G2441">
            <v>0</v>
          </cell>
        </row>
        <row r="2442">
          <cell r="A2442" t="str">
            <v/>
          </cell>
          <cell r="B2442" t="str">
            <v/>
          </cell>
          <cell r="C2442">
            <v>0</v>
          </cell>
          <cell r="D2442" t="str">
            <v/>
          </cell>
          <cell r="E2442">
            <v>0</v>
          </cell>
          <cell r="F2442">
            <v>0</v>
          </cell>
          <cell r="G2442">
            <v>0</v>
          </cell>
        </row>
        <row r="2443">
          <cell r="A2443" t="str">
            <v/>
          </cell>
          <cell r="B2443" t="str">
            <v/>
          </cell>
          <cell r="C2443">
            <v>0</v>
          </cell>
          <cell r="D2443" t="str">
            <v/>
          </cell>
          <cell r="E2443">
            <v>0</v>
          </cell>
          <cell r="F2443">
            <v>0</v>
          </cell>
          <cell r="G2443">
            <v>0</v>
          </cell>
        </row>
        <row r="2444">
          <cell r="A2444" t="str">
            <v/>
          </cell>
          <cell r="B2444" t="str">
            <v/>
          </cell>
          <cell r="C2444">
            <v>0</v>
          </cell>
          <cell r="D2444" t="str">
            <v/>
          </cell>
          <cell r="E2444">
            <v>0</v>
          </cell>
          <cell r="F2444">
            <v>0</v>
          </cell>
          <cell r="G2444">
            <v>0</v>
          </cell>
        </row>
        <row r="2445">
          <cell r="A2445" t="str">
            <v/>
          </cell>
          <cell r="B2445" t="str">
            <v/>
          </cell>
          <cell r="C2445">
            <v>0</v>
          </cell>
          <cell r="D2445" t="str">
            <v/>
          </cell>
          <cell r="E2445">
            <v>0</v>
          </cell>
          <cell r="F2445">
            <v>0</v>
          </cell>
          <cell r="G2445">
            <v>0</v>
          </cell>
        </row>
        <row r="2446">
          <cell r="A2446" t="str">
            <v/>
          </cell>
          <cell r="B2446" t="str">
            <v/>
          </cell>
          <cell r="C2446">
            <v>0</v>
          </cell>
          <cell r="D2446" t="str">
            <v/>
          </cell>
          <cell r="E2446">
            <v>0</v>
          </cell>
          <cell r="F2446">
            <v>0</v>
          </cell>
          <cell r="G2446">
            <v>0</v>
          </cell>
        </row>
        <row r="2447">
          <cell r="A2447">
            <v>0</v>
          </cell>
          <cell r="B2447">
            <v>0</v>
          </cell>
          <cell r="C2447">
            <v>0</v>
          </cell>
          <cell r="D2447">
            <v>0</v>
          </cell>
          <cell r="E2447">
            <v>0</v>
          </cell>
          <cell r="F2447" t="str">
            <v>Total C</v>
          </cell>
          <cell r="G2447">
            <v>0</v>
          </cell>
        </row>
        <row r="2448">
          <cell r="A2448">
            <v>0</v>
          </cell>
          <cell r="B2448">
            <v>0</v>
          </cell>
          <cell r="C2448">
            <v>0</v>
          </cell>
          <cell r="D2448">
            <v>0</v>
          </cell>
          <cell r="E2448">
            <v>0</v>
          </cell>
          <cell r="F2448">
            <v>0</v>
          </cell>
          <cell r="G2448">
            <v>0</v>
          </cell>
        </row>
        <row r="2449">
          <cell r="A2449" t="str">
            <v>6.2.6</v>
          </cell>
          <cell r="B2449" t="str">
            <v>Piso de baldosas de caucho</v>
          </cell>
          <cell r="C2449">
            <v>0</v>
          </cell>
          <cell r="D2449" t="str">
            <v>Costo  Neto</v>
          </cell>
          <cell r="E2449">
            <v>0</v>
          </cell>
          <cell r="F2449" t="str">
            <v>Total D=A+B+C</v>
          </cell>
          <cell r="G2449">
            <v>5174.7199999999993</v>
          </cell>
        </row>
        <row r="2451">
          <cell r="A2451" t="str">
            <v>ANALISIS DE PRECIOS</v>
          </cell>
          <cell r="B2451">
            <v>0</v>
          </cell>
          <cell r="C2451">
            <v>0</v>
          </cell>
          <cell r="D2451">
            <v>0</v>
          </cell>
          <cell r="E2451">
            <v>0</v>
          </cell>
          <cell r="F2451">
            <v>0</v>
          </cell>
          <cell r="G2451">
            <v>0</v>
          </cell>
        </row>
        <row r="2452">
          <cell r="A2452" t="str">
            <v>COMITENTE:</v>
          </cell>
          <cell r="B2452" t="str">
            <v>DIRECCIÓN DE INFRAESTRUCTURA ESCOLAR</v>
          </cell>
          <cell r="C2452">
            <v>0</v>
          </cell>
          <cell r="D2452">
            <v>0</v>
          </cell>
          <cell r="E2452">
            <v>0</v>
          </cell>
          <cell r="F2452">
            <v>0</v>
          </cell>
          <cell r="G2452">
            <v>0</v>
          </cell>
        </row>
        <row r="2453">
          <cell r="A2453" t="str">
            <v>CONTRATISTA:</v>
          </cell>
          <cell r="B2453">
            <v>0</v>
          </cell>
          <cell r="C2453">
            <v>0</v>
          </cell>
          <cell r="D2453">
            <v>0</v>
          </cell>
          <cell r="E2453">
            <v>0</v>
          </cell>
          <cell r="F2453">
            <v>0</v>
          </cell>
          <cell r="G2453">
            <v>0</v>
          </cell>
        </row>
        <row r="2454">
          <cell r="A2454" t="str">
            <v>OBRA:</v>
          </cell>
          <cell r="B2454" t="str">
            <v>ESCUELA JUAN JOSE PASO</v>
          </cell>
          <cell r="C2454">
            <v>0</v>
          </cell>
          <cell r="D2454">
            <v>0</v>
          </cell>
          <cell r="E2454">
            <v>0</v>
          </cell>
          <cell r="F2454" t="str">
            <v>PRECIOS A:</v>
          </cell>
          <cell r="G2454">
            <v>44180</v>
          </cell>
        </row>
        <row r="2455">
          <cell r="A2455" t="str">
            <v>UBICACIÓN:</v>
          </cell>
          <cell r="B2455" t="str">
            <v>DEPARTAMENTO ANGACO</v>
          </cell>
          <cell r="C2455">
            <v>0</v>
          </cell>
          <cell r="D2455">
            <v>0</v>
          </cell>
          <cell r="E2455">
            <v>0</v>
          </cell>
          <cell r="F2455">
            <v>0</v>
          </cell>
          <cell r="G2455">
            <v>0</v>
          </cell>
        </row>
        <row r="2456">
          <cell r="A2456" t="str">
            <v>RUBRO:</v>
          </cell>
          <cell r="B2456">
            <v>6</v>
          </cell>
          <cell r="C2456" t="str">
            <v>PISOS Y ZOCALOS</v>
          </cell>
          <cell r="D2456">
            <v>0</v>
          </cell>
          <cell r="E2456">
            <v>0</v>
          </cell>
          <cell r="F2456">
            <v>0</v>
          </cell>
          <cell r="G2456">
            <v>0</v>
          </cell>
        </row>
        <row r="2457">
          <cell r="A2457" t="str">
            <v>ITEM:</v>
          </cell>
          <cell r="B2457" t="str">
            <v>6.2.8</v>
          </cell>
          <cell r="C2457" t="str">
            <v>Piso vereda municipal</v>
          </cell>
          <cell r="D2457">
            <v>0</v>
          </cell>
          <cell r="E2457">
            <v>0</v>
          </cell>
          <cell r="F2457" t="str">
            <v>UNIDAD:</v>
          </cell>
          <cell r="G2457" t="str">
            <v>m2</v>
          </cell>
        </row>
        <row r="2458">
          <cell r="A2458">
            <v>0</v>
          </cell>
          <cell r="B2458">
            <v>0</v>
          </cell>
          <cell r="C2458">
            <v>0</v>
          </cell>
          <cell r="D2458">
            <v>0</v>
          </cell>
          <cell r="E2458">
            <v>0</v>
          </cell>
          <cell r="F2458">
            <v>0</v>
          </cell>
          <cell r="G2458">
            <v>0</v>
          </cell>
        </row>
        <row r="2459">
          <cell r="A2459" t="str">
            <v>DATOS REDETERMINACION</v>
          </cell>
          <cell r="B2459">
            <v>0</v>
          </cell>
          <cell r="C2459" t="str">
            <v>DESIGNACION</v>
          </cell>
          <cell r="D2459" t="str">
            <v>U</v>
          </cell>
          <cell r="E2459" t="str">
            <v>Cantidad</v>
          </cell>
          <cell r="F2459" t="str">
            <v>$ Unitarios</v>
          </cell>
          <cell r="G2459" t="str">
            <v>$ Parcial</v>
          </cell>
        </row>
        <row r="2460">
          <cell r="A2460" t="str">
            <v>CÓDIGO</v>
          </cell>
          <cell r="B2460" t="str">
            <v>DESCRIPCIÓN</v>
          </cell>
          <cell r="C2460">
            <v>0</v>
          </cell>
          <cell r="D2460">
            <v>0</v>
          </cell>
          <cell r="E2460">
            <v>0</v>
          </cell>
          <cell r="F2460">
            <v>0</v>
          </cell>
          <cell r="G2460">
            <v>0</v>
          </cell>
        </row>
        <row r="2461">
          <cell r="A2461">
            <v>0</v>
          </cell>
          <cell r="B2461">
            <v>0</v>
          </cell>
          <cell r="C2461" t="str">
            <v>A - MATERIALES</v>
          </cell>
          <cell r="D2461">
            <v>0</v>
          </cell>
          <cell r="E2461">
            <v>0</v>
          </cell>
          <cell r="F2461">
            <v>0</v>
          </cell>
          <cell r="G2461">
            <v>0</v>
          </cell>
        </row>
        <row r="2462">
          <cell r="A2462" t="str">
            <v>INDEC-CM - 37510-11</v>
          </cell>
          <cell r="B2462" t="str">
            <v>Hormigón elaborado</v>
          </cell>
          <cell r="C2462" t="str">
            <v>Hormigón elaborado H17</v>
          </cell>
          <cell r="D2462" t="str">
            <v>m3</v>
          </cell>
          <cell r="E2462">
            <v>0.15</v>
          </cell>
          <cell r="F2462">
            <v>4000</v>
          </cell>
          <cell r="G2462">
            <v>600</v>
          </cell>
        </row>
        <row r="2463">
          <cell r="A2463" t="str">
            <v>INDEC-PB - 41263-1</v>
          </cell>
          <cell r="B2463" t="str">
            <v xml:space="preserve">Alambres de acero                                                      </v>
          </cell>
          <cell r="C2463" t="str">
            <v xml:space="preserve">Alambre </v>
          </cell>
          <cell r="D2463" t="str">
            <v>Kg</v>
          </cell>
          <cell r="E2463">
            <v>0.1</v>
          </cell>
          <cell r="F2463">
            <v>203.39</v>
          </cell>
          <cell r="G2463">
            <v>20.34</v>
          </cell>
        </row>
        <row r="2464">
          <cell r="A2464" t="str">
            <v>INDEC-PB - 41251-1</v>
          </cell>
          <cell r="B2464" t="str">
            <v xml:space="preserve">Perfiles de hierro                                                     </v>
          </cell>
          <cell r="C2464" t="str">
            <v>Amortización Regla 100x50x2</v>
          </cell>
          <cell r="D2464" t="str">
            <v>ml.</v>
          </cell>
          <cell r="E2464">
            <v>0.04</v>
          </cell>
          <cell r="F2464">
            <v>660.52333333333331</v>
          </cell>
          <cell r="G2464">
            <v>26.42</v>
          </cell>
        </row>
        <row r="2465">
          <cell r="A2465" t="str">
            <v>INDEC-CM - 31100-11</v>
          </cell>
          <cell r="B2465" t="str">
            <v>Tirante  sin cepillar</v>
          </cell>
          <cell r="C2465" t="str">
            <v>Tirantes 3"x3"</v>
          </cell>
          <cell r="D2465" t="str">
            <v>ml</v>
          </cell>
          <cell r="E2465">
            <v>0.02</v>
          </cell>
          <cell r="F2465">
            <v>144.55000000000001</v>
          </cell>
          <cell r="G2465">
            <v>2.89</v>
          </cell>
        </row>
        <row r="2466">
          <cell r="A2466" t="str">
            <v>INDEC-PB - 2413-1</v>
          </cell>
          <cell r="B2466" t="str">
            <v>Sustancias plásticas (incluye: Polímeros de etileno, Polímeros de estireno, Polímeros de cloruro de vinilo y Polímeros de propileno)</v>
          </cell>
          <cell r="C2466" t="str">
            <v>Sikaflex 1A</v>
          </cell>
          <cell r="D2466" t="str">
            <v>cc</v>
          </cell>
          <cell r="E2466">
            <v>50</v>
          </cell>
          <cell r="F2466">
            <v>2.62</v>
          </cell>
          <cell r="G2466">
            <v>131</v>
          </cell>
        </row>
        <row r="2467">
          <cell r="A2467" t="str">
            <v>INDEC-PB - 2413-1</v>
          </cell>
          <cell r="B2467" t="str">
            <v>Sustancias plásticas (incluye: Polímeros de etileno, Polímeros de estireno, Polímeros de cloruro de vinilo y Polímeros de propileno)</v>
          </cell>
          <cell r="C2467" t="str">
            <v>Fondo de junta 15 mm</v>
          </cell>
          <cell r="D2467" t="str">
            <v>ml</v>
          </cell>
          <cell r="E2467">
            <v>0.5</v>
          </cell>
          <cell r="F2467">
            <v>24.79</v>
          </cell>
          <cell r="G2467">
            <v>12.4</v>
          </cell>
        </row>
        <row r="2468">
          <cell r="A2468" t="str">
            <v>INDEC-PB - 32129-1</v>
          </cell>
          <cell r="B2468" t="str">
            <v xml:space="preserve">Papel obra                                                             </v>
          </cell>
          <cell r="C2468" t="str">
            <v>Cinta de Enmascarar</v>
          </cell>
          <cell r="D2468" t="str">
            <v>u.</v>
          </cell>
          <cell r="E2468">
            <v>0.04</v>
          </cell>
          <cell r="F2468">
            <v>95.04</v>
          </cell>
          <cell r="G2468">
            <v>3.8</v>
          </cell>
        </row>
        <row r="2469">
          <cell r="A2469" t="str">
            <v/>
          </cell>
          <cell r="B2469" t="str">
            <v/>
          </cell>
          <cell r="C2469">
            <v>0</v>
          </cell>
          <cell r="D2469" t="str">
            <v/>
          </cell>
          <cell r="E2469">
            <v>0</v>
          </cell>
          <cell r="F2469">
            <v>0</v>
          </cell>
          <cell r="G2469">
            <v>0</v>
          </cell>
        </row>
        <row r="2470">
          <cell r="A2470" t="str">
            <v/>
          </cell>
          <cell r="B2470" t="str">
            <v/>
          </cell>
          <cell r="C2470">
            <v>0</v>
          </cell>
          <cell r="D2470" t="str">
            <v/>
          </cell>
          <cell r="E2470">
            <v>0</v>
          </cell>
          <cell r="F2470">
            <v>0</v>
          </cell>
          <cell r="G2470">
            <v>0</v>
          </cell>
        </row>
        <row r="2471">
          <cell r="A2471" t="str">
            <v/>
          </cell>
          <cell r="B2471" t="str">
            <v/>
          </cell>
          <cell r="C2471">
            <v>0</v>
          </cell>
          <cell r="D2471" t="str">
            <v/>
          </cell>
          <cell r="E2471">
            <v>0</v>
          </cell>
          <cell r="F2471">
            <v>0</v>
          </cell>
          <cell r="G2471">
            <v>0</v>
          </cell>
        </row>
        <row r="2472">
          <cell r="A2472" t="str">
            <v/>
          </cell>
          <cell r="B2472" t="str">
            <v/>
          </cell>
          <cell r="C2472">
            <v>0</v>
          </cell>
          <cell r="D2472" t="str">
            <v/>
          </cell>
          <cell r="E2472">
            <v>0</v>
          </cell>
          <cell r="F2472">
            <v>0</v>
          </cell>
          <cell r="G2472">
            <v>0</v>
          </cell>
        </row>
        <row r="2473">
          <cell r="A2473" t="str">
            <v/>
          </cell>
          <cell r="B2473" t="str">
            <v/>
          </cell>
          <cell r="C2473">
            <v>0</v>
          </cell>
          <cell r="D2473" t="str">
            <v/>
          </cell>
          <cell r="E2473">
            <v>0</v>
          </cell>
          <cell r="F2473">
            <v>0</v>
          </cell>
          <cell r="G2473">
            <v>0</v>
          </cell>
        </row>
        <row r="2474">
          <cell r="A2474" t="str">
            <v/>
          </cell>
          <cell r="B2474" t="str">
            <v/>
          </cell>
          <cell r="C2474">
            <v>0</v>
          </cell>
          <cell r="D2474" t="str">
            <v/>
          </cell>
          <cell r="E2474">
            <v>0</v>
          </cell>
          <cell r="F2474">
            <v>0</v>
          </cell>
          <cell r="G2474">
            <v>0</v>
          </cell>
        </row>
        <row r="2475">
          <cell r="A2475" t="str">
            <v/>
          </cell>
          <cell r="B2475" t="str">
            <v/>
          </cell>
          <cell r="C2475">
            <v>0</v>
          </cell>
          <cell r="D2475" t="str">
            <v/>
          </cell>
          <cell r="E2475">
            <v>0</v>
          </cell>
          <cell r="F2475">
            <v>0</v>
          </cell>
          <cell r="G2475">
            <v>0</v>
          </cell>
        </row>
        <row r="2476">
          <cell r="A2476">
            <v>0</v>
          </cell>
          <cell r="B2476">
            <v>0</v>
          </cell>
          <cell r="C2476">
            <v>0</v>
          </cell>
          <cell r="D2476">
            <v>0</v>
          </cell>
          <cell r="E2476">
            <v>0</v>
          </cell>
          <cell r="F2476" t="str">
            <v>Total A</v>
          </cell>
          <cell r="G2476">
            <v>796.84999999999991</v>
          </cell>
        </row>
        <row r="2477">
          <cell r="A2477">
            <v>0</v>
          </cell>
          <cell r="B2477">
            <v>0</v>
          </cell>
          <cell r="C2477" t="str">
            <v>B - MANO DE OBRA</v>
          </cell>
          <cell r="D2477">
            <v>0</v>
          </cell>
          <cell r="E2477">
            <v>0</v>
          </cell>
          <cell r="F2477">
            <v>0</v>
          </cell>
          <cell r="G2477">
            <v>0</v>
          </cell>
        </row>
        <row r="2478">
          <cell r="A2478" t="str">
            <v>IIEE-SJ - 102000</v>
          </cell>
          <cell r="B2478" t="str">
            <v xml:space="preserve">Oficial </v>
          </cell>
          <cell r="C2478" t="str">
            <v>Oficial</v>
          </cell>
          <cell r="D2478" t="str">
            <v>hs.</v>
          </cell>
          <cell r="E2478">
            <v>0.7</v>
          </cell>
          <cell r="F2478">
            <v>222.14</v>
          </cell>
          <cell r="G2478">
            <v>155.5</v>
          </cell>
        </row>
        <row r="2479">
          <cell r="A2479" t="str">
            <v>IIEE-SJ - 103000</v>
          </cell>
          <cell r="B2479" t="str">
            <v>Ayudante</v>
          </cell>
          <cell r="C2479" t="str">
            <v>Ayudante</v>
          </cell>
          <cell r="D2479" t="str">
            <v>hs.</v>
          </cell>
          <cell r="E2479">
            <v>0.75</v>
          </cell>
          <cell r="F2479">
            <v>188.03</v>
          </cell>
          <cell r="G2479">
            <v>141.02000000000001</v>
          </cell>
        </row>
        <row r="2480">
          <cell r="A2480" t="str">
            <v>IIEE-SJ - 102000</v>
          </cell>
          <cell r="B2480" t="str">
            <v xml:space="preserve">Oficial </v>
          </cell>
          <cell r="C2480" t="str">
            <v>Cargas Sociales Oficial</v>
          </cell>
          <cell r="D2480" t="str">
            <v>hs.</v>
          </cell>
          <cell r="E2480">
            <v>0.7</v>
          </cell>
          <cell r="F2480">
            <v>139.9</v>
          </cell>
          <cell r="G2480">
            <v>97.93</v>
          </cell>
        </row>
        <row r="2481">
          <cell r="A2481" t="str">
            <v>IIEE-SJ - 103000</v>
          </cell>
          <cell r="B2481" t="str">
            <v>Ayudante</v>
          </cell>
          <cell r="C2481" t="str">
            <v>Cargas Sociales Ayudante</v>
          </cell>
          <cell r="D2481" t="str">
            <v>hs.</v>
          </cell>
          <cell r="E2481">
            <v>0.75</v>
          </cell>
          <cell r="F2481">
            <v>118.96</v>
          </cell>
          <cell r="G2481">
            <v>89.22</v>
          </cell>
        </row>
        <row r="2482">
          <cell r="A2482" t="str">
            <v/>
          </cell>
          <cell r="B2482">
            <v>0</v>
          </cell>
          <cell r="C2482">
            <v>0</v>
          </cell>
          <cell r="D2482" t="str">
            <v/>
          </cell>
          <cell r="E2482">
            <v>0</v>
          </cell>
          <cell r="F2482">
            <v>0</v>
          </cell>
          <cell r="G2482">
            <v>0</v>
          </cell>
        </row>
        <row r="2483">
          <cell r="A2483" t="str">
            <v/>
          </cell>
          <cell r="B2483">
            <v>0</v>
          </cell>
          <cell r="C2483">
            <v>0</v>
          </cell>
          <cell r="D2483" t="str">
            <v/>
          </cell>
          <cell r="E2483">
            <v>0</v>
          </cell>
          <cell r="F2483">
            <v>0</v>
          </cell>
          <cell r="G2483">
            <v>0</v>
          </cell>
        </row>
        <row r="2484">
          <cell r="A2484" t="str">
            <v/>
          </cell>
          <cell r="B2484">
            <v>0</v>
          </cell>
          <cell r="C2484">
            <v>0</v>
          </cell>
          <cell r="D2484" t="str">
            <v/>
          </cell>
          <cell r="E2484">
            <v>0</v>
          </cell>
          <cell r="F2484">
            <v>0</v>
          </cell>
          <cell r="G2484">
            <v>0</v>
          </cell>
        </row>
        <row r="2485">
          <cell r="A2485" t="str">
            <v/>
          </cell>
          <cell r="B2485">
            <v>0</v>
          </cell>
          <cell r="C2485">
            <v>0</v>
          </cell>
          <cell r="D2485" t="str">
            <v/>
          </cell>
          <cell r="E2485">
            <v>0</v>
          </cell>
          <cell r="F2485">
            <v>0</v>
          </cell>
          <cell r="G2485">
            <v>0</v>
          </cell>
        </row>
        <row r="2486">
          <cell r="A2486">
            <v>0</v>
          </cell>
          <cell r="B2486">
            <v>0</v>
          </cell>
          <cell r="C2486">
            <v>0</v>
          </cell>
          <cell r="D2486">
            <v>0</v>
          </cell>
          <cell r="E2486">
            <v>0</v>
          </cell>
          <cell r="F2486" t="str">
            <v>Total B</v>
          </cell>
          <cell r="G2486">
            <v>483.66999999999996</v>
          </cell>
        </row>
        <row r="2487">
          <cell r="A2487">
            <v>0</v>
          </cell>
          <cell r="B2487">
            <v>0</v>
          </cell>
          <cell r="C2487" t="str">
            <v>C - EQUIPOS</v>
          </cell>
          <cell r="D2487">
            <v>0</v>
          </cell>
          <cell r="E2487">
            <v>0</v>
          </cell>
          <cell r="F2487">
            <v>0</v>
          </cell>
          <cell r="G2487">
            <v>0</v>
          </cell>
        </row>
        <row r="2488">
          <cell r="A2488" t="str">
            <v/>
          </cell>
          <cell r="B2488" t="str">
            <v/>
          </cell>
          <cell r="C2488">
            <v>0</v>
          </cell>
          <cell r="D2488" t="str">
            <v/>
          </cell>
          <cell r="E2488">
            <v>0</v>
          </cell>
          <cell r="F2488">
            <v>0</v>
          </cell>
          <cell r="G2488">
            <v>0</v>
          </cell>
        </row>
        <row r="2489">
          <cell r="A2489" t="str">
            <v/>
          </cell>
          <cell r="B2489" t="str">
            <v/>
          </cell>
          <cell r="C2489">
            <v>0</v>
          </cell>
          <cell r="D2489" t="str">
            <v/>
          </cell>
          <cell r="E2489">
            <v>0</v>
          </cell>
          <cell r="F2489">
            <v>0</v>
          </cell>
          <cell r="G2489">
            <v>0</v>
          </cell>
        </row>
        <row r="2490">
          <cell r="A2490" t="str">
            <v/>
          </cell>
          <cell r="B2490" t="str">
            <v/>
          </cell>
          <cell r="C2490">
            <v>0</v>
          </cell>
          <cell r="D2490" t="str">
            <v/>
          </cell>
          <cell r="E2490">
            <v>0</v>
          </cell>
          <cell r="F2490">
            <v>0</v>
          </cell>
          <cell r="G2490">
            <v>0</v>
          </cell>
        </row>
        <row r="2491">
          <cell r="A2491" t="str">
            <v/>
          </cell>
          <cell r="B2491" t="str">
            <v/>
          </cell>
          <cell r="C2491">
            <v>0</v>
          </cell>
          <cell r="D2491" t="str">
            <v/>
          </cell>
          <cell r="E2491">
            <v>0</v>
          </cell>
          <cell r="F2491">
            <v>0</v>
          </cell>
          <cell r="G2491">
            <v>0</v>
          </cell>
        </row>
        <row r="2492">
          <cell r="A2492" t="str">
            <v/>
          </cell>
          <cell r="B2492" t="str">
            <v/>
          </cell>
          <cell r="C2492">
            <v>0</v>
          </cell>
          <cell r="D2492" t="str">
            <v/>
          </cell>
          <cell r="E2492">
            <v>0</v>
          </cell>
          <cell r="F2492">
            <v>0</v>
          </cell>
          <cell r="G2492">
            <v>0</v>
          </cell>
        </row>
        <row r="2493">
          <cell r="A2493" t="str">
            <v/>
          </cell>
          <cell r="B2493" t="str">
            <v/>
          </cell>
          <cell r="C2493">
            <v>0</v>
          </cell>
          <cell r="D2493" t="str">
            <v/>
          </cell>
          <cell r="E2493">
            <v>0</v>
          </cell>
          <cell r="F2493">
            <v>0</v>
          </cell>
          <cell r="G2493">
            <v>0</v>
          </cell>
        </row>
        <row r="2494">
          <cell r="A2494" t="str">
            <v/>
          </cell>
          <cell r="B2494" t="str">
            <v/>
          </cell>
          <cell r="C2494">
            <v>0</v>
          </cell>
          <cell r="D2494" t="str">
            <v/>
          </cell>
          <cell r="E2494">
            <v>0</v>
          </cell>
          <cell r="F2494">
            <v>0</v>
          </cell>
          <cell r="G2494">
            <v>0</v>
          </cell>
        </row>
        <row r="2495">
          <cell r="A2495" t="str">
            <v/>
          </cell>
          <cell r="B2495" t="str">
            <v/>
          </cell>
          <cell r="C2495">
            <v>0</v>
          </cell>
          <cell r="D2495" t="str">
            <v/>
          </cell>
          <cell r="E2495">
            <v>0</v>
          </cell>
          <cell r="F2495">
            <v>0</v>
          </cell>
          <cell r="G2495">
            <v>0</v>
          </cell>
        </row>
        <row r="2496">
          <cell r="A2496" t="str">
            <v/>
          </cell>
          <cell r="B2496" t="str">
            <v/>
          </cell>
          <cell r="C2496">
            <v>0</v>
          </cell>
          <cell r="D2496" t="str">
            <v/>
          </cell>
          <cell r="E2496">
            <v>0</v>
          </cell>
          <cell r="F2496">
            <v>0</v>
          </cell>
          <cell r="G2496">
            <v>0</v>
          </cell>
        </row>
        <row r="2497">
          <cell r="A2497">
            <v>0</v>
          </cell>
          <cell r="B2497">
            <v>0</v>
          </cell>
          <cell r="C2497">
            <v>0</v>
          </cell>
          <cell r="D2497">
            <v>0</v>
          </cell>
          <cell r="E2497">
            <v>0</v>
          </cell>
          <cell r="F2497" t="str">
            <v>Total C</v>
          </cell>
          <cell r="G2497">
            <v>0</v>
          </cell>
        </row>
        <row r="2498">
          <cell r="A2498">
            <v>0</v>
          </cell>
          <cell r="B2498">
            <v>0</v>
          </cell>
          <cell r="C2498">
            <v>0</v>
          </cell>
          <cell r="D2498">
            <v>0</v>
          </cell>
          <cell r="E2498">
            <v>0</v>
          </cell>
          <cell r="F2498">
            <v>0</v>
          </cell>
          <cell r="G2498">
            <v>0</v>
          </cell>
        </row>
        <row r="2499">
          <cell r="A2499" t="str">
            <v>6.2.8</v>
          </cell>
          <cell r="B2499" t="str">
            <v>Piso vereda municipal</v>
          </cell>
          <cell r="C2499">
            <v>0</v>
          </cell>
          <cell r="D2499" t="str">
            <v>Costo  Neto</v>
          </cell>
          <cell r="E2499">
            <v>0</v>
          </cell>
          <cell r="F2499" t="str">
            <v>Total D=A+B+C</v>
          </cell>
          <cell r="G2499">
            <v>1280.52</v>
          </cell>
        </row>
        <row r="2501">
          <cell r="A2501" t="str">
            <v>ANALISIS DE PRECIOS</v>
          </cell>
          <cell r="B2501">
            <v>0</v>
          </cell>
          <cell r="C2501">
            <v>0</v>
          </cell>
          <cell r="D2501">
            <v>0</v>
          </cell>
          <cell r="E2501">
            <v>0</v>
          </cell>
          <cell r="F2501">
            <v>0</v>
          </cell>
          <cell r="G2501">
            <v>0</v>
          </cell>
        </row>
        <row r="2502">
          <cell r="A2502" t="str">
            <v>COMITENTE:</v>
          </cell>
          <cell r="B2502" t="str">
            <v>DIRECCIÓN DE INFRAESTRUCTURA ESCOLAR</v>
          </cell>
          <cell r="C2502">
            <v>0</v>
          </cell>
          <cell r="D2502">
            <v>0</v>
          </cell>
          <cell r="E2502">
            <v>0</v>
          </cell>
          <cell r="F2502">
            <v>0</v>
          </cell>
          <cell r="G2502">
            <v>0</v>
          </cell>
        </row>
        <row r="2503">
          <cell r="A2503" t="str">
            <v>CONTRATISTA:</v>
          </cell>
          <cell r="B2503">
            <v>0</v>
          </cell>
          <cell r="C2503">
            <v>0</v>
          </cell>
          <cell r="D2503">
            <v>0</v>
          </cell>
          <cell r="E2503">
            <v>0</v>
          </cell>
          <cell r="F2503">
            <v>0</v>
          </cell>
          <cell r="G2503">
            <v>0</v>
          </cell>
        </row>
        <row r="2504">
          <cell r="A2504" t="str">
            <v>OBRA:</v>
          </cell>
          <cell r="B2504" t="str">
            <v>ESCUELA JUAN JOSE PASO</v>
          </cell>
          <cell r="C2504">
            <v>0</v>
          </cell>
          <cell r="D2504">
            <v>0</v>
          </cell>
          <cell r="E2504">
            <v>0</v>
          </cell>
          <cell r="F2504" t="str">
            <v>PRECIOS A:</v>
          </cell>
          <cell r="G2504">
            <v>44180</v>
          </cell>
        </row>
        <row r="2505">
          <cell r="A2505" t="str">
            <v>UBICACIÓN:</v>
          </cell>
          <cell r="B2505" t="str">
            <v>DEPARTAMENTO ANGACO</v>
          </cell>
          <cell r="C2505">
            <v>0</v>
          </cell>
          <cell r="D2505">
            <v>0</v>
          </cell>
          <cell r="E2505">
            <v>0</v>
          </cell>
          <cell r="F2505">
            <v>0</v>
          </cell>
          <cell r="G2505">
            <v>0</v>
          </cell>
        </row>
        <row r="2506">
          <cell r="A2506" t="str">
            <v>RUBRO:</v>
          </cell>
          <cell r="B2506">
            <v>6</v>
          </cell>
          <cell r="C2506" t="str">
            <v>PISOS Y ZOCALOS</v>
          </cell>
          <cell r="D2506">
            <v>0</v>
          </cell>
          <cell r="E2506">
            <v>0</v>
          </cell>
          <cell r="F2506">
            <v>0</v>
          </cell>
          <cell r="G2506">
            <v>0</v>
          </cell>
        </row>
        <row r="2507">
          <cell r="A2507" t="str">
            <v>ITEM:</v>
          </cell>
          <cell r="B2507" t="str">
            <v>6.2.9</v>
          </cell>
          <cell r="C2507" t="str">
            <v>Zócalo rehundido</v>
          </cell>
          <cell r="D2507">
            <v>0</v>
          </cell>
          <cell r="E2507">
            <v>0</v>
          </cell>
          <cell r="F2507" t="str">
            <v>UNIDAD:</v>
          </cell>
          <cell r="G2507" t="str">
            <v>ml</v>
          </cell>
        </row>
        <row r="2508">
          <cell r="A2508">
            <v>0</v>
          </cell>
          <cell r="B2508">
            <v>0</v>
          </cell>
          <cell r="C2508">
            <v>0</v>
          </cell>
          <cell r="D2508">
            <v>0</v>
          </cell>
          <cell r="E2508">
            <v>0</v>
          </cell>
          <cell r="F2508">
            <v>0</v>
          </cell>
          <cell r="G2508">
            <v>0</v>
          </cell>
        </row>
        <row r="2509">
          <cell r="A2509" t="str">
            <v>DATOS REDETERMINACION</v>
          </cell>
          <cell r="B2509">
            <v>0</v>
          </cell>
          <cell r="C2509" t="str">
            <v>DESIGNACION</v>
          </cell>
          <cell r="D2509" t="str">
            <v>U</v>
          </cell>
          <cell r="E2509" t="str">
            <v>Cantidad</v>
          </cell>
          <cell r="F2509" t="str">
            <v>$ Unitarios</v>
          </cell>
          <cell r="G2509" t="str">
            <v>$ Parcial</v>
          </cell>
        </row>
        <row r="2510">
          <cell r="A2510" t="str">
            <v>CÓDIGO</v>
          </cell>
          <cell r="B2510" t="str">
            <v>DESCRIPCIÓN</v>
          </cell>
          <cell r="C2510">
            <v>0</v>
          </cell>
          <cell r="D2510">
            <v>0</v>
          </cell>
          <cell r="E2510">
            <v>0</v>
          </cell>
          <cell r="F2510">
            <v>0</v>
          </cell>
          <cell r="G2510">
            <v>0</v>
          </cell>
        </row>
        <row r="2511">
          <cell r="A2511">
            <v>0</v>
          </cell>
          <cell r="B2511">
            <v>0</v>
          </cell>
          <cell r="C2511" t="str">
            <v>A - MATERIALES</v>
          </cell>
          <cell r="D2511">
            <v>0</v>
          </cell>
          <cell r="E2511">
            <v>0</v>
          </cell>
          <cell r="F2511">
            <v>0</v>
          </cell>
          <cell r="G2511">
            <v>0</v>
          </cell>
        </row>
        <row r="2512">
          <cell r="A2512" t="str">
            <v>INDEC-CM - 37440-11</v>
          </cell>
          <cell r="B2512" t="str">
            <v>Cemento portland normal, en bolsa</v>
          </cell>
          <cell r="C2512" t="str">
            <v>Cemento</v>
          </cell>
          <cell r="D2512" t="str">
            <v>Kg</v>
          </cell>
          <cell r="E2512">
            <v>0.9</v>
          </cell>
          <cell r="F2512">
            <v>9.5</v>
          </cell>
          <cell r="G2512">
            <v>8.5500000000000007</v>
          </cell>
        </row>
        <row r="2513">
          <cell r="A2513" t="str">
            <v>INDEC-CM - 15310-11</v>
          </cell>
          <cell r="B2513" t="str">
            <v xml:space="preserve">Arena fina </v>
          </cell>
          <cell r="C2513" t="str">
            <v>Arena lavada</v>
          </cell>
          <cell r="D2513" t="str">
            <v>m3</v>
          </cell>
          <cell r="E2513">
            <v>4.0000000000000001E-3</v>
          </cell>
          <cell r="F2513">
            <v>620</v>
          </cell>
          <cell r="G2513">
            <v>2.48</v>
          </cell>
        </row>
        <row r="2514">
          <cell r="A2514" t="str">
            <v>INDEC-PB - 37990-1</v>
          </cell>
          <cell r="B2514" t="str">
            <v xml:space="preserve">Hidrófugos                                                             </v>
          </cell>
          <cell r="C2514" t="str">
            <v>Hidrófugo ceresita</v>
          </cell>
          <cell r="D2514" t="str">
            <v>kg</v>
          </cell>
          <cell r="E2514">
            <v>0.06</v>
          </cell>
          <cell r="F2514">
            <v>35.369999999999997</v>
          </cell>
          <cell r="G2514">
            <v>2.12</v>
          </cell>
        </row>
        <row r="2515">
          <cell r="A2515" t="str">
            <v>INDEC-PB - 41251-1</v>
          </cell>
          <cell r="B2515" t="str">
            <v xml:space="preserve">Perfiles de hierro                                                     </v>
          </cell>
          <cell r="C2515" t="str">
            <v>Amortización Regla 80x50x2</v>
          </cell>
          <cell r="D2515" t="str">
            <v>ml.</v>
          </cell>
          <cell r="E2515">
            <v>0.01</v>
          </cell>
          <cell r="F2515">
            <v>536.93333333333328</v>
          </cell>
          <cell r="G2515">
            <v>5.37</v>
          </cell>
        </row>
        <row r="2516">
          <cell r="A2516" t="str">
            <v/>
          </cell>
          <cell r="B2516" t="str">
            <v/>
          </cell>
          <cell r="C2516">
            <v>0</v>
          </cell>
          <cell r="D2516" t="str">
            <v/>
          </cell>
          <cell r="E2516">
            <v>0</v>
          </cell>
          <cell r="F2516">
            <v>0</v>
          </cell>
          <cell r="G2516">
            <v>0</v>
          </cell>
        </row>
        <row r="2517">
          <cell r="A2517" t="str">
            <v/>
          </cell>
          <cell r="B2517" t="str">
            <v/>
          </cell>
          <cell r="C2517">
            <v>0</v>
          </cell>
          <cell r="D2517" t="str">
            <v/>
          </cell>
          <cell r="E2517">
            <v>0</v>
          </cell>
          <cell r="F2517">
            <v>0</v>
          </cell>
          <cell r="G2517">
            <v>0</v>
          </cell>
        </row>
        <row r="2518">
          <cell r="A2518" t="str">
            <v/>
          </cell>
          <cell r="B2518" t="str">
            <v/>
          </cell>
          <cell r="C2518">
            <v>0</v>
          </cell>
          <cell r="D2518" t="str">
            <v/>
          </cell>
          <cell r="E2518">
            <v>0</v>
          </cell>
          <cell r="F2518">
            <v>0</v>
          </cell>
          <cell r="G2518">
            <v>0</v>
          </cell>
        </row>
        <row r="2519">
          <cell r="A2519" t="str">
            <v/>
          </cell>
          <cell r="B2519" t="str">
            <v/>
          </cell>
          <cell r="C2519">
            <v>0</v>
          </cell>
          <cell r="D2519" t="str">
            <v/>
          </cell>
          <cell r="E2519">
            <v>0</v>
          </cell>
          <cell r="F2519">
            <v>0</v>
          </cell>
          <cell r="G2519">
            <v>0</v>
          </cell>
        </row>
        <row r="2520">
          <cell r="A2520" t="str">
            <v/>
          </cell>
          <cell r="B2520" t="str">
            <v/>
          </cell>
          <cell r="C2520">
            <v>0</v>
          </cell>
          <cell r="D2520" t="str">
            <v/>
          </cell>
          <cell r="E2520">
            <v>0</v>
          </cell>
          <cell r="F2520">
            <v>0</v>
          </cell>
          <cell r="G2520">
            <v>0</v>
          </cell>
        </row>
        <row r="2521">
          <cell r="A2521" t="str">
            <v/>
          </cell>
          <cell r="B2521" t="str">
            <v/>
          </cell>
          <cell r="C2521">
            <v>0</v>
          </cell>
          <cell r="D2521" t="str">
            <v/>
          </cell>
          <cell r="E2521">
            <v>0</v>
          </cell>
          <cell r="F2521">
            <v>0</v>
          </cell>
          <cell r="G2521">
            <v>0</v>
          </cell>
        </row>
        <row r="2522">
          <cell r="A2522" t="str">
            <v/>
          </cell>
          <cell r="B2522" t="str">
            <v/>
          </cell>
          <cell r="C2522">
            <v>0</v>
          </cell>
          <cell r="D2522" t="str">
            <v/>
          </cell>
          <cell r="E2522">
            <v>0</v>
          </cell>
          <cell r="F2522">
            <v>0</v>
          </cell>
          <cell r="G2522">
            <v>0</v>
          </cell>
        </row>
        <row r="2523">
          <cell r="A2523" t="str">
            <v/>
          </cell>
          <cell r="B2523" t="str">
            <v/>
          </cell>
          <cell r="C2523">
            <v>0</v>
          </cell>
          <cell r="D2523" t="str">
            <v/>
          </cell>
          <cell r="E2523">
            <v>0</v>
          </cell>
          <cell r="F2523">
            <v>0</v>
          </cell>
          <cell r="G2523">
            <v>0</v>
          </cell>
        </row>
        <row r="2524">
          <cell r="A2524" t="str">
            <v/>
          </cell>
          <cell r="B2524" t="str">
            <v/>
          </cell>
          <cell r="C2524">
            <v>0</v>
          </cell>
          <cell r="D2524" t="str">
            <v/>
          </cell>
          <cell r="E2524">
            <v>0</v>
          </cell>
          <cell r="F2524">
            <v>0</v>
          </cell>
          <cell r="G2524">
            <v>0</v>
          </cell>
        </row>
        <row r="2525">
          <cell r="A2525" t="str">
            <v/>
          </cell>
          <cell r="B2525" t="str">
            <v/>
          </cell>
          <cell r="C2525">
            <v>0</v>
          </cell>
          <cell r="D2525" t="str">
            <v/>
          </cell>
          <cell r="E2525">
            <v>0</v>
          </cell>
          <cell r="F2525">
            <v>0</v>
          </cell>
          <cell r="G2525">
            <v>0</v>
          </cell>
        </row>
        <row r="2526">
          <cell r="A2526">
            <v>0</v>
          </cell>
          <cell r="B2526">
            <v>0</v>
          </cell>
          <cell r="C2526">
            <v>0</v>
          </cell>
          <cell r="D2526">
            <v>0</v>
          </cell>
          <cell r="E2526">
            <v>0</v>
          </cell>
          <cell r="F2526" t="str">
            <v>Total A</v>
          </cell>
          <cell r="G2526">
            <v>18.520000000000003</v>
          </cell>
        </row>
        <row r="2527">
          <cell r="A2527">
            <v>0</v>
          </cell>
          <cell r="B2527">
            <v>0</v>
          </cell>
          <cell r="C2527" t="str">
            <v>B - MANO DE OBRA</v>
          </cell>
          <cell r="D2527">
            <v>0</v>
          </cell>
          <cell r="E2527">
            <v>0</v>
          </cell>
          <cell r="F2527">
            <v>0</v>
          </cell>
          <cell r="G2527">
            <v>0</v>
          </cell>
        </row>
        <row r="2528">
          <cell r="A2528" t="str">
            <v>IIEE-SJ - 102000</v>
          </cell>
          <cell r="B2528" t="str">
            <v xml:space="preserve">Oficial </v>
          </cell>
          <cell r="C2528" t="str">
            <v>Oficial</v>
          </cell>
          <cell r="D2528" t="str">
            <v>hs.</v>
          </cell>
          <cell r="E2528">
            <v>0.4</v>
          </cell>
          <cell r="F2528">
            <v>222.14</v>
          </cell>
          <cell r="G2528">
            <v>88.86</v>
          </cell>
        </row>
        <row r="2529">
          <cell r="A2529" t="str">
            <v>IIEE-SJ - 103000</v>
          </cell>
          <cell r="B2529" t="str">
            <v>Ayudante</v>
          </cell>
          <cell r="C2529" t="str">
            <v>Ayudante</v>
          </cell>
          <cell r="D2529" t="str">
            <v>hs.</v>
          </cell>
          <cell r="E2529">
            <v>0.4</v>
          </cell>
          <cell r="F2529">
            <v>188.03</v>
          </cell>
          <cell r="G2529">
            <v>75.209999999999994</v>
          </cell>
        </row>
        <row r="2530">
          <cell r="A2530" t="str">
            <v>IIEE-SJ - 102000</v>
          </cell>
          <cell r="B2530" t="str">
            <v xml:space="preserve">Oficial </v>
          </cell>
          <cell r="C2530" t="str">
            <v>Cargas Sociales Oficial</v>
          </cell>
          <cell r="D2530" t="str">
            <v>hs.</v>
          </cell>
          <cell r="E2530">
            <v>0.4</v>
          </cell>
          <cell r="F2530">
            <v>139.9</v>
          </cell>
          <cell r="G2530">
            <v>55.96</v>
          </cell>
        </row>
        <row r="2531">
          <cell r="A2531" t="str">
            <v>IIEE-SJ - 103000</v>
          </cell>
          <cell r="B2531" t="str">
            <v>Ayudante</v>
          </cell>
          <cell r="C2531" t="str">
            <v>Cargas Sociales Ayudante</v>
          </cell>
          <cell r="D2531" t="str">
            <v>hs.</v>
          </cell>
          <cell r="E2531">
            <v>0.4</v>
          </cell>
          <cell r="F2531">
            <v>118.96</v>
          </cell>
          <cell r="G2531">
            <v>47.58</v>
          </cell>
        </row>
        <row r="2532">
          <cell r="A2532" t="str">
            <v/>
          </cell>
          <cell r="B2532">
            <v>0</v>
          </cell>
          <cell r="C2532">
            <v>0</v>
          </cell>
          <cell r="D2532" t="str">
            <v/>
          </cell>
          <cell r="E2532">
            <v>0</v>
          </cell>
          <cell r="F2532">
            <v>0</v>
          </cell>
          <cell r="G2532">
            <v>0</v>
          </cell>
        </row>
        <row r="2533">
          <cell r="A2533" t="str">
            <v/>
          </cell>
          <cell r="B2533">
            <v>0</v>
          </cell>
          <cell r="C2533">
            <v>0</v>
          </cell>
          <cell r="D2533" t="str">
            <v/>
          </cell>
          <cell r="E2533">
            <v>0</v>
          </cell>
          <cell r="F2533">
            <v>0</v>
          </cell>
          <cell r="G2533">
            <v>0</v>
          </cell>
        </row>
        <row r="2534">
          <cell r="A2534" t="str">
            <v/>
          </cell>
          <cell r="B2534">
            <v>0</v>
          </cell>
          <cell r="C2534">
            <v>0</v>
          </cell>
          <cell r="D2534" t="str">
            <v/>
          </cell>
          <cell r="E2534">
            <v>0</v>
          </cell>
          <cell r="F2534">
            <v>0</v>
          </cell>
          <cell r="G2534">
            <v>0</v>
          </cell>
        </row>
        <row r="2535">
          <cell r="A2535" t="str">
            <v/>
          </cell>
          <cell r="B2535">
            <v>0</v>
          </cell>
          <cell r="C2535">
            <v>0</v>
          </cell>
          <cell r="D2535" t="str">
            <v/>
          </cell>
          <cell r="E2535">
            <v>0</v>
          </cell>
          <cell r="F2535">
            <v>0</v>
          </cell>
          <cell r="G2535">
            <v>0</v>
          </cell>
        </row>
        <row r="2536">
          <cell r="A2536">
            <v>0</v>
          </cell>
          <cell r="B2536">
            <v>0</v>
          </cell>
          <cell r="C2536">
            <v>0</v>
          </cell>
          <cell r="D2536">
            <v>0</v>
          </cell>
          <cell r="E2536">
            <v>0</v>
          </cell>
          <cell r="F2536" t="str">
            <v>Total B</v>
          </cell>
          <cell r="G2536">
            <v>267.61</v>
          </cell>
        </row>
        <row r="2537">
          <cell r="A2537">
            <v>0</v>
          </cell>
          <cell r="B2537">
            <v>0</v>
          </cell>
          <cell r="C2537" t="str">
            <v>C - EQUIPOS</v>
          </cell>
          <cell r="D2537">
            <v>0</v>
          </cell>
          <cell r="E2537">
            <v>0</v>
          </cell>
          <cell r="F2537">
            <v>0</v>
          </cell>
          <cell r="G2537">
            <v>0</v>
          </cell>
        </row>
        <row r="2538">
          <cell r="A2538" t="str">
            <v/>
          </cell>
          <cell r="B2538" t="str">
            <v/>
          </cell>
          <cell r="C2538">
            <v>0</v>
          </cell>
          <cell r="D2538" t="str">
            <v/>
          </cell>
          <cell r="E2538">
            <v>0</v>
          </cell>
          <cell r="F2538">
            <v>0</v>
          </cell>
          <cell r="G2538">
            <v>0</v>
          </cell>
        </row>
        <row r="2539">
          <cell r="A2539" t="str">
            <v/>
          </cell>
          <cell r="B2539" t="str">
            <v/>
          </cell>
          <cell r="C2539">
            <v>0</v>
          </cell>
          <cell r="D2539" t="str">
            <v/>
          </cell>
          <cell r="E2539">
            <v>0</v>
          </cell>
          <cell r="F2539">
            <v>0</v>
          </cell>
          <cell r="G2539">
            <v>0</v>
          </cell>
        </row>
        <row r="2540">
          <cell r="A2540" t="str">
            <v/>
          </cell>
          <cell r="B2540" t="str">
            <v/>
          </cell>
          <cell r="C2540">
            <v>0</v>
          </cell>
          <cell r="D2540" t="str">
            <v/>
          </cell>
          <cell r="E2540">
            <v>0</v>
          </cell>
          <cell r="F2540">
            <v>0</v>
          </cell>
          <cell r="G2540">
            <v>0</v>
          </cell>
        </row>
        <row r="2541">
          <cell r="A2541" t="str">
            <v/>
          </cell>
          <cell r="B2541" t="str">
            <v/>
          </cell>
          <cell r="C2541">
            <v>0</v>
          </cell>
          <cell r="D2541" t="str">
            <v/>
          </cell>
          <cell r="E2541">
            <v>0</v>
          </cell>
          <cell r="F2541">
            <v>0</v>
          </cell>
          <cell r="G2541">
            <v>0</v>
          </cell>
        </row>
        <row r="2542">
          <cell r="A2542" t="str">
            <v/>
          </cell>
          <cell r="B2542" t="str">
            <v/>
          </cell>
          <cell r="C2542">
            <v>0</v>
          </cell>
          <cell r="D2542" t="str">
            <v/>
          </cell>
          <cell r="E2542">
            <v>0</v>
          </cell>
          <cell r="F2542">
            <v>0</v>
          </cell>
          <cell r="G2542">
            <v>0</v>
          </cell>
        </row>
        <row r="2543">
          <cell r="A2543" t="str">
            <v/>
          </cell>
          <cell r="B2543" t="str">
            <v/>
          </cell>
          <cell r="C2543">
            <v>0</v>
          </cell>
          <cell r="D2543" t="str">
            <v/>
          </cell>
          <cell r="E2543">
            <v>0</v>
          </cell>
          <cell r="F2543">
            <v>0</v>
          </cell>
          <cell r="G2543">
            <v>0</v>
          </cell>
        </row>
        <row r="2544">
          <cell r="A2544" t="str">
            <v/>
          </cell>
          <cell r="B2544" t="str">
            <v/>
          </cell>
          <cell r="C2544">
            <v>0</v>
          </cell>
          <cell r="D2544" t="str">
            <v/>
          </cell>
          <cell r="E2544">
            <v>0</v>
          </cell>
          <cell r="F2544">
            <v>0</v>
          </cell>
          <cell r="G2544">
            <v>0</v>
          </cell>
        </row>
        <row r="2545">
          <cell r="A2545" t="str">
            <v/>
          </cell>
          <cell r="B2545" t="str">
            <v/>
          </cell>
          <cell r="C2545">
            <v>0</v>
          </cell>
          <cell r="D2545" t="str">
            <v/>
          </cell>
          <cell r="E2545">
            <v>0</v>
          </cell>
          <cell r="F2545">
            <v>0</v>
          </cell>
          <cell r="G2545">
            <v>0</v>
          </cell>
        </row>
        <row r="2546">
          <cell r="A2546" t="str">
            <v/>
          </cell>
          <cell r="B2546" t="str">
            <v/>
          </cell>
          <cell r="C2546">
            <v>0</v>
          </cell>
          <cell r="D2546" t="str">
            <v/>
          </cell>
          <cell r="E2546">
            <v>0</v>
          </cell>
          <cell r="F2546">
            <v>0</v>
          </cell>
          <cell r="G2546">
            <v>0</v>
          </cell>
        </row>
        <row r="2547">
          <cell r="A2547">
            <v>0</v>
          </cell>
          <cell r="B2547">
            <v>0</v>
          </cell>
          <cell r="C2547">
            <v>0</v>
          </cell>
          <cell r="D2547">
            <v>0</v>
          </cell>
          <cell r="E2547">
            <v>0</v>
          </cell>
          <cell r="F2547" t="str">
            <v>Total C</v>
          </cell>
          <cell r="G2547">
            <v>0</v>
          </cell>
        </row>
        <row r="2548">
          <cell r="A2548">
            <v>0</v>
          </cell>
          <cell r="B2548">
            <v>0</v>
          </cell>
          <cell r="C2548">
            <v>0</v>
          </cell>
          <cell r="D2548">
            <v>0</v>
          </cell>
          <cell r="E2548">
            <v>0</v>
          </cell>
          <cell r="F2548">
            <v>0</v>
          </cell>
          <cell r="G2548">
            <v>0</v>
          </cell>
        </row>
        <row r="2549">
          <cell r="A2549" t="str">
            <v>6.2.9</v>
          </cell>
          <cell r="B2549" t="str">
            <v>Zócalo rehundido</v>
          </cell>
          <cell r="C2549">
            <v>0</v>
          </cell>
          <cell r="D2549" t="str">
            <v>Costo  Neto</v>
          </cell>
          <cell r="E2549">
            <v>0</v>
          </cell>
          <cell r="F2549" t="str">
            <v>Total D=A+B+C</v>
          </cell>
          <cell r="G2549">
            <v>286.13</v>
          </cell>
        </row>
        <row r="2551">
          <cell r="A2551" t="str">
            <v>ANALISIS DE PRECIOS</v>
          </cell>
          <cell r="B2551">
            <v>0</v>
          </cell>
          <cell r="C2551">
            <v>0</v>
          </cell>
          <cell r="D2551">
            <v>0</v>
          </cell>
          <cell r="E2551">
            <v>0</v>
          </cell>
          <cell r="F2551">
            <v>0</v>
          </cell>
          <cell r="G2551">
            <v>0</v>
          </cell>
        </row>
        <row r="2552">
          <cell r="A2552" t="str">
            <v>COMITENTE:</v>
          </cell>
          <cell r="B2552" t="str">
            <v>DIRECCIÓN DE INFRAESTRUCTURA ESCOLAR</v>
          </cell>
          <cell r="C2552">
            <v>0</v>
          </cell>
          <cell r="D2552">
            <v>0</v>
          </cell>
          <cell r="E2552">
            <v>0</v>
          </cell>
          <cell r="F2552">
            <v>0</v>
          </cell>
          <cell r="G2552">
            <v>0</v>
          </cell>
        </row>
        <row r="2553">
          <cell r="A2553" t="str">
            <v>CONTRATISTA:</v>
          </cell>
          <cell r="B2553">
            <v>0</v>
          </cell>
          <cell r="C2553">
            <v>0</v>
          </cell>
          <cell r="D2553">
            <v>0</v>
          </cell>
          <cell r="E2553">
            <v>0</v>
          </cell>
          <cell r="F2553">
            <v>0</v>
          </cell>
          <cell r="G2553">
            <v>0</v>
          </cell>
        </row>
        <row r="2554">
          <cell r="A2554" t="str">
            <v>OBRA:</v>
          </cell>
          <cell r="B2554" t="str">
            <v>ESCUELA JUAN JOSE PASO</v>
          </cell>
          <cell r="C2554">
            <v>0</v>
          </cell>
          <cell r="D2554">
            <v>0</v>
          </cell>
          <cell r="E2554">
            <v>0</v>
          </cell>
          <cell r="F2554" t="str">
            <v>PRECIOS A:</v>
          </cell>
          <cell r="G2554">
            <v>44180</v>
          </cell>
        </row>
        <row r="2555">
          <cell r="A2555" t="str">
            <v>UBICACIÓN:</v>
          </cell>
          <cell r="B2555" t="str">
            <v>DEPARTAMENTO ANGACO</v>
          </cell>
          <cell r="C2555">
            <v>0</v>
          </cell>
          <cell r="D2555">
            <v>0</v>
          </cell>
          <cell r="E2555">
            <v>0</v>
          </cell>
          <cell r="F2555">
            <v>0</v>
          </cell>
          <cell r="G2555">
            <v>0</v>
          </cell>
        </row>
        <row r="2556">
          <cell r="A2556" t="str">
            <v>RUBRO:</v>
          </cell>
          <cell r="B2556">
            <v>7</v>
          </cell>
          <cell r="C2556" t="str">
            <v>MARMOLERÍA</v>
          </cell>
          <cell r="D2556">
            <v>0</v>
          </cell>
          <cell r="E2556">
            <v>0</v>
          </cell>
          <cell r="F2556">
            <v>0</v>
          </cell>
          <cell r="G2556">
            <v>0</v>
          </cell>
        </row>
        <row r="2557">
          <cell r="A2557" t="str">
            <v>ITEM:</v>
          </cell>
          <cell r="B2557" t="str">
            <v>7.1</v>
          </cell>
          <cell r="C2557" t="str">
            <v>Mesadas de granito natural</v>
          </cell>
          <cell r="D2557">
            <v>0</v>
          </cell>
          <cell r="E2557">
            <v>0</v>
          </cell>
          <cell r="F2557" t="str">
            <v>UNIDAD:</v>
          </cell>
          <cell r="G2557" t="str">
            <v>m2</v>
          </cell>
        </row>
        <row r="2558">
          <cell r="A2558">
            <v>0</v>
          </cell>
          <cell r="B2558">
            <v>0</v>
          </cell>
          <cell r="C2558">
            <v>0</v>
          </cell>
          <cell r="D2558">
            <v>0</v>
          </cell>
          <cell r="E2558">
            <v>0</v>
          </cell>
          <cell r="F2558">
            <v>0</v>
          </cell>
          <cell r="G2558">
            <v>0</v>
          </cell>
        </row>
        <row r="2559">
          <cell r="A2559" t="str">
            <v>DATOS REDETERMINACION</v>
          </cell>
          <cell r="B2559">
            <v>0</v>
          </cell>
          <cell r="C2559" t="str">
            <v>DESIGNACION</v>
          </cell>
          <cell r="D2559" t="str">
            <v>U</v>
          </cell>
          <cell r="E2559" t="str">
            <v>Cantidad</v>
          </cell>
          <cell r="F2559" t="str">
            <v>$ Unitarios</v>
          </cell>
          <cell r="G2559" t="str">
            <v>$ Parcial</v>
          </cell>
        </row>
        <row r="2560">
          <cell r="A2560" t="str">
            <v>CÓDIGO</v>
          </cell>
          <cell r="B2560" t="str">
            <v>DESCRIPCIÓN</v>
          </cell>
          <cell r="C2560">
            <v>0</v>
          </cell>
          <cell r="D2560">
            <v>0</v>
          </cell>
          <cell r="E2560">
            <v>0</v>
          </cell>
          <cell r="F2560">
            <v>0</v>
          </cell>
          <cell r="G2560">
            <v>0</v>
          </cell>
        </row>
        <row r="2561">
          <cell r="A2561">
            <v>0</v>
          </cell>
          <cell r="B2561">
            <v>0</v>
          </cell>
          <cell r="C2561" t="str">
            <v>A - MATERIALES</v>
          </cell>
          <cell r="D2561">
            <v>0</v>
          </cell>
          <cell r="E2561">
            <v>0</v>
          </cell>
          <cell r="F2561">
            <v>0</v>
          </cell>
          <cell r="G2561">
            <v>0</v>
          </cell>
        </row>
        <row r="2562">
          <cell r="A2562" t="str">
            <v>INDEC-CM - 37610-11</v>
          </cell>
          <cell r="B2562" t="str">
            <v>Mesada de granito</v>
          </cell>
          <cell r="C2562" t="str">
            <v>Mesadas Granito Natural</v>
          </cell>
          <cell r="D2562" t="str">
            <v>m2</v>
          </cell>
          <cell r="E2562">
            <v>1.05</v>
          </cell>
          <cell r="F2562">
            <v>8500</v>
          </cell>
          <cell r="G2562">
            <v>8925</v>
          </cell>
        </row>
        <row r="2563">
          <cell r="A2563" t="str">
            <v>INDEC-CM - 37610-11</v>
          </cell>
          <cell r="B2563" t="str">
            <v>Mesada de granito</v>
          </cell>
          <cell r="C2563" t="str">
            <v>Zocalo Granito Natural (h=5cm)</v>
          </cell>
          <cell r="D2563" t="str">
            <v>ml</v>
          </cell>
          <cell r="E2563">
            <v>2.33</v>
          </cell>
          <cell r="F2563">
            <v>425</v>
          </cell>
          <cell r="G2563">
            <v>990.25</v>
          </cell>
        </row>
        <row r="2564">
          <cell r="A2564" t="str">
            <v>INDEC-CM - 37610-11</v>
          </cell>
          <cell r="B2564" t="str">
            <v>Mesada de granito</v>
          </cell>
          <cell r="C2564" t="str">
            <v>Frentin Granito Natural (h=10cm)</v>
          </cell>
          <cell r="D2564" t="str">
            <v>ml</v>
          </cell>
          <cell r="E2564">
            <v>1.99</v>
          </cell>
          <cell r="F2564">
            <v>850</v>
          </cell>
          <cell r="G2564">
            <v>1691.5</v>
          </cell>
        </row>
        <row r="2565">
          <cell r="A2565" t="str">
            <v>INDEC-CM - 37440-21</v>
          </cell>
          <cell r="B2565" t="str">
            <v>Adhesivo para pisos y revestimientos cerámicos</v>
          </cell>
          <cell r="C2565" t="str">
            <v>Adhesivo (Mesada Granito Natural)</v>
          </cell>
          <cell r="D2565" t="str">
            <v>kg</v>
          </cell>
          <cell r="E2565">
            <v>0.5</v>
          </cell>
          <cell r="F2565">
            <v>22.4</v>
          </cell>
          <cell r="G2565">
            <v>11.2</v>
          </cell>
        </row>
        <row r="2566">
          <cell r="A2566" t="str">
            <v>INDEC-PB - 2413-1</v>
          </cell>
          <cell r="B2566" t="str">
            <v>Sustancias plásticas (incluye: Polímeros de etileno, Polímeros de estireno, Polímeros de cloruro de vinilo y Polímeros de propileno)</v>
          </cell>
          <cell r="C2566" t="str">
            <v>Sellador (Mesada Granito Natural)</v>
          </cell>
          <cell r="D2566" t="str">
            <v>Cc.</v>
          </cell>
          <cell r="E2566">
            <v>75</v>
          </cell>
          <cell r="F2566">
            <v>2.3140495867768593</v>
          </cell>
          <cell r="G2566">
            <v>173.55</v>
          </cell>
        </row>
        <row r="2567">
          <cell r="A2567" t="str">
            <v>INDEC-PB - 41251-1</v>
          </cell>
          <cell r="B2567" t="str">
            <v xml:space="preserve">Perfiles de hierro                                                     </v>
          </cell>
          <cell r="C2567" t="str">
            <v>Ménsulas (Mesada Granito Natural)</v>
          </cell>
          <cell r="D2567" t="str">
            <v>Un.</v>
          </cell>
          <cell r="E2567">
            <v>1</v>
          </cell>
          <cell r="F2567">
            <v>840</v>
          </cell>
          <cell r="G2567">
            <v>840</v>
          </cell>
        </row>
        <row r="2568">
          <cell r="A2568" t="str">
            <v>INDEC-PB - 42944-1</v>
          </cell>
          <cell r="B2568" t="str">
            <v xml:space="preserve">Bulones                                                                </v>
          </cell>
          <cell r="C2568" t="str">
            <v>Fijaciones (Mesada Granito Natural)</v>
          </cell>
          <cell r="D2568" t="str">
            <v>Gl</v>
          </cell>
          <cell r="E2568">
            <v>1</v>
          </cell>
          <cell r="F2568">
            <v>105</v>
          </cell>
          <cell r="G2568">
            <v>105</v>
          </cell>
        </row>
        <row r="2569">
          <cell r="A2569" t="str">
            <v/>
          </cell>
          <cell r="B2569" t="str">
            <v/>
          </cell>
          <cell r="C2569">
            <v>0</v>
          </cell>
          <cell r="D2569" t="str">
            <v/>
          </cell>
          <cell r="E2569">
            <v>0</v>
          </cell>
          <cell r="F2569">
            <v>0</v>
          </cell>
          <cell r="G2569">
            <v>0</v>
          </cell>
        </row>
        <row r="2570">
          <cell r="A2570" t="str">
            <v/>
          </cell>
          <cell r="B2570" t="str">
            <v/>
          </cell>
          <cell r="C2570">
            <v>0</v>
          </cell>
          <cell r="D2570" t="str">
            <v/>
          </cell>
          <cell r="E2570">
            <v>0</v>
          </cell>
          <cell r="F2570">
            <v>0</v>
          </cell>
          <cell r="G2570">
            <v>0</v>
          </cell>
        </row>
        <row r="2571">
          <cell r="A2571" t="str">
            <v/>
          </cell>
          <cell r="B2571" t="str">
            <v/>
          </cell>
          <cell r="C2571">
            <v>0</v>
          </cell>
          <cell r="D2571" t="str">
            <v/>
          </cell>
          <cell r="E2571">
            <v>0</v>
          </cell>
          <cell r="F2571">
            <v>0</v>
          </cell>
          <cell r="G2571">
            <v>0</v>
          </cell>
        </row>
        <row r="2572">
          <cell r="A2572" t="str">
            <v/>
          </cell>
          <cell r="B2572" t="str">
            <v/>
          </cell>
          <cell r="C2572">
            <v>0</v>
          </cell>
          <cell r="D2572" t="str">
            <v/>
          </cell>
          <cell r="E2572">
            <v>0</v>
          </cell>
          <cell r="F2572">
            <v>0</v>
          </cell>
          <cell r="G2572">
            <v>0</v>
          </cell>
        </row>
        <row r="2573">
          <cell r="A2573" t="str">
            <v/>
          </cell>
          <cell r="B2573" t="str">
            <v/>
          </cell>
          <cell r="C2573">
            <v>0</v>
          </cell>
          <cell r="D2573" t="str">
            <v/>
          </cell>
          <cell r="E2573">
            <v>0</v>
          </cell>
          <cell r="F2573">
            <v>0</v>
          </cell>
          <cell r="G2573">
            <v>0</v>
          </cell>
        </row>
        <row r="2574">
          <cell r="A2574" t="str">
            <v/>
          </cell>
          <cell r="B2574" t="str">
            <v/>
          </cell>
          <cell r="C2574">
            <v>0</v>
          </cell>
          <cell r="D2574" t="str">
            <v/>
          </cell>
          <cell r="E2574">
            <v>0</v>
          </cell>
          <cell r="F2574">
            <v>0</v>
          </cell>
          <cell r="G2574">
            <v>0</v>
          </cell>
        </row>
        <row r="2575">
          <cell r="A2575" t="str">
            <v/>
          </cell>
          <cell r="B2575" t="str">
            <v/>
          </cell>
          <cell r="C2575">
            <v>0</v>
          </cell>
          <cell r="D2575" t="str">
            <v/>
          </cell>
          <cell r="E2575">
            <v>0</v>
          </cell>
          <cell r="F2575">
            <v>0</v>
          </cell>
          <cell r="G2575">
            <v>0</v>
          </cell>
        </row>
        <row r="2576">
          <cell r="A2576">
            <v>0</v>
          </cell>
          <cell r="B2576">
            <v>0</v>
          </cell>
          <cell r="C2576">
            <v>0</v>
          </cell>
          <cell r="D2576">
            <v>0</v>
          </cell>
          <cell r="E2576">
            <v>0</v>
          </cell>
          <cell r="F2576" t="str">
            <v>Total A</v>
          </cell>
          <cell r="G2576">
            <v>12736.5</v>
          </cell>
        </row>
        <row r="2577">
          <cell r="A2577">
            <v>0</v>
          </cell>
          <cell r="B2577">
            <v>0</v>
          </cell>
          <cell r="C2577" t="str">
            <v>B - MANO DE OBRA</v>
          </cell>
          <cell r="D2577">
            <v>0</v>
          </cell>
          <cell r="E2577">
            <v>0</v>
          </cell>
          <cell r="F2577">
            <v>0</v>
          </cell>
          <cell r="G2577">
            <v>0</v>
          </cell>
        </row>
        <row r="2578">
          <cell r="A2578" t="str">
            <v>IIEE-SJ - 102000</v>
          </cell>
          <cell r="B2578" t="str">
            <v xml:space="preserve">Oficial </v>
          </cell>
          <cell r="C2578" t="str">
            <v>Oficial</v>
          </cell>
          <cell r="D2578" t="str">
            <v>hs.</v>
          </cell>
          <cell r="E2578">
            <v>2</v>
          </cell>
          <cell r="F2578">
            <v>222.14</v>
          </cell>
          <cell r="G2578">
            <v>444.28</v>
          </cell>
        </row>
        <row r="2579">
          <cell r="A2579" t="str">
            <v>IIEE-SJ - 103000</v>
          </cell>
          <cell r="B2579" t="str">
            <v>Ayudante</v>
          </cell>
          <cell r="C2579" t="str">
            <v>Ayudante</v>
          </cell>
          <cell r="D2579" t="str">
            <v>hs.</v>
          </cell>
          <cell r="E2579">
            <v>2.2000000000000002</v>
          </cell>
          <cell r="F2579">
            <v>188.03</v>
          </cell>
          <cell r="G2579">
            <v>413.67</v>
          </cell>
        </row>
        <row r="2580">
          <cell r="A2580" t="str">
            <v>IIEE-SJ - 102000</v>
          </cell>
          <cell r="B2580" t="str">
            <v xml:space="preserve">Oficial </v>
          </cell>
          <cell r="C2580" t="str">
            <v>Cargas Sociales Oficial</v>
          </cell>
          <cell r="D2580" t="str">
            <v>hs.</v>
          </cell>
          <cell r="E2580">
            <v>2</v>
          </cell>
          <cell r="F2580">
            <v>139.9</v>
          </cell>
          <cell r="G2580">
            <v>279.8</v>
          </cell>
        </row>
        <row r="2581">
          <cell r="A2581" t="str">
            <v>IIEE-SJ - 103000</v>
          </cell>
          <cell r="B2581" t="str">
            <v>Ayudante</v>
          </cell>
          <cell r="C2581" t="str">
            <v>Cargas Sociales Ayudante</v>
          </cell>
          <cell r="D2581" t="str">
            <v>hs.</v>
          </cell>
          <cell r="E2581">
            <v>2.2000000000000002</v>
          </cell>
          <cell r="F2581">
            <v>118.96</v>
          </cell>
          <cell r="G2581">
            <v>261.70999999999998</v>
          </cell>
        </row>
        <row r="2582">
          <cell r="A2582" t="str">
            <v/>
          </cell>
          <cell r="B2582">
            <v>0</v>
          </cell>
          <cell r="C2582">
            <v>0</v>
          </cell>
          <cell r="D2582" t="str">
            <v/>
          </cell>
          <cell r="E2582">
            <v>0</v>
          </cell>
          <cell r="F2582">
            <v>0</v>
          </cell>
          <cell r="G2582">
            <v>0</v>
          </cell>
        </row>
        <row r="2583">
          <cell r="A2583" t="str">
            <v/>
          </cell>
          <cell r="B2583">
            <v>0</v>
          </cell>
          <cell r="C2583">
            <v>0</v>
          </cell>
          <cell r="D2583" t="str">
            <v/>
          </cell>
          <cell r="E2583">
            <v>0</v>
          </cell>
          <cell r="F2583">
            <v>0</v>
          </cell>
          <cell r="G2583">
            <v>0</v>
          </cell>
        </row>
        <row r="2584">
          <cell r="A2584" t="str">
            <v/>
          </cell>
          <cell r="B2584">
            <v>0</v>
          </cell>
          <cell r="C2584">
            <v>0</v>
          </cell>
          <cell r="D2584" t="str">
            <v/>
          </cell>
          <cell r="E2584">
            <v>0</v>
          </cell>
          <cell r="F2584">
            <v>0</v>
          </cell>
          <cell r="G2584">
            <v>0</v>
          </cell>
        </row>
        <row r="2585">
          <cell r="A2585" t="str">
            <v/>
          </cell>
          <cell r="B2585">
            <v>0</v>
          </cell>
          <cell r="C2585">
            <v>0</v>
          </cell>
          <cell r="D2585" t="str">
            <v/>
          </cell>
          <cell r="E2585">
            <v>0</v>
          </cell>
          <cell r="F2585">
            <v>0</v>
          </cell>
          <cell r="G2585">
            <v>0</v>
          </cell>
        </row>
        <row r="2586">
          <cell r="A2586">
            <v>0</v>
          </cell>
          <cell r="B2586">
            <v>0</v>
          </cell>
          <cell r="C2586">
            <v>0</v>
          </cell>
          <cell r="D2586">
            <v>0</v>
          </cell>
          <cell r="E2586">
            <v>0</v>
          </cell>
          <cell r="F2586" t="str">
            <v>Total B</v>
          </cell>
          <cell r="G2586">
            <v>1399.46</v>
          </cell>
        </row>
        <row r="2587">
          <cell r="A2587">
            <v>0</v>
          </cell>
          <cell r="B2587">
            <v>0</v>
          </cell>
          <cell r="C2587" t="str">
            <v>C - EQUIPOS</v>
          </cell>
          <cell r="D2587">
            <v>0</v>
          </cell>
          <cell r="E2587">
            <v>0</v>
          </cell>
          <cell r="F2587">
            <v>0</v>
          </cell>
          <cell r="G2587">
            <v>0</v>
          </cell>
        </row>
        <row r="2588">
          <cell r="A2588" t="str">
            <v/>
          </cell>
          <cell r="B2588" t="str">
            <v/>
          </cell>
          <cell r="C2588">
            <v>0</v>
          </cell>
          <cell r="D2588" t="str">
            <v/>
          </cell>
          <cell r="E2588">
            <v>0</v>
          </cell>
          <cell r="F2588">
            <v>0</v>
          </cell>
          <cell r="G2588">
            <v>0</v>
          </cell>
        </row>
        <row r="2589">
          <cell r="A2589" t="str">
            <v/>
          </cell>
          <cell r="B2589" t="str">
            <v/>
          </cell>
          <cell r="C2589">
            <v>0</v>
          </cell>
          <cell r="D2589" t="str">
            <v/>
          </cell>
          <cell r="E2589">
            <v>0</v>
          </cell>
          <cell r="F2589">
            <v>0</v>
          </cell>
          <cell r="G2589">
            <v>0</v>
          </cell>
        </row>
        <row r="2590">
          <cell r="A2590" t="str">
            <v/>
          </cell>
          <cell r="B2590" t="str">
            <v/>
          </cell>
          <cell r="C2590">
            <v>0</v>
          </cell>
          <cell r="D2590" t="str">
            <v/>
          </cell>
          <cell r="E2590">
            <v>0</v>
          </cell>
          <cell r="F2590">
            <v>0</v>
          </cell>
          <cell r="G2590">
            <v>0</v>
          </cell>
        </row>
        <row r="2591">
          <cell r="A2591" t="str">
            <v/>
          </cell>
          <cell r="B2591" t="str">
            <v/>
          </cell>
          <cell r="C2591">
            <v>0</v>
          </cell>
          <cell r="D2591" t="str">
            <v/>
          </cell>
          <cell r="E2591">
            <v>0</v>
          </cell>
          <cell r="F2591">
            <v>0</v>
          </cell>
          <cell r="G2591">
            <v>0</v>
          </cell>
        </row>
        <row r="2592">
          <cell r="A2592" t="str">
            <v/>
          </cell>
          <cell r="B2592" t="str">
            <v/>
          </cell>
          <cell r="C2592">
            <v>0</v>
          </cell>
          <cell r="D2592" t="str">
            <v/>
          </cell>
          <cell r="E2592">
            <v>0</v>
          </cell>
          <cell r="F2592">
            <v>0</v>
          </cell>
          <cell r="G2592">
            <v>0</v>
          </cell>
        </row>
        <row r="2593">
          <cell r="A2593" t="str">
            <v/>
          </cell>
          <cell r="B2593" t="str">
            <v/>
          </cell>
          <cell r="C2593">
            <v>0</v>
          </cell>
          <cell r="D2593" t="str">
            <v/>
          </cell>
          <cell r="E2593">
            <v>0</v>
          </cell>
          <cell r="F2593">
            <v>0</v>
          </cell>
          <cell r="G2593">
            <v>0</v>
          </cell>
        </row>
        <row r="2594">
          <cell r="A2594" t="str">
            <v/>
          </cell>
          <cell r="B2594" t="str">
            <v/>
          </cell>
          <cell r="C2594">
            <v>0</v>
          </cell>
          <cell r="D2594" t="str">
            <v/>
          </cell>
          <cell r="E2594">
            <v>0</v>
          </cell>
          <cell r="F2594">
            <v>0</v>
          </cell>
          <cell r="G2594">
            <v>0</v>
          </cell>
        </row>
        <row r="2595">
          <cell r="A2595" t="str">
            <v/>
          </cell>
          <cell r="B2595" t="str">
            <v/>
          </cell>
          <cell r="C2595">
            <v>0</v>
          </cell>
          <cell r="D2595" t="str">
            <v/>
          </cell>
          <cell r="E2595">
            <v>0</v>
          </cell>
          <cell r="F2595">
            <v>0</v>
          </cell>
          <cell r="G2595">
            <v>0</v>
          </cell>
        </row>
        <row r="2596">
          <cell r="A2596" t="str">
            <v/>
          </cell>
          <cell r="B2596" t="str">
            <v/>
          </cell>
          <cell r="C2596">
            <v>0</v>
          </cell>
          <cell r="D2596" t="str">
            <v/>
          </cell>
          <cell r="E2596">
            <v>0</v>
          </cell>
          <cell r="F2596">
            <v>0</v>
          </cell>
          <cell r="G2596">
            <v>0</v>
          </cell>
        </row>
        <row r="2597">
          <cell r="A2597">
            <v>0</v>
          </cell>
          <cell r="B2597">
            <v>0</v>
          </cell>
          <cell r="C2597">
            <v>0</v>
          </cell>
          <cell r="D2597">
            <v>0</v>
          </cell>
          <cell r="E2597">
            <v>0</v>
          </cell>
          <cell r="F2597" t="str">
            <v>Total C</v>
          </cell>
          <cell r="G2597">
            <v>0</v>
          </cell>
        </row>
        <row r="2598">
          <cell r="A2598">
            <v>0</v>
          </cell>
          <cell r="B2598">
            <v>0</v>
          </cell>
          <cell r="C2598">
            <v>0</v>
          </cell>
          <cell r="D2598">
            <v>0</v>
          </cell>
          <cell r="E2598">
            <v>0</v>
          </cell>
          <cell r="F2598">
            <v>0</v>
          </cell>
          <cell r="G2598">
            <v>0</v>
          </cell>
        </row>
        <row r="2599">
          <cell r="A2599" t="str">
            <v>7.1</v>
          </cell>
          <cell r="B2599" t="str">
            <v>Mesadas de granito natural</v>
          </cell>
          <cell r="C2599">
            <v>0</v>
          </cell>
          <cell r="D2599" t="str">
            <v>Costo  Neto</v>
          </cell>
          <cell r="E2599">
            <v>0</v>
          </cell>
          <cell r="F2599" t="str">
            <v>Total D=A+B+C</v>
          </cell>
          <cell r="G2599">
            <v>14135.96</v>
          </cell>
        </row>
        <row r="2601">
          <cell r="A2601" t="str">
            <v>ANALISIS DE PRECIOS</v>
          </cell>
          <cell r="B2601">
            <v>0</v>
          </cell>
          <cell r="C2601">
            <v>0</v>
          </cell>
          <cell r="D2601">
            <v>0</v>
          </cell>
          <cell r="E2601">
            <v>0</v>
          </cell>
          <cell r="F2601">
            <v>0</v>
          </cell>
          <cell r="G2601">
            <v>0</v>
          </cell>
        </row>
        <row r="2602">
          <cell r="A2602" t="str">
            <v>COMITENTE:</v>
          </cell>
          <cell r="B2602" t="str">
            <v>DIRECCIÓN DE INFRAESTRUCTURA ESCOLAR</v>
          </cell>
          <cell r="C2602">
            <v>0</v>
          </cell>
          <cell r="D2602">
            <v>0</v>
          </cell>
          <cell r="E2602">
            <v>0</v>
          </cell>
          <cell r="F2602">
            <v>0</v>
          </cell>
          <cell r="G2602">
            <v>0</v>
          </cell>
        </row>
        <row r="2603">
          <cell r="A2603" t="str">
            <v>CONTRATISTA:</v>
          </cell>
          <cell r="B2603">
            <v>0</v>
          </cell>
          <cell r="C2603">
            <v>0</v>
          </cell>
          <cell r="D2603">
            <v>0</v>
          </cell>
          <cell r="E2603">
            <v>0</v>
          </cell>
          <cell r="F2603">
            <v>0</v>
          </cell>
          <cell r="G2603">
            <v>0</v>
          </cell>
        </row>
        <row r="2604">
          <cell r="A2604" t="str">
            <v>OBRA:</v>
          </cell>
          <cell r="B2604" t="str">
            <v>ESCUELA JUAN JOSE PASO</v>
          </cell>
          <cell r="C2604">
            <v>0</v>
          </cell>
          <cell r="D2604">
            <v>0</v>
          </cell>
          <cell r="E2604">
            <v>0</v>
          </cell>
          <cell r="F2604" t="str">
            <v>PRECIOS A:</v>
          </cell>
          <cell r="G2604">
            <v>44180</v>
          </cell>
        </row>
        <row r="2605">
          <cell r="A2605" t="str">
            <v>UBICACIÓN:</v>
          </cell>
          <cell r="B2605" t="str">
            <v>DEPARTAMENTO ANGACO</v>
          </cell>
          <cell r="C2605">
            <v>0</v>
          </cell>
          <cell r="D2605">
            <v>0</v>
          </cell>
          <cell r="E2605">
            <v>0</v>
          </cell>
          <cell r="F2605">
            <v>0</v>
          </cell>
          <cell r="G2605">
            <v>0</v>
          </cell>
        </row>
        <row r="2606">
          <cell r="A2606" t="str">
            <v>RUBRO:</v>
          </cell>
          <cell r="B2606">
            <v>7</v>
          </cell>
          <cell r="C2606" t="str">
            <v>MARMOLERÍA</v>
          </cell>
          <cell r="D2606">
            <v>0</v>
          </cell>
          <cell r="E2606">
            <v>0</v>
          </cell>
          <cell r="F2606">
            <v>0</v>
          </cell>
          <cell r="G2606">
            <v>0</v>
          </cell>
        </row>
        <row r="2607">
          <cell r="A2607" t="str">
            <v>ITEM:</v>
          </cell>
          <cell r="B2607" t="str">
            <v>7.2</v>
          </cell>
          <cell r="C2607" t="str">
            <v>Separador de mingitorios de granito natural</v>
          </cell>
          <cell r="D2607">
            <v>0</v>
          </cell>
          <cell r="E2607">
            <v>0</v>
          </cell>
          <cell r="F2607" t="str">
            <v>UNIDAD:</v>
          </cell>
          <cell r="G2607" t="str">
            <v>m2</v>
          </cell>
        </row>
        <row r="2608">
          <cell r="A2608">
            <v>0</v>
          </cell>
          <cell r="B2608">
            <v>0</v>
          </cell>
          <cell r="C2608">
            <v>0</v>
          </cell>
          <cell r="D2608">
            <v>0</v>
          </cell>
          <cell r="E2608">
            <v>0</v>
          </cell>
          <cell r="F2608">
            <v>0</v>
          </cell>
          <cell r="G2608">
            <v>0</v>
          </cell>
        </row>
        <row r="2609">
          <cell r="A2609" t="str">
            <v>DATOS REDETERMINACION</v>
          </cell>
          <cell r="B2609">
            <v>0</v>
          </cell>
          <cell r="C2609" t="str">
            <v>DESIGNACION</v>
          </cell>
          <cell r="D2609" t="str">
            <v>U</v>
          </cell>
          <cell r="E2609" t="str">
            <v>Cantidad</v>
          </cell>
          <cell r="F2609" t="str">
            <v>$ Unitarios</v>
          </cell>
          <cell r="G2609" t="str">
            <v>$ Parcial</v>
          </cell>
        </row>
        <row r="2610">
          <cell r="A2610" t="str">
            <v>CÓDIGO</v>
          </cell>
          <cell r="B2610" t="str">
            <v>DESCRIPCIÓN</v>
          </cell>
          <cell r="C2610">
            <v>0</v>
          </cell>
          <cell r="D2610">
            <v>0</v>
          </cell>
          <cell r="E2610">
            <v>0</v>
          </cell>
          <cell r="F2610">
            <v>0</v>
          </cell>
          <cell r="G2610">
            <v>0</v>
          </cell>
        </row>
        <row r="2611">
          <cell r="A2611">
            <v>0</v>
          </cell>
          <cell r="B2611">
            <v>0</v>
          </cell>
          <cell r="C2611" t="str">
            <v>A - MATERIALES</v>
          </cell>
          <cell r="D2611">
            <v>0</v>
          </cell>
          <cell r="E2611">
            <v>0</v>
          </cell>
          <cell r="F2611">
            <v>0</v>
          </cell>
          <cell r="G2611">
            <v>0</v>
          </cell>
        </row>
        <row r="2612">
          <cell r="A2612" t="str">
            <v>INDEC-PB - 41251-1</v>
          </cell>
          <cell r="B2612" t="str">
            <v xml:space="preserve">Perfiles de hierro                                                     </v>
          </cell>
          <cell r="C2612" t="str">
            <v>Separador Granito Natural</v>
          </cell>
          <cell r="D2612" t="str">
            <v>m2</v>
          </cell>
          <cell r="E2612">
            <v>1.05</v>
          </cell>
          <cell r="F2612">
            <v>8500</v>
          </cell>
          <cell r="G2612">
            <v>8925</v>
          </cell>
        </row>
        <row r="2613">
          <cell r="A2613" t="str">
            <v>INDEC-PB - 2413-1</v>
          </cell>
          <cell r="B2613" t="str">
            <v>Sustancias plásticas (incluye: Polímeros de etileno, Polímeros de estireno, Polímeros de cloruro de vinilo y Polímeros de propileno)</v>
          </cell>
          <cell r="C2613" t="str">
            <v>Sikaflex 1A</v>
          </cell>
          <cell r="D2613" t="str">
            <v>cc</v>
          </cell>
          <cell r="E2613">
            <v>75</v>
          </cell>
          <cell r="F2613">
            <v>2.62</v>
          </cell>
          <cell r="G2613">
            <v>196.5</v>
          </cell>
        </row>
        <row r="2614">
          <cell r="A2614" t="str">
            <v>INDEC-CM - 37610-11</v>
          </cell>
          <cell r="B2614" t="str">
            <v>Mesada de granito</v>
          </cell>
          <cell r="C2614" t="str">
            <v xml:space="preserve">Estructura Apoyo Separador </v>
          </cell>
          <cell r="D2614" t="str">
            <v>Un.</v>
          </cell>
          <cell r="E2614">
            <v>0.3</v>
          </cell>
          <cell r="F2614">
            <v>10000</v>
          </cell>
          <cell r="G2614">
            <v>3000</v>
          </cell>
        </row>
        <row r="2615">
          <cell r="A2615" t="str">
            <v/>
          </cell>
          <cell r="B2615" t="str">
            <v/>
          </cell>
          <cell r="C2615">
            <v>0</v>
          </cell>
          <cell r="D2615" t="str">
            <v/>
          </cell>
          <cell r="E2615">
            <v>0</v>
          </cell>
          <cell r="F2615">
            <v>0</v>
          </cell>
          <cell r="G2615">
            <v>0</v>
          </cell>
        </row>
        <row r="2616">
          <cell r="A2616" t="str">
            <v/>
          </cell>
          <cell r="B2616" t="str">
            <v/>
          </cell>
          <cell r="C2616">
            <v>0</v>
          </cell>
          <cell r="D2616" t="str">
            <v/>
          </cell>
          <cell r="E2616">
            <v>0</v>
          </cell>
          <cell r="F2616">
            <v>0</v>
          </cell>
          <cell r="G2616">
            <v>0</v>
          </cell>
        </row>
        <row r="2617">
          <cell r="A2617" t="str">
            <v/>
          </cell>
          <cell r="B2617" t="str">
            <v/>
          </cell>
          <cell r="C2617">
            <v>0</v>
          </cell>
          <cell r="D2617" t="str">
            <v/>
          </cell>
          <cell r="E2617">
            <v>0</v>
          </cell>
          <cell r="F2617">
            <v>0</v>
          </cell>
          <cell r="G2617">
            <v>0</v>
          </cell>
        </row>
        <row r="2618">
          <cell r="A2618" t="str">
            <v/>
          </cell>
          <cell r="B2618" t="str">
            <v/>
          </cell>
          <cell r="C2618">
            <v>0</v>
          </cell>
          <cell r="D2618" t="str">
            <v/>
          </cell>
          <cell r="E2618">
            <v>0</v>
          </cell>
          <cell r="F2618">
            <v>0</v>
          </cell>
          <cell r="G2618">
            <v>0</v>
          </cell>
        </row>
        <row r="2619">
          <cell r="A2619" t="str">
            <v/>
          </cell>
          <cell r="B2619" t="str">
            <v/>
          </cell>
          <cell r="C2619">
            <v>0</v>
          </cell>
          <cell r="D2619" t="str">
            <v/>
          </cell>
          <cell r="E2619">
            <v>0</v>
          </cell>
          <cell r="F2619">
            <v>0</v>
          </cell>
          <cell r="G2619">
            <v>0</v>
          </cell>
        </row>
        <row r="2620">
          <cell r="A2620" t="str">
            <v/>
          </cell>
          <cell r="B2620" t="str">
            <v/>
          </cell>
          <cell r="C2620">
            <v>0</v>
          </cell>
          <cell r="D2620" t="str">
            <v/>
          </cell>
          <cell r="E2620">
            <v>0</v>
          </cell>
          <cell r="F2620">
            <v>0</v>
          </cell>
          <cell r="G2620">
            <v>0</v>
          </cell>
        </row>
        <row r="2621">
          <cell r="A2621" t="str">
            <v/>
          </cell>
          <cell r="B2621" t="str">
            <v/>
          </cell>
          <cell r="C2621">
            <v>0</v>
          </cell>
          <cell r="D2621" t="str">
            <v/>
          </cell>
          <cell r="E2621">
            <v>0</v>
          </cell>
          <cell r="F2621">
            <v>0</v>
          </cell>
          <cell r="G2621">
            <v>0</v>
          </cell>
        </row>
        <row r="2622">
          <cell r="A2622" t="str">
            <v/>
          </cell>
          <cell r="B2622" t="str">
            <v/>
          </cell>
          <cell r="C2622">
            <v>0</v>
          </cell>
          <cell r="D2622" t="str">
            <v/>
          </cell>
          <cell r="E2622">
            <v>0</v>
          </cell>
          <cell r="F2622">
            <v>0</v>
          </cell>
          <cell r="G2622">
            <v>0</v>
          </cell>
        </row>
        <row r="2623">
          <cell r="A2623" t="str">
            <v/>
          </cell>
          <cell r="B2623" t="str">
            <v/>
          </cell>
          <cell r="C2623">
            <v>0</v>
          </cell>
          <cell r="D2623" t="str">
            <v/>
          </cell>
          <cell r="E2623">
            <v>0</v>
          </cell>
          <cell r="F2623">
            <v>0</v>
          </cell>
          <cell r="G2623">
            <v>0</v>
          </cell>
        </row>
        <row r="2624">
          <cell r="A2624" t="str">
            <v/>
          </cell>
          <cell r="B2624" t="str">
            <v/>
          </cell>
          <cell r="C2624">
            <v>0</v>
          </cell>
          <cell r="D2624" t="str">
            <v/>
          </cell>
          <cell r="E2624">
            <v>0</v>
          </cell>
          <cell r="F2624">
            <v>0</v>
          </cell>
          <cell r="G2624">
            <v>0</v>
          </cell>
        </row>
        <row r="2625">
          <cell r="A2625" t="str">
            <v/>
          </cell>
          <cell r="B2625" t="str">
            <v/>
          </cell>
          <cell r="C2625">
            <v>0</v>
          </cell>
          <cell r="D2625" t="str">
            <v/>
          </cell>
          <cell r="E2625">
            <v>0</v>
          </cell>
          <cell r="F2625">
            <v>0</v>
          </cell>
          <cell r="G2625">
            <v>0</v>
          </cell>
        </row>
        <row r="2626">
          <cell r="A2626">
            <v>0</v>
          </cell>
          <cell r="B2626">
            <v>0</v>
          </cell>
          <cell r="C2626">
            <v>0</v>
          </cell>
          <cell r="D2626">
            <v>0</v>
          </cell>
          <cell r="E2626">
            <v>0</v>
          </cell>
          <cell r="F2626" t="str">
            <v>Total A</v>
          </cell>
          <cell r="G2626">
            <v>12121.5</v>
          </cell>
        </row>
        <row r="2627">
          <cell r="A2627">
            <v>0</v>
          </cell>
          <cell r="B2627">
            <v>0</v>
          </cell>
          <cell r="C2627" t="str">
            <v>B - MANO DE OBRA</v>
          </cell>
          <cell r="D2627">
            <v>0</v>
          </cell>
          <cell r="E2627">
            <v>0</v>
          </cell>
          <cell r="F2627">
            <v>0</v>
          </cell>
          <cell r="G2627">
            <v>0</v>
          </cell>
        </row>
        <row r="2628">
          <cell r="A2628" t="str">
            <v>IIEE-SJ - 102000</v>
          </cell>
          <cell r="B2628" t="str">
            <v xml:space="preserve">Oficial </v>
          </cell>
          <cell r="C2628" t="str">
            <v>Oficial</v>
          </cell>
          <cell r="D2628" t="str">
            <v>hs.</v>
          </cell>
          <cell r="E2628">
            <v>1.5</v>
          </cell>
          <cell r="F2628">
            <v>222.14</v>
          </cell>
          <cell r="G2628">
            <v>333.21</v>
          </cell>
        </row>
        <row r="2629">
          <cell r="A2629" t="str">
            <v>IIEE-SJ - 103000</v>
          </cell>
          <cell r="B2629" t="str">
            <v>Ayudante</v>
          </cell>
          <cell r="C2629" t="str">
            <v>Ayudante</v>
          </cell>
          <cell r="D2629" t="str">
            <v>hs.</v>
          </cell>
          <cell r="E2629">
            <v>1</v>
          </cell>
          <cell r="F2629">
            <v>188.03</v>
          </cell>
          <cell r="G2629">
            <v>188.03</v>
          </cell>
        </row>
        <row r="2630">
          <cell r="A2630" t="str">
            <v>IIEE-SJ - 102000</v>
          </cell>
          <cell r="B2630" t="str">
            <v xml:space="preserve">Oficial </v>
          </cell>
          <cell r="C2630" t="str">
            <v>Cargas Sociales Oficial</v>
          </cell>
          <cell r="D2630" t="str">
            <v>hs.</v>
          </cell>
          <cell r="E2630">
            <v>1.5</v>
          </cell>
          <cell r="F2630">
            <v>139.9</v>
          </cell>
          <cell r="G2630">
            <v>209.85</v>
          </cell>
        </row>
        <row r="2631">
          <cell r="A2631" t="str">
            <v>IIEE-SJ - 103000</v>
          </cell>
          <cell r="B2631" t="str">
            <v>Ayudante</v>
          </cell>
          <cell r="C2631" t="str">
            <v>Cargas Sociales Ayudante</v>
          </cell>
          <cell r="D2631" t="str">
            <v>hs.</v>
          </cell>
          <cell r="E2631">
            <v>1</v>
          </cell>
          <cell r="F2631">
            <v>118.96</v>
          </cell>
          <cell r="G2631">
            <v>118.96</v>
          </cell>
        </row>
        <row r="2632">
          <cell r="A2632" t="str">
            <v/>
          </cell>
          <cell r="B2632">
            <v>0</v>
          </cell>
          <cell r="C2632">
            <v>0</v>
          </cell>
          <cell r="D2632" t="str">
            <v/>
          </cell>
          <cell r="E2632">
            <v>0</v>
          </cell>
          <cell r="F2632">
            <v>0</v>
          </cell>
          <cell r="G2632">
            <v>0</v>
          </cell>
        </row>
        <row r="2633">
          <cell r="A2633" t="str">
            <v/>
          </cell>
          <cell r="B2633">
            <v>0</v>
          </cell>
          <cell r="C2633">
            <v>0</v>
          </cell>
          <cell r="D2633" t="str">
            <v/>
          </cell>
          <cell r="E2633">
            <v>0</v>
          </cell>
          <cell r="F2633">
            <v>0</v>
          </cell>
          <cell r="G2633">
            <v>0</v>
          </cell>
        </row>
        <row r="2634">
          <cell r="A2634" t="str">
            <v/>
          </cell>
          <cell r="B2634">
            <v>0</v>
          </cell>
          <cell r="C2634">
            <v>0</v>
          </cell>
          <cell r="D2634" t="str">
            <v/>
          </cell>
          <cell r="E2634">
            <v>0</v>
          </cell>
          <cell r="F2634">
            <v>0</v>
          </cell>
          <cell r="G2634">
            <v>0</v>
          </cell>
        </row>
        <row r="2635">
          <cell r="A2635" t="str">
            <v/>
          </cell>
          <cell r="B2635">
            <v>0</v>
          </cell>
          <cell r="C2635">
            <v>0</v>
          </cell>
          <cell r="D2635" t="str">
            <v/>
          </cell>
          <cell r="E2635">
            <v>0</v>
          </cell>
          <cell r="F2635">
            <v>0</v>
          </cell>
          <cell r="G2635">
            <v>0</v>
          </cell>
        </row>
        <row r="2636">
          <cell r="A2636">
            <v>0</v>
          </cell>
          <cell r="B2636">
            <v>0</v>
          </cell>
          <cell r="C2636">
            <v>0</v>
          </cell>
          <cell r="D2636">
            <v>0</v>
          </cell>
          <cell r="E2636">
            <v>0</v>
          </cell>
          <cell r="F2636" t="str">
            <v>Total B</v>
          </cell>
          <cell r="G2636">
            <v>850.05000000000007</v>
          </cell>
        </row>
        <row r="2637">
          <cell r="A2637">
            <v>0</v>
          </cell>
          <cell r="B2637">
            <v>0</v>
          </cell>
          <cell r="C2637" t="str">
            <v>C - EQUIPOS</v>
          </cell>
          <cell r="D2637">
            <v>0</v>
          </cell>
          <cell r="E2637">
            <v>0</v>
          </cell>
          <cell r="F2637">
            <v>0</v>
          </cell>
          <cell r="G2637">
            <v>0</v>
          </cell>
        </row>
        <row r="2638">
          <cell r="A2638" t="str">
            <v/>
          </cell>
          <cell r="B2638" t="str">
            <v/>
          </cell>
          <cell r="C2638">
            <v>0</v>
          </cell>
          <cell r="D2638" t="str">
            <v/>
          </cell>
          <cell r="E2638">
            <v>0</v>
          </cell>
          <cell r="F2638">
            <v>0</v>
          </cell>
          <cell r="G2638">
            <v>0</v>
          </cell>
        </row>
        <row r="2639">
          <cell r="A2639" t="str">
            <v/>
          </cell>
          <cell r="B2639" t="str">
            <v/>
          </cell>
          <cell r="C2639">
            <v>0</v>
          </cell>
          <cell r="D2639" t="str">
            <v/>
          </cell>
          <cell r="E2639">
            <v>0</v>
          </cell>
          <cell r="F2639">
            <v>0</v>
          </cell>
          <cell r="G2639">
            <v>0</v>
          </cell>
        </row>
        <row r="2640">
          <cell r="A2640" t="str">
            <v/>
          </cell>
          <cell r="B2640" t="str">
            <v/>
          </cell>
          <cell r="C2640">
            <v>0</v>
          </cell>
          <cell r="D2640" t="str">
            <v/>
          </cell>
          <cell r="E2640">
            <v>0</v>
          </cell>
          <cell r="F2640">
            <v>0</v>
          </cell>
          <cell r="G2640">
            <v>0</v>
          </cell>
        </row>
        <row r="2641">
          <cell r="A2641" t="str">
            <v/>
          </cell>
          <cell r="B2641" t="str">
            <v/>
          </cell>
          <cell r="C2641">
            <v>0</v>
          </cell>
          <cell r="D2641" t="str">
            <v/>
          </cell>
          <cell r="E2641">
            <v>0</v>
          </cell>
          <cell r="F2641">
            <v>0</v>
          </cell>
          <cell r="G2641">
            <v>0</v>
          </cell>
        </row>
        <row r="2642">
          <cell r="A2642" t="str">
            <v/>
          </cell>
          <cell r="B2642" t="str">
            <v/>
          </cell>
          <cell r="C2642">
            <v>0</v>
          </cell>
          <cell r="D2642" t="str">
            <v/>
          </cell>
          <cell r="E2642">
            <v>0</v>
          </cell>
          <cell r="F2642">
            <v>0</v>
          </cell>
          <cell r="G2642">
            <v>0</v>
          </cell>
        </row>
        <row r="2643">
          <cell r="A2643" t="str">
            <v/>
          </cell>
          <cell r="B2643" t="str">
            <v/>
          </cell>
          <cell r="C2643">
            <v>0</v>
          </cell>
          <cell r="D2643" t="str">
            <v/>
          </cell>
          <cell r="E2643">
            <v>0</v>
          </cell>
          <cell r="F2643">
            <v>0</v>
          </cell>
          <cell r="G2643">
            <v>0</v>
          </cell>
        </row>
        <row r="2644">
          <cell r="A2644" t="str">
            <v/>
          </cell>
          <cell r="B2644" t="str">
            <v/>
          </cell>
          <cell r="C2644">
            <v>0</v>
          </cell>
          <cell r="D2644" t="str">
            <v/>
          </cell>
          <cell r="E2644">
            <v>0</v>
          </cell>
          <cell r="F2644">
            <v>0</v>
          </cell>
          <cell r="G2644">
            <v>0</v>
          </cell>
        </row>
        <row r="2645">
          <cell r="A2645" t="str">
            <v/>
          </cell>
          <cell r="B2645" t="str">
            <v/>
          </cell>
          <cell r="C2645">
            <v>0</v>
          </cell>
          <cell r="D2645" t="str">
            <v/>
          </cell>
          <cell r="E2645">
            <v>0</v>
          </cell>
          <cell r="F2645">
            <v>0</v>
          </cell>
          <cell r="G2645">
            <v>0</v>
          </cell>
        </row>
        <row r="2646">
          <cell r="A2646" t="str">
            <v/>
          </cell>
          <cell r="B2646" t="str">
            <v/>
          </cell>
          <cell r="C2646">
            <v>0</v>
          </cell>
          <cell r="D2646" t="str">
            <v/>
          </cell>
          <cell r="E2646">
            <v>0</v>
          </cell>
          <cell r="F2646">
            <v>0</v>
          </cell>
          <cell r="G2646">
            <v>0</v>
          </cell>
        </row>
        <row r="2647">
          <cell r="A2647">
            <v>0</v>
          </cell>
          <cell r="B2647">
            <v>0</v>
          </cell>
          <cell r="C2647">
            <v>0</v>
          </cell>
          <cell r="D2647">
            <v>0</v>
          </cell>
          <cell r="E2647">
            <v>0</v>
          </cell>
          <cell r="F2647" t="str">
            <v>Total C</v>
          </cell>
          <cell r="G2647">
            <v>0</v>
          </cell>
        </row>
        <row r="2648">
          <cell r="A2648">
            <v>0</v>
          </cell>
          <cell r="B2648">
            <v>0</v>
          </cell>
          <cell r="C2648">
            <v>0</v>
          </cell>
          <cell r="D2648">
            <v>0</v>
          </cell>
          <cell r="E2648">
            <v>0</v>
          </cell>
          <cell r="F2648">
            <v>0</v>
          </cell>
          <cell r="G2648">
            <v>0</v>
          </cell>
        </row>
        <row r="2649">
          <cell r="A2649" t="str">
            <v>7.2</v>
          </cell>
          <cell r="B2649" t="str">
            <v>Separador de mingitorios de granito natural</v>
          </cell>
          <cell r="C2649">
            <v>0</v>
          </cell>
          <cell r="D2649" t="str">
            <v>Costo  Neto</v>
          </cell>
          <cell r="E2649">
            <v>0</v>
          </cell>
          <cell r="F2649" t="str">
            <v>Total D=A+B+C</v>
          </cell>
          <cell r="G2649">
            <v>12971.55</v>
          </cell>
        </row>
        <row r="2651">
          <cell r="A2651" t="str">
            <v>ANALISIS DE PRECIOS</v>
          </cell>
          <cell r="B2651">
            <v>0</v>
          </cell>
          <cell r="C2651">
            <v>0</v>
          </cell>
          <cell r="D2651">
            <v>0</v>
          </cell>
          <cell r="E2651">
            <v>0</v>
          </cell>
          <cell r="F2651">
            <v>0</v>
          </cell>
          <cell r="G2651">
            <v>0</v>
          </cell>
        </row>
        <row r="2652">
          <cell r="A2652" t="str">
            <v>COMITENTE:</v>
          </cell>
          <cell r="B2652" t="str">
            <v>DIRECCIÓN DE INFRAESTRUCTURA ESCOLAR</v>
          </cell>
          <cell r="C2652">
            <v>0</v>
          </cell>
          <cell r="D2652">
            <v>0</v>
          </cell>
          <cell r="E2652">
            <v>0</v>
          </cell>
          <cell r="F2652">
            <v>0</v>
          </cell>
          <cell r="G2652">
            <v>0</v>
          </cell>
        </row>
        <row r="2653">
          <cell r="A2653" t="str">
            <v>CONTRATISTA:</v>
          </cell>
          <cell r="B2653">
            <v>0</v>
          </cell>
          <cell r="C2653">
            <v>0</v>
          </cell>
          <cell r="D2653">
            <v>0</v>
          </cell>
          <cell r="E2653">
            <v>0</v>
          </cell>
          <cell r="F2653">
            <v>0</v>
          </cell>
          <cell r="G2653">
            <v>0</v>
          </cell>
        </row>
        <row r="2654">
          <cell r="A2654" t="str">
            <v>OBRA:</v>
          </cell>
          <cell r="B2654" t="str">
            <v>ESCUELA JUAN JOSE PASO</v>
          </cell>
          <cell r="C2654">
            <v>0</v>
          </cell>
          <cell r="D2654">
            <v>0</v>
          </cell>
          <cell r="E2654">
            <v>0</v>
          </cell>
          <cell r="F2654" t="str">
            <v>PRECIOS A:</v>
          </cell>
          <cell r="G2654">
            <v>44180</v>
          </cell>
        </row>
        <row r="2655">
          <cell r="A2655" t="str">
            <v>UBICACIÓN:</v>
          </cell>
          <cell r="B2655" t="str">
            <v>DEPARTAMENTO ANGACO</v>
          </cell>
          <cell r="C2655">
            <v>0</v>
          </cell>
          <cell r="D2655">
            <v>0</v>
          </cell>
          <cell r="E2655">
            <v>0</v>
          </cell>
          <cell r="F2655">
            <v>0</v>
          </cell>
          <cell r="G2655">
            <v>0</v>
          </cell>
        </row>
        <row r="2656">
          <cell r="A2656" t="str">
            <v>RUBRO:</v>
          </cell>
          <cell r="B2656">
            <v>8</v>
          </cell>
          <cell r="C2656" t="str">
            <v>CUBIERTAS Y TECHOS</v>
          </cell>
          <cell r="D2656">
            <v>0</v>
          </cell>
          <cell r="E2656">
            <v>0</v>
          </cell>
          <cell r="F2656">
            <v>0</v>
          </cell>
          <cell r="G2656">
            <v>0</v>
          </cell>
        </row>
        <row r="2657">
          <cell r="A2657" t="str">
            <v>ITEM:</v>
          </cell>
          <cell r="B2657" t="str">
            <v>8.1</v>
          </cell>
          <cell r="C2657" t="str">
            <v>Sobre losas de hormigón armado</v>
          </cell>
          <cell r="D2657">
            <v>0</v>
          </cell>
          <cell r="E2657">
            <v>0</v>
          </cell>
          <cell r="F2657" t="str">
            <v>UNIDAD:</v>
          </cell>
          <cell r="G2657" t="str">
            <v>m2</v>
          </cell>
        </row>
        <row r="2658">
          <cell r="A2658">
            <v>0</v>
          </cell>
          <cell r="B2658">
            <v>0</v>
          </cell>
          <cell r="C2658">
            <v>0</v>
          </cell>
          <cell r="D2658">
            <v>0</v>
          </cell>
          <cell r="E2658">
            <v>0</v>
          </cell>
          <cell r="F2658">
            <v>0</v>
          </cell>
          <cell r="G2658">
            <v>0</v>
          </cell>
        </row>
        <row r="2659">
          <cell r="A2659" t="str">
            <v>DATOS REDETERMINACION</v>
          </cell>
          <cell r="B2659">
            <v>0</v>
          </cell>
          <cell r="C2659" t="str">
            <v>DESIGNACION</v>
          </cell>
          <cell r="D2659" t="str">
            <v>U</v>
          </cell>
          <cell r="E2659" t="str">
            <v>Cantidad</v>
          </cell>
          <cell r="F2659" t="str">
            <v>$ Unitarios</v>
          </cell>
          <cell r="G2659" t="str">
            <v>$ Parcial</v>
          </cell>
        </row>
        <row r="2660">
          <cell r="A2660" t="str">
            <v>CÓDIGO</v>
          </cell>
          <cell r="B2660" t="str">
            <v>DESCRIPCIÓN</v>
          </cell>
          <cell r="C2660">
            <v>0</v>
          </cell>
          <cell r="D2660">
            <v>0</v>
          </cell>
          <cell r="E2660">
            <v>0</v>
          </cell>
          <cell r="F2660">
            <v>0</v>
          </cell>
          <cell r="G2660">
            <v>0</v>
          </cell>
        </row>
        <row r="2661">
          <cell r="A2661">
            <v>0</v>
          </cell>
          <cell r="B2661">
            <v>0</v>
          </cell>
          <cell r="C2661" t="str">
            <v>A - MATERIALES</v>
          </cell>
          <cell r="D2661">
            <v>0</v>
          </cell>
          <cell r="E2661">
            <v>0</v>
          </cell>
          <cell r="F2661">
            <v>0</v>
          </cell>
          <cell r="G2661">
            <v>0</v>
          </cell>
        </row>
        <row r="2662">
          <cell r="A2662" t="str">
            <v>INDEC-CM - 37440-11</v>
          </cell>
          <cell r="B2662" t="str">
            <v>Cemento portland normal, en bolsa</v>
          </cell>
          <cell r="C2662" t="str">
            <v>Cemento</v>
          </cell>
          <cell r="D2662" t="str">
            <v>Kg</v>
          </cell>
          <cell r="E2662">
            <v>6.4</v>
          </cell>
          <cell r="F2662">
            <v>9.5</v>
          </cell>
          <cell r="G2662">
            <v>60.8</v>
          </cell>
        </row>
        <row r="2663">
          <cell r="A2663" t="str">
            <v>INDEC-CM - 37420-11</v>
          </cell>
          <cell r="B2663" t="str">
            <v>Cal área hidratada</v>
          </cell>
          <cell r="C2663" t="str">
            <v>Cal hidratada</v>
          </cell>
          <cell r="D2663" t="str">
            <v>Kg</v>
          </cell>
          <cell r="E2663">
            <v>12</v>
          </cell>
          <cell r="F2663">
            <v>6.12</v>
          </cell>
          <cell r="G2663">
            <v>73.44</v>
          </cell>
        </row>
        <row r="2664">
          <cell r="A2664" t="str">
            <v>INDEC-CM - 15310-11</v>
          </cell>
          <cell r="B2664" t="str">
            <v xml:space="preserve">Arena fina </v>
          </cell>
          <cell r="C2664" t="str">
            <v>Arena lavada</v>
          </cell>
          <cell r="D2664" t="str">
            <v>m3</v>
          </cell>
          <cell r="E2664">
            <v>0.04</v>
          </cell>
          <cell r="F2664">
            <v>620</v>
          </cell>
          <cell r="G2664">
            <v>24.8</v>
          </cell>
        </row>
        <row r="2665">
          <cell r="A2665" t="str">
            <v>INDEC-PB - 37990-1</v>
          </cell>
          <cell r="B2665" t="str">
            <v xml:space="preserve">Hidrófugos                                                             </v>
          </cell>
          <cell r="C2665" t="str">
            <v>Hidrófugo Ceresita</v>
          </cell>
          <cell r="D2665" t="str">
            <v>kg</v>
          </cell>
          <cell r="E2665">
            <v>0.05</v>
          </cell>
          <cell r="F2665">
            <v>35.369999999999997</v>
          </cell>
          <cell r="G2665">
            <v>1.77</v>
          </cell>
        </row>
        <row r="2666">
          <cell r="A2666" t="str">
            <v>INDEC-PB - 35110-5</v>
          </cell>
          <cell r="B2666" t="str">
            <v xml:space="preserve">Impermeabilizantes                                                     </v>
          </cell>
          <cell r="C2666" t="str">
            <v>Barrera de vapor a base de solvente</v>
          </cell>
          <cell r="D2666" t="str">
            <v>lts</v>
          </cell>
          <cell r="E2666">
            <v>0.4</v>
          </cell>
          <cell r="F2666">
            <v>133.15</v>
          </cell>
          <cell r="G2666">
            <v>53.26</v>
          </cell>
        </row>
        <row r="2667">
          <cell r="A2667" t="str">
            <v>INDEC-PB - 35110-5</v>
          </cell>
          <cell r="B2667" t="str">
            <v xml:space="preserve">Impermeabilizantes                                                     </v>
          </cell>
          <cell r="C2667" t="str">
            <v>Pomeca</v>
          </cell>
          <cell r="D2667" t="str">
            <v>m3</v>
          </cell>
          <cell r="E2667">
            <v>7.0000000000000007E-2</v>
          </cell>
          <cell r="F2667">
            <v>671.08695652173913</v>
          </cell>
          <cell r="G2667">
            <v>46.98</v>
          </cell>
        </row>
        <row r="2668">
          <cell r="A2668" t="str">
            <v>INDEC-CM - 37930-11</v>
          </cell>
          <cell r="B2668" t="str">
            <v>Membrana asfáltica con folio de aluminio</v>
          </cell>
          <cell r="C2668" t="str">
            <v>Membrana 4mm c/aluminio</v>
          </cell>
          <cell r="D2668" t="str">
            <v>m2</v>
          </cell>
          <cell r="E2668">
            <v>1.1000000000000001</v>
          </cell>
          <cell r="F2668">
            <v>148.76</v>
          </cell>
          <cell r="G2668">
            <v>163.63999999999999</v>
          </cell>
        </row>
        <row r="2669">
          <cell r="A2669" t="str">
            <v>IIEE-SJ - 206001</v>
          </cell>
          <cell r="B2669" t="str">
            <v>Emulsión asfáltica envase x 18 lts. (RicAsfalt )</v>
          </cell>
          <cell r="C2669" t="str">
            <v>Emulsión Asfáltica</v>
          </cell>
          <cell r="D2669" t="str">
            <v>Kg</v>
          </cell>
          <cell r="E2669">
            <v>0.6</v>
          </cell>
          <cell r="F2669">
            <v>45.91</v>
          </cell>
          <cell r="G2669">
            <v>27.55</v>
          </cell>
        </row>
        <row r="2670">
          <cell r="A2670" t="str">
            <v/>
          </cell>
          <cell r="B2670" t="str">
            <v/>
          </cell>
          <cell r="C2670">
            <v>0</v>
          </cell>
          <cell r="D2670" t="str">
            <v/>
          </cell>
          <cell r="E2670">
            <v>0</v>
          </cell>
          <cell r="F2670">
            <v>0</v>
          </cell>
          <cell r="G2670">
            <v>0</v>
          </cell>
        </row>
        <row r="2671">
          <cell r="A2671" t="str">
            <v/>
          </cell>
          <cell r="B2671" t="str">
            <v/>
          </cell>
          <cell r="C2671">
            <v>0</v>
          </cell>
          <cell r="D2671" t="str">
            <v/>
          </cell>
          <cell r="E2671">
            <v>0</v>
          </cell>
          <cell r="F2671">
            <v>0</v>
          </cell>
          <cell r="G2671">
            <v>0</v>
          </cell>
        </row>
        <row r="2672">
          <cell r="A2672" t="str">
            <v/>
          </cell>
          <cell r="B2672" t="str">
            <v/>
          </cell>
          <cell r="C2672">
            <v>0</v>
          </cell>
          <cell r="D2672" t="str">
            <v/>
          </cell>
          <cell r="E2672">
            <v>0</v>
          </cell>
          <cell r="F2672">
            <v>0</v>
          </cell>
          <cell r="G2672">
            <v>0</v>
          </cell>
        </row>
        <row r="2673">
          <cell r="A2673" t="str">
            <v/>
          </cell>
          <cell r="B2673" t="str">
            <v/>
          </cell>
          <cell r="C2673">
            <v>0</v>
          </cell>
          <cell r="D2673" t="str">
            <v/>
          </cell>
          <cell r="E2673">
            <v>0</v>
          </cell>
          <cell r="F2673">
            <v>0</v>
          </cell>
          <cell r="G2673">
            <v>0</v>
          </cell>
        </row>
        <row r="2674">
          <cell r="A2674" t="str">
            <v/>
          </cell>
          <cell r="B2674" t="str">
            <v/>
          </cell>
          <cell r="C2674">
            <v>0</v>
          </cell>
          <cell r="D2674" t="str">
            <v/>
          </cell>
          <cell r="E2674">
            <v>0</v>
          </cell>
          <cell r="F2674">
            <v>0</v>
          </cell>
          <cell r="G2674">
            <v>0</v>
          </cell>
        </row>
        <row r="2675">
          <cell r="A2675" t="str">
            <v/>
          </cell>
          <cell r="B2675" t="str">
            <v/>
          </cell>
          <cell r="C2675">
            <v>0</v>
          </cell>
          <cell r="D2675" t="str">
            <v/>
          </cell>
          <cell r="E2675">
            <v>0</v>
          </cell>
          <cell r="F2675">
            <v>0</v>
          </cell>
          <cell r="G2675">
            <v>0</v>
          </cell>
        </row>
        <row r="2676">
          <cell r="A2676">
            <v>0</v>
          </cell>
          <cell r="B2676">
            <v>0</v>
          </cell>
          <cell r="C2676">
            <v>0</v>
          </cell>
          <cell r="D2676">
            <v>0</v>
          </cell>
          <cell r="E2676">
            <v>0</v>
          </cell>
          <cell r="F2676" t="str">
            <v>Total A</v>
          </cell>
          <cell r="G2676">
            <v>452.24</v>
          </cell>
        </row>
        <row r="2677">
          <cell r="A2677">
            <v>0</v>
          </cell>
          <cell r="B2677">
            <v>0</v>
          </cell>
          <cell r="C2677" t="str">
            <v>B - MANO DE OBRA</v>
          </cell>
          <cell r="D2677">
            <v>0</v>
          </cell>
          <cell r="E2677">
            <v>0</v>
          </cell>
          <cell r="F2677">
            <v>0</v>
          </cell>
          <cell r="G2677">
            <v>0</v>
          </cell>
        </row>
        <row r="2678">
          <cell r="A2678" t="str">
            <v>IIEE-SJ - 102000</v>
          </cell>
          <cell r="B2678" t="str">
            <v xml:space="preserve">Oficial </v>
          </cell>
          <cell r="C2678" t="str">
            <v>Oficial</v>
          </cell>
          <cell r="D2678" t="str">
            <v>hs.</v>
          </cell>
          <cell r="E2678">
            <v>1.25</v>
          </cell>
          <cell r="F2678">
            <v>222.14</v>
          </cell>
          <cell r="G2678">
            <v>277.68</v>
          </cell>
        </row>
        <row r="2679">
          <cell r="A2679" t="str">
            <v>IIEE-SJ - 103000</v>
          </cell>
          <cell r="B2679" t="str">
            <v>Ayudante</v>
          </cell>
          <cell r="C2679" t="str">
            <v>Ayudante</v>
          </cell>
          <cell r="D2679" t="str">
            <v>hs.</v>
          </cell>
          <cell r="E2679">
            <v>1.65</v>
          </cell>
          <cell r="F2679">
            <v>188.03</v>
          </cell>
          <cell r="G2679">
            <v>310.25</v>
          </cell>
        </row>
        <row r="2680">
          <cell r="A2680" t="str">
            <v>IIEE-SJ - 102000</v>
          </cell>
          <cell r="B2680" t="str">
            <v xml:space="preserve">Oficial </v>
          </cell>
          <cell r="C2680" t="str">
            <v>Cargas Sociales Oficial</v>
          </cell>
          <cell r="D2680" t="str">
            <v>hs.</v>
          </cell>
          <cell r="E2680">
            <v>1.25</v>
          </cell>
          <cell r="F2680">
            <v>139.9</v>
          </cell>
          <cell r="G2680">
            <v>174.88</v>
          </cell>
        </row>
        <row r="2681">
          <cell r="A2681" t="str">
            <v>IIEE-SJ - 103000</v>
          </cell>
          <cell r="B2681" t="str">
            <v>Ayudante</v>
          </cell>
          <cell r="C2681" t="str">
            <v>Cargas Sociales Ayudante</v>
          </cell>
          <cell r="D2681" t="str">
            <v>hs.</v>
          </cell>
          <cell r="E2681">
            <v>1.65</v>
          </cell>
          <cell r="F2681">
            <v>118.96</v>
          </cell>
          <cell r="G2681">
            <v>196.28</v>
          </cell>
        </row>
        <row r="2682">
          <cell r="A2682" t="str">
            <v/>
          </cell>
          <cell r="B2682">
            <v>0</v>
          </cell>
          <cell r="C2682">
            <v>0</v>
          </cell>
          <cell r="D2682" t="str">
            <v/>
          </cell>
          <cell r="E2682">
            <v>0</v>
          </cell>
          <cell r="F2682">
            <v>0</v>
          </cell>
          <cell r="G2682">
            <v>0</v>
          </cell>
        </row>
        <row r="2683">
          <cell r="A2683" t="str">
            <v/>
          </cell>
          <cell r="B2683">
            <v>0</v>
          </cell>
          <cell r="C2683">
            <v>0</v>
          </cell>
          <cell r="D2683" t="str">
            <v/>
          </cell>
          <cell r="E2683">
            <v>0</v>
          </cell>
          <cell r="F2683">
            <v>0</v>
          </cell>
          <cell r="G2683">
            <v>0</v>
          </cell>
        </row>
        <row r="2684">
          <cell r="A2684" t="str">
            <v/>
          </cell>
          <cell r="B2684">
            <v>0</v>
          </cell>
          <cell r="C2684">
            <v>0</v>
          </cell>
          <cell r="D2684" t="str">
            <v/>
          </cell>
          <cell r="E2684">
            <v>0</v>
          </cell>
          <cell r="F2684">
            <v>0</v>
          </cell>
          <cell r="G2684">
            <v>0</v>
          </cell>
        </row>
        <row r="2685">
          <cell r="A2685" t="str">
            <v/>
          </cell>
          <cell r="B2685">
            <v>0</v>
          </cell>
          <cell r="C2685">
            <v>0</v>
          </cell>
          <cell r="D2685" t="str">
            <v/>
          </cell>
          <cell r="E2685">
            <v>0</v>
          </cell>
          <cell r="F2685">
            <v>0</v>
          </cell>
          <cell r="G2685">
            <v>0</v>
          </cell>
        </row>
        <row r="2686">
          <cell r="A2686">
            <v>0</v>
          </cell>
          <cell r="B2686">
            <v>0</v>
          </cell>
          <cell r="C2686">
            <v>0</v>
          </cell>
          <cell r="D2686">
            <v>0</v>
          </cell>
          <cell r="E2686">
            <v>0</v>
          </cell>
          <cell r="F2686" t="str">
            <v>Total B</v>
          </cell>
          <cell r="G2686">
            <v>959.09</v>
          </cell>
        </row>
        <row r="2687">
          <cell r="A2687">
            <v>0</v>
          </cell>
          <cell r="B2687">
            <v>0</v>
          </cell>
          <cell r="C2687" t="str">
            <v>C - EQUIPOS</v>
          </cell>
          <cell r="D2687">
            <v>0</v>
          </cell>
          <cell r="E2687">
            <v>0</v>
          </cell>
          <cell r="F2687">
            <v>0</v>
          </cell>
          <cell r="G2687">
            <v>0</v>
          </cell>
        </row>
        <row r="2688">
          <cell r="A2688" t="str">
            <v/>
          </cell>
          <cell r="B2688" t="str">
            <v/>
          </cell>
          <cell r="C2688">
            <v>0</v>
          </cell>
          <cell r="D2688" t="str">
            <v/>
          </cell>
          <cell r="E2688">
            <v>0</v>
          </cell>
          <cell r="F2688">
            <v>0</v>
          </cell>
          <cell r="G2688">
            <v>0</v>
          </cell>
        </row>
        <row r="2689">
          <cell r="A2689" t="str">
            <v/>
          </cell>
          <cell r="B2689" t="str">
            <v/>
          </cell>
          <cell r="C2689">
            <v>0</v>
          </cell>
          <cell r="D2689" t="str">
            <v/>
          </cell>
          <cell r="E2689">
            <v>0</v>
          </cell>
          <cell r="F2689">
            <v>0</v>
          </cell>
          <cell r="G2689">
            <v>0</v>
          </cell>
        </row>
        <row r="2690">
          <cell r="A2690" t="str">
            <v/>
          </cell>
          <cell r="B2690" t="str">
            <v/>
          </cell>
          <cell r="C2690">
            <v>0</v>
          </cell>
          <cell r="D2690" t="str">
            <v/>
          </cell>
          <cell r="E2690">
            <v>0</v>
          </cell>
          <cell r="F2690">
            <v>0</v>
          </cell>
          <cell r="G2690">
            <v>0</v>
          </cell>
        </row>
        <row r="2691">
          <cell r="A2691" t="str">
            <v/>
          </cell>
          <cell r="B2691" t="str">
            <v/>
          </cell>
          <cell r="C2691">
            <v>0</v>
          </cell>
          <cell r="D2691" t="str">
            <v/>
          </cell>
          <cell r="E2691">
            <v>0</v>
          </cell>
          <cell r="F2691">
            <v>0</v>
          </cell>
          <cell r="G2691">
            <v>0</v>
          </cell>
        </row>
        <row r="2692">
          <cell r="A2692" t="str">
            <v/>
          </cell>
          <cell r="B2692" t="str">
            <v/>
          </cell>
          <cell r="C2692">
            <v>0</v>
          </cell>
          <cell r="D2692" t="str">
            <v/>
          </cell>
          <cell r="E2692">
            <v>0</v>
          </cell>
          <cell r="F2692">
            <v>0</v>
          </cell>
          <cell r="G2692">
            <v>0</v>
          </cell>
        </row>
        <row r="2693">
          <cell r="A2693" t="str">
            <v/>
          </cell>
          <cell r="B2693" t="str">
            <v/>
          </cell>
          <cell r="C2693">
            <v>0</v>
          </cell>
          <cell r="D2693" t="str">
            <v/>
          </cell>
          <cell r="E2693">
            <v>0</v>
          </cell>
          <cell r="F2693">
            <v>0</v>
          </cell>
          <cell r="G2693">
            <v>0</v>
          </cell>
        </row>
        <row r="2694">
          <cell r="A2694" t="str">
            <v/>
          </cell>
          <cell r="B2694" t="str">
            <v/>
          </cell>
          <cell r="C2694">
            <v>0</v>
          </cell>
          <cell r="D2694" t="str">
            <v/>
          </cell>
          <cell r="E2694">
            <v>0</v>
          </cell>
          <cell r="F2694">
            <v>0</v>
          </cell>
          <cell r="G2694">
            <v>0</v>
          </cell>
        </row>
        <row r="2695">
          <cell r="A2695" t="str">
            <v/>
          </cell>
          <cell r="B2695" t="str">
            <v/>
          </cell>
          <cell r="C2695">
            <v>0</v>
          </cell>
          <cell r="D2695" t="str">
            <v/>
          </cell>
          <cell r="E2695">
            <v>0</v>
          </cell>
          <cell r="F2695">
            <v>0</v>
          </cell>
          <cell r="G2695">
            <v>0</v>
          </cell>
        </row>
        <row r="2696">
          <cell r="A2696" t="str">
            <v/>
          </cell>
          <cell r="B2696" t="str">
            <v/>
          </cell>
          <cell r="C2696">
            <v>0</v>
          </cell>
          <cell r="D2696" t="str">
            <v/>
          </cell>
          <cell r="E2696">
            <v>0</v>
          </cell>
          <cell r="F2696">
            <v>0</v>
          </cell>
          <cell r="G2696">
            <v>0</v>
          </cell>
        </row>
        <row r="2697">
          <cell r="A2697">
            <v>0</v>
          </cell>
          <cell r="B2697">
            <v>0</v>
          </cell>
          <cell r="C2697">
            <v>0</v>
          </cell>
          <cell r="D2697">
            <v>0</v>
          </cell>
          <cell r="E2697">
            <v>0</v>
          </cell>
          <cell r="F2697" t="str">
            <v>Total C</v>
          </cell>
          <cell r="G2697">
            <v>0</v>
          </cell>
        </row>
        <row r="2698">
          <cell r="A2698">
            <v>0</v>
          </cell>
          <cell r="B2698">
            <v>0</v>
          </cell>
          <cell r="C2698">
            <v>0</v>
          </cell>
          <cell r="D2698">
            <v>0</v>
          </cell>
          <cell r="E2698">
            <v>0</v>
          </cell>
          <cell r="F2698">
            <v>0</v>
          </cell>
          <cell r="G2698">
            <v>0</v>
          </cell>
        </row>
        <row r="2699">
          <cell r="A2699" t="str">
            <v>8.1</v>
          </cell>
          <cell r="B2699" t="str">
            <v>Sobre losas de hormigón armado</v>
          </cell>
          <cell r="C2699">
            <v>0</v>
          </cell>
          <cell r="D2699" t="str">
            <v>Costo  Neto</v>
          </cell>
          <cell r="E2699">
            <v>0</v>
          </cell>
          <cell r="F2699" t="str">
            <v>Total D=A+B+C</v>
          </cell>
          <cell r="G2699">
            <v>1411.3300000000002</v>
          </cell>
        </row>
        <row r="2701">
          <cell r="A2701" t="str">
            <v>ANALISIS DE PRECIOS</v>
          </cell>
          <cell r="B2701">
            <v>0</v>
          </cell>
          <cell r="C2701">
            <v>0</v>
          </cell>
          <cell r="D2701">
            <v>0</v>
          </cell>
          <cell r="E2701">
            <v>0</v>
          </cell>
          <cell r="F2701">
            <v>0</v>
          </cell>
          <cell r="G2701">
            <v>0</v>
          </cell>
        </row>
        <row r="2702">
          <cell r="A2702" t="str">
            <v>COMITENTE:</v>
          </cell>
          <cell r="B2702" t="str">
            <v>DIRECCIÓN DE INFRAESTRUCTURA ESCOLAR</v>
          </cell>
          <cell r="C2702">
            <v>0</v>
          </cell>
          <cell r="D2702">
            <v>0</v>
          </cell>
          <cell r="E2702">
            <v>0</v>
          </cell>
          <cell r="F2702">
            <v>0</v>
          </cell>
          <cell r="G2702">
            <v>0</v>
          </cell>
        </row>
        <row r="2703">
          <cell r="A2703" t="str">
            <v>CONTRATISTA:</v>
          </cell>
          <cell r="B2703">
            <v>0</v>
          </cell>
          <cell r="C2703">
            <v>0</v>
          </cell>
          <cell r="D2703">
            <v>0</v>
          </cell>
          <cell r="E2703">
            <v>0</v>
          </cell>
          <cell r="F2703">
            <v>0</v>
          </cell>
          <cell r="G2703">
            <v>0</v>
          </cell>
        </row>
        <row r="2704">
          <cell r="A2704" t="str">
            <v>OBRA:</v>
          </cell>
          <cell r="B2704" t="str">
            <v>ESCUELA JUAN JOSE PASO</v>
          </cell>
          <cell r="C2704">
            <v>0</v>
          </cell>
          <cell r="D2704">
            <v>0</v>
          </cell>
          <cell r="E2704">
            <v>0</v>
          </cell>
          <cell r="F2704" t="str">
            <v>PRECIOS A:</v>
          </cell>
          <cell r="G2704">
            <v>44180</v>
          </cell>
        </row>
        <row r="2705">
          <cell r="A2705" t="str">
            <v>UBICACIÓN:</v>
          </cell>
          <cell r="B2705" t="str">
            <v>DEPARTAMENTO ANGACO</v>
          </cell>
          <cell r="C2705">
            <v>0</v>
          </cell>
          <cell r="D2705">
            <v>0</v>
          </cell>
          <cell r="E2705">
            <v>0</v>
          </cell>
          <cell r="F2705">
            <v>0</v>
          </cell>
          <cell r="G2705">
            <v>0</v>
          </cell>
        </row>
        <row r="2706">
          <cell r="A2706" t="str">
            <v>RUBRO:</v>
          </cell>
          <cell r="B2706">
            <v>8</v>
          </cell>
          <cell r="C2706" t="str">
            <v>CUBIERTAS Y TECHOS</v>
          </cell>
          <cell r="D2706">
            <v>0</v>
          </cell>
          <cell r="E2706">
            <v>0</v>
          </cell>
          <cell r="F2706">
            <v>0</v>
          </cell>
          <cell r="G2706">
            <v>0</v>
          </cell>
        </row>
        <row r="2707">
          <cell r="A2707" t="str">
            <v>ITEM:</v>
          </cell>
          <cell r="B2707" t="str">
            <v>8.2</v>
          </cell>
          <cell r="C2707" t="str">
            <v>Cubiertas metálicas (incluidas aislaciones)</v>
          </cell>
          <cell r="D2707">
            <v>0</v>
          </cell>
          <cell r="E2707">
            <v>0</v>
          </cell>
          <cell r="F2707" t="str">
            <v>UNIDAD:</v>
          </cell>
          <cell r="G2707" t="str">
            <v>m2</v>
          </cell>
        </row>
        <row r="2708">
          <cell r="A2708">
            <v>0</v>
          </cell>
          <cell r="B2708">
            <v>0</v>
          </cell>
          <cell r="C2708">
            <v>0</v>
          </cell>
          <cell r="D2708">
            <v>0</v>
          </cell>
          <cell r="E2708">
            <v>0</v>
          </cell>
          <cell r="F2708">
            <v>0</v>
          </cell>
          <cell r="G2708">
            <v>0</v>
          </cell>
        </row>
        <row r="2709">
          <cell r="A2709" t="str">
            <v>DATOS REDETERMINACION</v>
          </cell>
          <cell r="B2709">
            <v>0</v>
          </cell>
          <cell r="C2709" t="str">
            <v>DESIGNACION</v>
          </cell>
          <cell r="D2709" t="str">
            <v>U</v>
          </cell>
          <cell r="E2709" t="str">
            <v>Cantidad</v>
          </cell>
          <cell r="F2709" t="str">
            <v>$ Unitarios</v>
          </cell>
          <cell r="G2709" t="str">
            <v>$ Parcial</v>
          </cell>
        </row>
        <row r="2710">
          <cell r="A2710" t="str">
            <v>CÓDIGO</v>
          </cell>
          <cell r="B2710" t="str">
            <v>DESCRIPCIÓN</v>
          </cell>
          <cell r="C2710">
            <v>0</v>
          </cell>
          <cell r="D2710">
            <v>0</v>
          </cell>
          <cell r="E2710">
            <v>0</v>
          </cell>
          <cell r="F2710">
            <v>0</v>
          </cell>
          <cell r="G2710">
            <v>0</v>
          </cell>
        </row>
        <row r="2711">
          <cell r="A2711">
            <v>0</v>
          </cell>
          <cell r="B2711">
            <v>0</v>
          </cell>
          <cell r="C2711" t="str">
            <v>A - MATERIALES</v>
          </cell>
          <cell r="D2711">
            <v>0</v>
          </cell>
          <cell r="E2711">
            <v>0</v>
          </cell>
          <cell r="F2711">
            <v>0</v>
          </cell>
          <cell r="G2711">
            <v>0</v>
          </cell>
        </row>
        <row r="2712">
          <cell r="A2712" t="str">
            <v>INDEC-PB - 41261-1</v>
          </cell>
          <cell r="B2712" t="str">
            <v xml:space="preserve">Barras de hierro y acero                                               </v>
          </cell>
          <cell r="C2712" t="str">
            <v>Cubierta Metálicas Según Especificaciones Técnicas</v>
          </cell>
          <cell r="D2712" t="str">
            <v>Gl.</v>
          </cell>
          <cell r="E2712">
            <v>1</v>
          </cell>
          <cell r="F2712">
            <v>1950</v>
          </cell>
          <cell r="G2712">
            <v>1950</v>
          </cell>
        </row>
        <row r="2713">
          <cell r="A2713" t="str">
            <v/>
          </cell>
          <cell r="B2713" t="str">
            <v/>
          </cell>
          <cell r="C2713">
            <v>0</v>
          </cell>
          <cell r="D2713" t="str">
            <v/>
          </cell>
          <cell r="E2713">
            <v>0</v>
          </cell>
          <cell r="F2713">
            <v>0</v>
          </cell>
          <cell r="G2713">
            <v>0</v>
          </cell>
        </row>
        <row r="2714">
          <cell r="A2714" t="str">
            <v/>
          </cell>
          <cell r="B2714" t="str">
            <v/>
          </cell>
          <cell r="C2714">
            <v>0</v>
          </cell>
          <cell r="D2714" t="str">
            <v/>
          </cell>
          <cell r="E2714">
            <v>0</v>
          </cell>
          <cell r="F2714">
            <v>0</v>
          </cell>
          <cell r="G2714">
            <v>0</v>
          </cell>
        </row>
        <row r="2715">
          <cell r="A2715" t="str">
            <v/>
          </cell>
          <cell r="B2715" t="str">
            <v/>
          </cell>
          <cell r="C2715">
            <v>0</v>
          </cell>
          <cell r="D2715" t="str">
            <v/>
          </cell>
          <cell r="E2715">
            <v>0</v>
          </cell>
          <cell r="F2715">
            <v>0</v>
          </cell>
          <cell r="G2715">
            <v>0</v>
          </cell>
        </row>
        <row r="2716">
          <cell r="A2716" t="str">
            <v/>
          </cell>
          <cell r="B2716" t="str">
            <v/>
          </cell>
          <cell r="C2716">
            <v>0</v>
          </cell>
          <cell r="D2716" t="str">
            <v/>
          </cell>
          <cell r="E2716">
            <v>0</v>
          </cell>
          <cell r="F2716">
            <v>0</v>
          </cell>
          <cell r="G2716">
            <v>0</v>
          </cell>
        </row>
        <row r="2717">
          <cell r="A2717" t="str">
            <v/>
          </cell>
          <cell r="B2717" t="str">
            <v/>
          </cell>
          <cell r="C2717">
            <v>0</v>
          </cell>
          <cell r="D2717" t="str">
            <v/>
          </cell>
          <cell r="E2717">
            <v>0</v>
          </cell>
          <cell r="F2717">
            <v>0</v>
          </cell>
          <cell r="G2717">
            <v>0</v>
          </cell>
        </row>
        <row r="2718">
          <cell r="A2718" t="str">
            <v/>
          </cell>
          <cell r="B2718" t="str">
            <v/>
          </cell>
          <cell r="C2718">
            <v>0</v>
          </cell>
          <cell r="D2718" t="str">
            <v/>
          </cell>
          <cell r="E2718">
            <v>0</v>
          </cell>
          <cell r="F2718">
            <v>0</v>
          </cell>
          <cell r="G2718">
            <v>0</v>
          </cell>
        </row>
        <row r="2719">
          <cell r="A2719" t="str">
            <v/>
          </cell>
          <cell r="B2719" t="str">
            <v/>
          </cell>
          <cell r="C2719">
            <v>0</v>
          </cell>
          <cell r="D2719" t="str">
            <v/>
          </cell>
          <cell r="E2719">
            <v>0</v>
          </cell>
          <cell r="F2719">
            <v>0</v>
          </cell>
          <cell r="G2719">
            <v>0</v>
          </cell>
        </row>
        <row r="2720">
          <cell r="A2720" t="str">
            <v/>
          </cell>
          <cell r="B2720" t="str">
            <v/>
          </cell>
          <cell r="C2720">
            <v>0</v>
          </cell>
          <cell r="D2720" t="str">
            <v/>
          </cell>
          <cell r="E2720">
            <v>0</v>
          </cell>
          <cell r="F2720">
            <v>0</v>
          </cell>
          <cell r="G2720">
            <v>0</v>
          </cell>
        </row>
        <row r="2721">
          <cell r="A2721" t="str">
            <v/>
          </cell>
          <cell r="B2721" t="str">
            <v/>
          </cell>
          <cell r="C2721">
            <v>0</v>
          </cell>
          <cell r="D2721" t="str">
            <v/>
          </cell>
          <cell r="E2721">
            <v>0</v>
          </cell>
          <cell r="F2721">
            <v>0</v>
          </cell>
          <cell r="G2721">
            <v>0</v>
          </cell>
        </row>
        <row r="2722">
          <cell r="A2722" t="str">
            <v/>
          </cell>
          <cell r="B2722" t="str">
            <v/>
          </cell>
          <cell r="C2722">
            <v>0</v>
          </cell>
          <cell r="D2722" t="str">
            <v/>
          </cell>
          <cell r="E2722">
            <v>0</v>
          </cell>
          <cell r="F2722">
            <v>0</v>
          </cell>
          <cell r="G2722">
            <v>0</v>
          </cell>
        </row>
        <row r="2723">
          <cell r="A2723" t="str">
            <v/>
          </cell>
          <cell r="B2723" t="str">
            <v/>
          </cell>
          <cell r="C2723">
            <v>0</v>
          </cell>
          <cell r="D2723" t="str">
            <v/>
          </cell>
          <cell r="E2723">
            <v>0</v>
          </cell>
          <cell r="F2723">
            <v>0</v>
          </cell>
          <cell r="G2723">
            <v>0</v>
          </cell>
        </row>
        <row r="2724">
          <cell r="A2724" t="str">
            <v/>
          </cell>
          <cell r="B2724" t="str">
            <v/>
          </cell>
          <cell r="C2724">
            <v>0</v>
          </cell>
          <cell r="D2724" t="str">
            <v/>
          </cell>
          <cell r="E2724">
            <v>0</v>
          </cell>
          <cell r="F2724">
            <v>0</v>
          </cell>
          <cell r="G2724">
            <v>0</v>
          </cell>
        </row>
        <row r="2725">
          <cell r="A2725" t="str">
            <v/>
          </cell>
          <cell r="B2725" t="str">
            <v/>
          </cell>
          <cell r="C2725">
            <v>0</v>
          </cell>
          <cell r="D2725" t="str">
            <v/>
          </cell>
          <cell r="E2725">
            <v>0</v>
          </cell>
          <cell r="F2725">
            <v>0</v>
          </cell>
          <cell r="G2725">
            <v>0</v>
          </cell>
        </row>
        <row r="2726">
          <cell r="A2726">
            <v>0</v>
          </cell>
          <cell r="B2726">
            <v>0</v>
          </cell>
          <cell r="C2726">
            <v>0</v>
          </cell>
          <cell r="D2726">
            <v>0</v>
          </cell>
          <cell r="E2726">
            <v>0</v>
          </cell>
          <cell r="F2726" t="str">
            <v>Total A</v>
          </cell>
          <cell r="G2726">
            <v>1950</v>
          </cell>
        </row>
        <row r="2727">
          <cell r="A2727">
            <v>0</v>
          </cell>
          <cell r="B2727">
            <v>0</v>
          </cell>
          <cell r="C2727" t="str">
            <v>B - MANO DE OBRA</v>
          </cell>
          <cell r="D2727">
            <v>0</v>
          </cell>
          <cell r="E2727">
            <v>0</v>
          </cell>
          <cell r="F2727">
            <v>0</v>
          </cell>
          <cell r="G2727">
            <v>0</v>
          </cell>
        </row>
        <row r="2728">
          <cell r="A2728" t="str">
            <v>IIEE-SJ - 102000</v>
          </cell>
          <cell r="B2728" t="str">
            <v xml:space="preserve">Oficial </v>
          </cell>
          <cell r="C2728" t="str">
            <v>Oficial</v>
          </cell>
          <cell r="D2728" t="str">
            <v>hs.</v>
          </cell>
          <cell r="E2728">
            <v>1.8</v>
          </cell>
          <cell r="F2728">
            <v>222.14</v>
          </cell>
          <cell r="G2728">
            <v>399.85</v>
          </cell>
        </row>
        <row r="2729">
          <cell r="A2729" t="str">
            <v>IIEE-SJ - 103000</v>
          </cell>
          <cell r="B2729" t="str">
            <v>Ayudante</v>
          </cell>
          <cell r="C2729" t="str">
            <v>Ayudante</v>
          </cell>
          <cell r="D2729" t="str">
            <v>hs.</v>
          </cell>
          <cell r="E2729">
            <v>2.12</v>
          </cell>
          <cell r="F2729">
            <v>188.03</v>
          </cell>
          <cell r="G2729">
            <v>398.62</v>
          </cell>
        </row>
        <row r="2730">
          <cell r="A2730" t="str">
            <v>IIEE-SJ - 102000</v>
          </cell>
          <cell r="B2730" t="str">
            <v xml:space="preserve">Oficial </v>
          </cell>
          <cell r="C2730" t="str">
            <v>Cargas Sociales Oficial</v>
          </cell>
          <cell r="D2730" t="str">
            <v>hs.</v>
          </cell>
          <cell r="E2730">
            <v>1.8</v>
          </cell>
          <cell r="F2730">
            <v>139.9</v>
          </cell>
          <cell r="G2730">
            <v>251.82</v>
          </cell>
        </row>
        <row r="2731">
          <cell r="A2731" t="str">
            <v>IIEE-SJ - 103000</v>
          </cell>
          <cell r="B2731" t="str">
            <v>Ayudante</v>
          </cell>
          <cell r="C2731" t="str">
            <v>Cargas Sociales Ayudante</v>
          </cell>
          <cell r="D2731" t="str">
            <v>hs.</v>
          </cell>
          <cell r="E2731">
            <v>2.12</v>
          </cell>
          <cell r="F2731">
            <v>118.96</v>
          </cell>
          <cell r="G2731">
            <v>252.2</v>
          </cell>
        </row>
        <row r="2732">
          <cell r="A2732" t="str">
            <v/>
          </cell>
          <cell r="B2732">
            <v>0</v>
          </cell>
          <cell r="C2732">
            <v>0</v>
          </cell>
          <cell r="D2732" t="str">
            <v/>
          </cell>
          <cell r="E2732">
            <v>0</v>
          </cell>
          <cell r="F2732">
            <v>0</v>
          </cell>
          <cell r="G2732">
            <v>0</v>
          </cell>
        </row>
        <row r="2733">
          <cell r="A2733" t="str">
            <v/>
          </cell>
          <cell r="B2733">
            <v>0</v>
          </cell>
          <cell r="C2733">
            <v>0</v>
          </cell>
          <cell r="D2733" t="str">
            <v/>
          </cell>
          <cell r="E2733">
            <v>0</v>
          </cell>
          <cell r="F2733">
            <v>0</v>
          </cell>
          <cell r="G2733">
            <v>0</v>
          </cell>
        </row>
        <row r="2734">
          <cell r="A2734" t="str">
            <v/>
          </cell>
          <cell r="B2734">
            <v>0</v>
          </cell>
          <cell r="C2734">
            <v>0</v>
          </cell>
          <cell r="D2734" t="str">
            <v/>
          </cell>
          <cell r="E2734">
            <v>0</v>
          </cell>
          <cell r="F2734">
            <v>0</v>
          </cell>
          <cell r="G2734">
            <v>0</v>
          </cell>
        </row>
        <row r="2735">
          <cell r="A2735" t="str">
            <v/>
          </cell>
          <cell r="B2735">
            <v>0</v>
          </cell>
          <cell r="C2735">
            <v>0</v>
          </cell>
          <cell r="D2735" t="str">
            <v/>
          </cell>
          <cell r="E2735">
            <v>0</v>
          </cell>
          <cell r="F2735">
            <v>0</v>
          </cell>
          <cell r="G2735">
            <v>0</v>
          </cell>
        </row>
        <row r="2736">
          <cell r="A2736">
            <v>0</v>
          </cell>
          <cell r="B2736">
            <v>0</v>
          </cell>
          <cell r="C2736">
            <v>0</v>
          </cell>
          <cell r="D2736">
            <v>0</v>
          </cell>
          <cell r="E2736">
            <v>0</v>
          </cell>
          <cell r="F2736" t="str">
            <v>Total B</v>
          </cell>
          <cell r="G2736">
            <v>1302.49</v>
          </cell>
        </row>
        <row r="2737">
          <cell r="A2737">
            <v>0</v>
          </cell>
          <cell r="B2737">
            <v>0</v>
          </cell>
          <cell r="C2737" t="str">
            <v>C - EQUIPOS</v>
          </cell>
          <cell r="D2737">
            <v>0</v>
          </cell>
          <cell r="E2737">
            <v>0</v>
          </cell>
          <cell r="F2737">
            <v>0</v>
          </cell>
          <cell r="G2737">
            <v>0</v>
          </cell>
        </row>
        <row r="2738">
          <cell r="A2738" t="str">
            <v/>
          </cell>
          <cell r="B2738" t="str">
            <v/>
          </cell>
          <cell r="C2738">
            <v>0</v>
          </cell>
          <cell r="D2738" t="str">
            <v/>
          </cell>
          <cell r="E2738">
            <v>0</v>
          </cell>
          <cell r="F2738">
            <v>0</v>
          </cell>
          <cell r="G2738">
            <v>0</v>
          </cell>
        </row>
        <row r="2739">
          <cell r="A2739" t="str">
            <v/>
          </cell>
          <cell r="B2739" t="str">
            <v/>
          </cell>
          <cell r="C2739">
            <v>0</v>
          </cell>
          <cell r="D2739" t="str">
            <v/>
          </cell>
          <cell r="E2739">
            <v>0</v>
          </cell>
          <cell r="F2739">
            <v>0</v>
          </cell>
          <cell r="G2739">
            <v>0</v>
          </cell>
        </row>
        <row r="2740">
          <cell r="A2740" t="str">
            <v/>
          </cell>
          <cell r="B2740" t="str">
            <v/>
          </cell>
          <cell r="C2740">
            <v>0</v>
          </cell>
          <cell r="D2740" t="str">
            <v/>
          </cell>
          <cell r="E2740">
            <v>0</v>
          </cell>
          <cell r="F2740">
            <v>0</v>
          </cell>
          <cell r="G2740">
            <v>0</v>
          </cell>
        </row>
        <row r="2741">
          <cell r="A2741" t="str">
            <v/>
          </cell>
          <cell r="B2741" t="str">
            <v/>
          </cell>
          <cell r="C2741">
            <v>0</v>
          </cell>
          <cell r="D2741" t="str">
            <v/>
          </cell>
          <cell r="E2741">
            <v>0</v>
          </cell>
          <cell r="F2741">
            <v>0</v>
          </cell>
          <cell r="G2741">
            <v>0</v>
          </cell>
        </row>
        <row r="2742">
          <cell r="A2742" t="str">
            <v/>
          </cell>
          <cell r="B2742" t="str">
            <v/>
          </cell>
          <cell r="C2742">
            <v>0</v>
          </cell>
          <cell r="D2742" t="str">
            <v/>
          </cell>
          <cell r="E2742">
            <v>0</v>
          </cell>
          <cell r="F2742">
            <v>0</v>
          </cell>
          <cell r="G2742">
            <v>0</v>
          </cell>
        </row>
        <row r="2743">
          <cell r="A2743" t="str">
            <v/>
          </cell>
          <cell r="B2743" t="str">
            <v/>
          </cell>
          <cell r="C2743">
            <v>0</v>
          </cell>
          <cell r="D2743" t="str">
            <v/>
          </cell>
          <cell r="E2743">
            <v>0</v>
          </cell>
          <cell r="F2743">
            <v>0</v>
          </cell>
          <cell r="G2743">
            <v>0</v>
          </cell>
        </row>
        <row r="2744">
          <cell r="A2744" t="str">
            <v/>
          </cell>
          <cell r="B2744" t="str">
            <v/>
          </cell>
          <cell r="C2744">
            <v>0</v>
          </cell>
          <cell r="D2744" t="str">
            <v/>
          </cell>
          <cell r="E2744">
            <v>0</v>
          </cell>
          <cell r="F2744">
            <v>0</v>
          </cell>
          <cell r="G2744">
            <v>0</v>
          </cell>
        </row>
        <row r="2745">
          <cell r="A2745" t="str">
            <v/>
          </cell>
          <cell r="B2745" t="str">
            <v/>
          </cell>
          <cell r="C2745">
            <v>0</v>
          </cell>
          <cell r="D2745" t="str">
            <v/>
          </cell>
          <cell r="E2745">
            <v>0</v>
          </cell>
          <cell r="F2745">
            <v>0</v>
          </cell>
          <cell r="G2745">
            <v>0</v>
          </cell>
        </row>
        <row r="2746">
          <cell r="A2746" t="str">
            <v/>
          </cell>
          <cell r="B2746" t="str">
            <v/>
          </cell>
          <cell r="C2746">
            <v>0</v>
          </cell>
          <cell r="D2746" t="str">
            <v/>
          </cell>
          <cell r="E2746">
            <v>0</v>
          </cell>
          <cell r="F2746">
            <v>0</v>
          </cell>
          <cell r="G2746">
            <v>0</v>
          </cell>
        </row>
        <row r="2747">
          <cell r="A2747">
            <v>0</v>
          </cell>
          <cell r="B2747">
            <v>0</v>
          </cell>
          <cell r="C2747">
            <v>0</v>
          </cell>
          <cell r="D2747">
            <v>0</v>
          </cell>
          <cell r="E2747">
            <v>0</v>
          </cell>
          <cell r="F2747" t="str">
            <v>Total C</v>
          </cell>
          <cell r="G2747">
            <v>0</v>
          </cell>
        </row>
        <row r="2748">
          <cell r="A2748">
            <v>0</v>
          </cell>
          <cell r="B2748">
            <v>0</v>
          </cell>
          <cell r="C2748">
            <v>0</v>
          </cell>
          <cell r="D2748">
            <v>0</v>
          </cell>
          <cell r="E2748">
            <v>0</v>
          </cell>
          <cell r="F2748">
            <v>0</v>
          </cell>
          <cell r="G2748">
            <v>0</v>
          </cell>
        </row>
        <row r="2749">
          <cell r="A2749" t="str">
            <v>8.2</v>
          </cell>
          <cell r="B2749" t="str">
            <v>Cubiertas metálicas (incluidas aislaciones)</v>
          </cell>
          <cell r="C2749">
            <v>0</v>
          </cell>
          <cell r="D2749" t="str">
            <v>Costo  Neto</v>
          </cell>
          <cell r="E2749">
            <v>0</v>
          </cell>
          <cell r="F2749" t="str">
            <v>Total D=A+B+C</v>
          </cell>
          <cell r="G2749">
            <v>3252.49</v>
          </cell>
        </row>
        <row r="2751">
          <cell r="A2751" t="str">
            <v>ANALISIS DE PRECIOS</v>
          </cell>
          <cell r="B2751">
            <v>0</v>
          </cell>
          <cell r="C2751">
            <v>0</v>
          </cell>
          <cell r="D2751">
            <v>0</v>
          </cell>
          <cell r="E2751">
            <v>0</v>
          </cell>
          <cell r="F2751">
            <v>0</v>
          </cell>
          <cell r="G2751">
            <v>0</v>
          </cell>
        </row>
        <row r="2752">
          <cell r="A2752" t="str">
            <v>COMITENTE:</v>
          </cell>
          <cell r="B2752" t="str">
            <v>DIRECCIÓN DE INFRAESTRUCTURA ESCOLAR</v>
          </cell>
          <cell r="C2752">
            <v>0</v>
          </cell>
          <cell r="D2752">
            <v>0</v>
          </cell>
          <cell r="E2752">
            <v>0</v>
          </cell>
          <cell r="F2752">
            <v>0</v>
          </cell>
          <cell r="G2752">
            <v>0</v>
          </cell>
        </row>
        <row r="2753">
          <cell r="A2753" t="str">
            <v>CONTRATISTA:</v>
          </cell>
          <cell r="B2753">
            <v>0</v>
          </cell>
          <cell r="C2753">
            <v>0</v>
          </cell>
          <cell r="D2753">
            <v>0</v>
          </cell>
          <cell r="E2753">
            <v>0</v>
          </cell>
          <cell r="F2753">
            <v>0</v>
          </cell>
          <cell r="G2753">
            <v>0</v>
          </cell>
        </row>
        <row r="2754">
          <cell r="A2754" t="str">
            <v>OBRA:</v>
          </cell>
          <cell r="B2754" t="str">
            <v>ESCUELA JUAN JOSE PASO</v>
          </cell>
          <cell r="C2754">
            <v>0</v>
          </cell>
          <cell r="D2754">
            <v>0</v>
          </cell>
          <cell r="E2754">
            <v>0</v>
          </cell>
          <cell r="F2754" t="str">
            <v>PRECIOS A:</v>
          </cell>
          <cell r="G2754">
            <v>44180</v>
          </cell>
        </row>
        <row r="2755">
          <cell r="A2755" t="str">
            <v>UBICACIÓN:</v>
          </cell>
          <cell r="B2755" t="str">
            <v>DEPARTAMENTO ANGACO</v>
          </cell>
          <cell r="C2755">
            <v>0</v>
          </cell>
          <cell r="D2755">
            <v>0</v>
          </cell>
          <cell r="E2755">
            <v>0</v>
          </cell>
          <cell r="F2755">
            <v>0</v>
          </cell>
          <cell r="G2755">
            <v>0</v>
          </cell>
        </row>
        <row r="2756">
          <cell r="A2756" t="str">
            <v>RUBRO:</v>
          </cell>
          <cell r="B2756">
            <v>9</v>
          </cell>
          <cell r="C2756" t="str">
            <v>CIELORRASOS</v>
          </cell>
          <cell r="D2756">
            <v>0</v>
          </cell>
          <cell r="E2756">
            <v>0</v>
          </cell>
          <cell r="F2756">
            <v>0</v>
          </cell>
          <cell r="G2756">
            <v>0</v>
          </cell>
        </row>
        <row r="2757">
          <cell r="A2757" t="str">
            <v>ITEM:</v>
          </cell>
          <cell r="B2757" t="str">
            <v>9.1.2</v>
          </cell>
          <cell r="C2757" t="str">
            <v>Al yeso</v>
          </cell>
          <cell r="D2757">
            <v>0</v>
          </cell>
          <cell r="E2757">
            <v>0</v>
          </cell>
          <cell r="F2757" t="str">
            <v>UNIDAD:</v>
          </cell>
          <cell r="G2757" t="str">
            <v>m2</v>
          </cell>
        </row>
        <row r="2758">
          <cell r="A2758">
            <v>0</v>
          </cell>
          <cell r="B2758">
            <v>0</v>
          </cell>
          <cell r="C2758">
            <v>0</v>
          </cell>
          <cell r="D2758">
            <v>0</v>
          </cell>
          <cell r="E2758">
            <v>0</v>
          </cell>
          <cell r="F2758">
            <v>0</v>
          </cell>
          <cell r="G2758">
            <v>0</v>
          </cell>
        </row>
        <row r="2759">
          <cell r="A2759" t="str">
            <v>DATOS REDETERMINACION</v>
          </cell>
          <cell r="B2759">
            <v>0</v>
          </cell>
          <cell r="C2759" t="str">
            <v>DESIGNACION</v>
          </cell>
          <cell r="D2759" t="str">
            <v>U</v>
          </cell>
          <cell r="E2759" t="str">
            <v>Cantidad</v>
          </cell>
          <cell r="F2759" t="str">
            <v>$ Unitarios</v>
          </cell>
          <cell r="G2759" t="str">
            <v>$ Parcial</v>
          </cell>
        </row>
        <row r="2760">
          <cell r="A2760" t="str">
            <v>CÓDIGO</v>
          </cell>
          <cell r="B2760" t="str">
            <v>DESCRIPCIÓN</v>
          </cell>
          <cell r="C2760">
            <v>0</v>
          </cell>
          <cell r="D2760">
            <v>0</v>
          </cell>
          <cell r="E2760">
            <v>0</v>
          </cell>
          <cell r="F2760">
            <v>0</v>
          </cell>
          <cell r="G2760">
            <v>0</v>
          </cell>
        </row>
        <row r="2761">
          <cell r="A2761">
            <v>0</v>
          </cell>
          <cell r="B2761">
            <v>0</v>
          </cell>
          <cell r="C2761" t="str">
            <v>A - MATERIALES</v>
          </cell>
          <cell r="D2761">
            <v>0</v>
          </cell>
          <cell r="E2761">
            <v>0</v>
          </cell>
          <cell r="F2761">
            <v>0</v>
          </cell>
          <cell r="G2761">
            <v>0</v>
          </cell>
        </row>
        <row r="2762">
          <cell r="A2762" t="str">
            <v>INDEC-CM - 37440-11</v>
          </cell>
          <cell r="B2762" t="str">
            <v>Cemento portland normal, en bolsa</v>
          </cell>
          <cell r="C2762" t="str">
            <v>Cemento</v>
          </cell>
          <cell r="D2762" t="str">
            <v>Kg</v>
          </cell>
          <cell r="E2762">
            <v>9</v>
          </cell>
          <cell r="F2762">
            <v>9.5</v>
          </cell>
          <cell r="G2762">
            <v>85.5</v>
          </cell>
        </row>
        <row r="2763">
          <cell r="A2763" t="str">
            <v>INDEC-CM - 37410-11</v>
          </cell>
          <cell r="B2763" t="str">
            <v>Yeso blanco</v>
          </cell>
          <cell r="C2763" t="str">
            <v>Yeso</v>
          </cell>
          <cell r="D2763" t="str">
            <v>Kg.</v>
          </cell>
          <cell r="E2763">
            <v>5.15</v>
          </cell>
          <cell r="F2763">
            <v>9.9</v>
          </cell>
          <cell r="G2763">
            <v>50.99</v>
          </cell>
        </row>
        <row r="2764">
          <cell r="A2764" t="str">
            <v>INDEC-CM - 15310-11</v>
          </cell>
          <cell r="B2764" t="str">
            <v xml:space="preserve">Arena fina </v>
          </cell>
          <cell r="C2764" t="str">
            <v>Arena Lavada</v>
          </cell>
          <cell r="D2764" t="str">
            <v>m3</v>
          </cell>
          <cell r="E2764">
            <v>0.04</v>
          </cell>
          <cell r="F2764">
            <v>620</v>
          </cell>
          <cell r="G2764">
            <v>24.8</v>
          </cell>
        </row>
        <row r="2765">
          <cell r="A2765" t="str">
            <v/>
          </cell>
          <cell r="B2765" t="str">
            <v/>
          </cell>
          <cell r="C2765">
            <v>0</v>
          </cell>
          <cell r="D2765" t="str">
            <v/>
          </cell>
          <cell r="E2765">
            <v>0</v>
          </cell>
          <cell r="F2765">
            <v>0</v>
          </cell>
          <cell r="G2765">
            <v>0</v>
          </cell>
        </row>
        <row r="2766">
          <cell r="A2766" t="str">
            <v/>
          </cell>
          <cell r="B2766" t="str">
            <v/>
          </cell>
          <cell r="C2766">
            <v>0</v>
          </cell>
          <cell r="D2766" t="str">
            <v/>
          </cell>
          <cell r="E2766">
            <v>0</v>
          </cell>
          <cell r="F2766">
            <v>0</v>
          </cell>
          <cell r="G2766">
            <v>0</v>
          </cell>
        </row>
        <row r="2767">
          <cell r="A2767" t="str">
            <v/>
          </cell>
          <cell r="B2767" t="str">
            <v/>
          </cell>
          <cell r="C2767">
            <v>0</v>
          </cell>
          <cell r="D2767" t="str">
            <v/>
          </cell>
          <cell r="E2767">
            <v>0</v>
          </cell>
          <cell r="F2767">
            <v>0</v>
          </cell>
          <cell r="G2767">
            <v>0</v>
          </cell>
        </row>
        <row r="2768">
          <cell r="A2768" t="str">
            <v/>
          </cell>
          <cell r="B2768" t="str">
            <v/>
          </cell>
          <cell r="C2768">
            <v>0</v>
          </cell>
          <cell r="D2768" t="str">
            <v/>
          </cell>
          <cell r="E2768">
            <v>0</v>
          </cell>
          <cell r="F2768">
            <v>0</v>
          </cell>
          <cell r="G2768">
            <v>0</v>
          </cell>
        </row>
        <row r="2769">
          <cell r="A2769" t="str">
            <v/>
          </cell>
          <cell r="B2769" t="str">
            <v/>
          </cell>
          <cell r="C2769">
            <v>0</v>
          </cell>
          <cell r="D2769" t="str">
            <v/>
          </cell>
          <cell r="E2769">
            <v>0</v>
          </cell>
          <cell r="F2769">
            <v>0</v>
          </cell>
          <cell r="G2769">
            <v>0</v>
          </cell>
        </row>
        <row r="2770">
          <cell r="A2770" t="str">
            <v/>
          </cell>
          <cell r="B2770" t="str">
            <v/>
          </cell>
          <cell r="C2770">
            <v>0</v>
          </cell>
          <cell r="D2770" t="str">
            <v/>
          </cell>
          <cell r="E2770">
            <v>0</v>
          </cell>
          <cell r="F2770">
            <v>0</v>
          </cell>
          <cell r="G2770">
            <v>0</v>
          </cell>
        </row>
        <row r="2771">
          <cell r="A2771" t="str">
            <v/>
          </cell>
          <cell r="B2771" t="str">
            <v/>
          </cell>
          <cell r="C2771">
            <v>0</v>
          </cell>
          <cell r="D2771" t="str">
            <v/>
          </cell>
          <cell r="E2771">
            <v>0</v>
          </cell>
          <cell r="F2771">
            <v>0</v>
          </cell>
          <cell r="G2771">
            <v>0</v>
          </cell>
        </row>
        <row r="2772">
          <cell r="A2772" t="str">
            <v/>
          </cell>
          <cell r="B2772" t="str">
            <v/>
          </cell>
          <cell r="C2772">
            <v>0</v>
          </cell>
          <cell r="D2772" t="str">
            <v/>
          </cell>
          <cell r="E2772">
            <v>0</v>
          </cell>
          <cell r="F2772">
            <v>0</v>
          </cell>
          <cell r="G2772">
            <v>0</v>
          </cell>
        </row>
        <row r="2773">
          <cell r="A2773" t="str">
            <v/>
          </cell>
          <cell r="B2773" t="str">
            <v/>
          </cell>
          <cell r="C2773">
            <v>0</v>
          </cell>
          <cell r="D2773" t="str">
            <v/>
          </cell>
          <cell r="E2773">
            <v>0</v>
          </cell>
          <cell r="F2773">
            <v>0</v>
          </cell>
          <cell r="G2773">
            <v>0</v>
          </cell>
        </row>
        <row r="2774">
          <cell r="A2774" t="str">
            <v/>
          </cell>
          <cell r="B2774" t="str">
            <v/>
          </cell>
          <cell r="C2774">
            <v>0</v>
          </cell>
          <cell r="D2774" t="str">
            <v/>
          </cell>
          <cell r="E2774">
            <v>0</v>
          </cell>
          <cell r="F2774">
            <v>0</v>
          </cell>
          <cell r="G2774">
            <v>0</v>
          </cell>
        </row>
        <row r="2775">
          <cell r="A2775" t="str">
            <v/>
          </cell>
          <cell r="B2775" t="str">
            <v/>
          </cell>
          <cell r="C2775">
            <v>0</v>
          </cell>
          <cell r="D2775" t="str">
            <v/>
          </cell>
          <cell r="E2775">
            <v>0</v>
          </cell>
          <cell r="F2775">
            <v>0</v>
          </cell>
          <cell r="G2775">
            <v>0</v>
          </cell>
        </row>
        <row r="2776">
          <cell r="A2776">
            <v>0</v>
          </cell>
          <cell r="B2776">
            <v>0</v>
          </cell>
          <cell r="C2776">
            <v>0</v>
          </cell>
          <cell r="D2776">
            <v>0</v>
          </cell>
          <cell r="E2776">
            <v>0</v>
          </cell>
          <cell r="F2776" t="str">
            <v>Total A</v>
          </cell>
          <cell r="G2776">
            <v>161.29000000000002</v>
          </cell>
        </row>
        <row r="2777">
          <cell r="A2777">
            <v>0</v>
          </cell>
          <cell r="B2777">
            <v>0</v>
          </cell>
          <cell r="C2777" t="str">
            <v>B - MANO DE OBRA</v>
          </cell>
          <cell r="D2777">
            <v>0</v>
          </cell>
          <cell r="E2777">
            <v>0</v>
          </cell>
          <cell r="F2777">
            <v>0</v>
          </cell>
          <cell r="G2777">
            <v>0</v>
          </cell>
        </row>
        <row r="2778">
          <cell r="A2778" t="str">
            <v>IIEE-SJ - 102000</v>
          </cell>
          <cell r="B2778" t="str">
            <v xml:space="preserve">Oficial </v>
          </cell>
          <cell r="C2778" t="str">
            <v>Oficial</v>
          </cell>
          <cell r="D2778" t="str">
            <v>hs.</v>
          </cell>
          <cell r="E2778">
            <v>1.1499999999999999</v>
          </cell>
          <cell r="F2778">
            <v>222.14</v>
          </cell>
          <cell r="G2778">
            <v>255.46</v>
          </cell>
        </row>
        <row r="2779">
          <cell r="A2779" t="str">
            <v>IIEE-SJ - 103000</v>
          </cell>
          <cell r="B2779" t="str">
            <v>Ayudante</v>
          </cell>
          <cell r="C2779" t="str">
            <v>Ayudante</v>
          </cell>
          <cell r="D2779" t="str">
            <v>hs.</v>
          </cell>
          <cell r="E2779">
            <v>1.0249999999999999</v>
          </cell>
          <cell r="F2779">
            <v>188.03</v>
          </cell>
          <cell r="G2779">
            <v>192.73</v>
          </cell>
        </row>
        <row r="2780">
          <cell r="A2780" t="str">
            <v>IIEE-SJ - 102000</v>
          </cell>
          <cell r="B2780" t="str">
            <v xml:space="preserve">Oficial </v>
          </cell>
          <cell r="C2780" t="str">
            <v>Cargas Sociales Oficial</v>
          </cell>
          <cell r="D2780" t="str">
            <v>hs.</v>
          </cell>
          <cell r="E2780">
            <v>1.1499999999999999</v>
          </cell>
          <cell r="F2780">
            <v>139.9</v>
          </cell>
          <cell r="G2780">
            <v>160.88999999999999</v>
          </cell>
        </row>
        <row r="2781">
          <cell r="A2781" t="str">
            <v>IIEE-SJ - 103000</v>
          </cell>
          <cell r="B2781" t="str">
            <v>Ayudante</v>
          </cell>
          <cell r="C2781" t="str">
            <v>Cargas Sociales Ayudante</v>
          </cell>
          <cell r="D2781" t="str">
            <v>hs.</v>
          </cell>
          <cell r="E2781">
            <v>1.0249999999999999</v>
          </cell>
          <cell r="F2781">
            <v>118.96</v>
          </cell>
          <cell r="G2781">
            <v>121.93</v>
          </cell>
        </row>
        <row r="2782">
          <cell r="A2782" t="str">
            <v/>
          </cell>
          <cell r="B2782">
            <v>0</v>
          </cell>
          <cell r="C2782">
            <v>0</v>
          </cell>
          <cell r="D2782" t="str">
            <v/>
          </cell>
          <cell r="E2782">
            <v>0</v>
          </cell>
          <cell r="F2782">
            <v>0</v>
          </cell>
          <cell r="G2782">
            <v>0</v>
          </cell>
        </row>
        <row r="2783">
          <cell r="A2783" t="str">
            <v/>
          </cell>
          <cell r="B2783">
            <v>0</v>
          </cell>
          <cell r="C2783">
            <v>0</v>
          </cell>
          <cell r="D2783" t="str">
            <v/>
          </cell>
          <cell r="E2783">
            <v>0</v>
          </cell>
          <cell r="F2783">
            <v>0</v>
          </cell>
          <cell r="G2783">
            <v>0</v>
          </cell>
        </row>
        <row r="2784">
          <cell r="A2784" t="str">
            <v/>
          </cell>
          <cell r="B2784">
            <v>0</v>
          </cell>
          <cell r="C2784">
            <v>0</v>
          </cell>
          <cell r="D2784" t="str">
            <v/>
          </cell>
          <cell r="E2784">
            <v>0</v>
          </cell>
          <cell r="F2784">
            <v>0</v>
          </cell>
          <cell r="G2784">
            <v>0</v>
          </cell>
        </row>
        <row r="2785">
          <cell r="A2785" t="str">
            <v/>
          </cell>
          <cell r="B2785">
            <v>0</v>
          </cell>
          <cell r="C2785">
            <v>0</v>
          </cell>
          <cell r="D2785" t="str">
            <v/>
          </cell>
          <cell r="E2785">
            <v>0</v>
          </cell>
          <cell r="F2785">
            <v>0</v>
          </cell>
          <cell r="G2785">
            <v>0</v>
          </cell>
        </row>
        <row r="2786">
          <cell r="A2786">
            <v>0</v>
          </cell>
          <cell r="B2786">
            <v>0</v>
          </cell>
          <cell r="C2786">
            <v>0</v>
          </cell>
          <cell r="D2786">
            <v>0</v>
          </cell>
          <cell r="E2786">
            <v>0</v>
          </cell>
          <cell r="F2786" t="str">
            <v>Total B</v>
          </cell>
          <cell r="G2786">
            <v>731.01</v>
          </cell>
        </row>
        <row r="2787">
          <cell r="A2787">
            <v>0</v>
          </cell>
          <cell r="B2787">
            <v>0</v>
          </cell>
          <cell r="C2787" t="str">
            <v>C - EQUIPOS</v>
          </cell>
          <cell r="D2787">
            <v>0</v>
          </cell>
          <cell r="E2787">
            <v>0</v>
          </cell>
          <cell r="F2787">
            <v>0</v>
          </cell>
          <cell r="G2787">
            <v>0</v>
          </cell>
        </row>
        <row r="2788">
          <cell r="A2788" t="str">
            <v/>
          </cell>
          <cell r="B2788" t="str">
            <v/>
          </cell>
          <cell r="C2788">
            <v>0</v>
          </cell>
          <cell r="D2788" t="str">
            <v/>
          </cell>
          <cell r="E2788">
            <v>0</v>
          </cell>
          <cell r="F2788">
            <v>0</v>
          </cell>
          <cell r="G2788">
            <v>0</v>
          </cell>
        </row>
        <row r="2789">
          <cell r="A2789" t="str">
            <v/>
          </cell>
          <cell r="B2789" t="str">
            <v/>
          </cell>
          <cell r="C2789">
            <v>0</v>
          </cell>
          <cell r="D2789" t="str">
            <v/>
          </cell>
          <cell r="E2789">
            <v>0</v>
          </cell>
          <cell r="F2789">
            <v>0</v>
          </cell>
          <cell r="G2789">
            <v>0</v>
          </cell>
        </row>
        <row r="2790">
          <cell r="A2790" t="str">
            <v/>
          </cell>
          <cell r="B2790" t="str">
            <v/>
          </cell>
          <cell r="C2790">
            <v>0</v>
          </cell>
          <cell r="D2790" t="str">
            <v/>
          </cell>
          <cell r="E2790">
            <v>0</v>
          </cell>
          <cell r="F2790">
            <v>0</v>
          </cell>
          <cell r="G2790">
            <v>0</v>
          </cell>
        </row>
        <row r="2791">
          <cell r="A2791" t="str">
            <v/>
          </cell>
          <cell r="B2791" t="str">
            <v/>
          </cell>
          <cell r="C2791">
            <v>0</v>
          </cell>
          <cell r="D2791" t="str">
            <v/>
          </cell>
          <cell r="E2791">
            <v>0</v>
          </cell>
          <cell r="F2791">
            <v>0</v>
          </cell>
          <cell r="G2791">
            <v>0</v>
          </cell>
        </row>
        <row r="2792">
          <cell r="A2792" t="str">
            <v/>
          </cell>
          <cell r="B2792" t="str">
            <v/>
          </cell>
          <cell r="C2792">
            <v>0</v>
          </cell>
          <cell r="D2792" t="str">
            <v/>
          </cell>
          <cell r="E2792">
            <v>0</v>
          </cell>
          <cell r="F2792">
            <v>0</v>
          </cell>
          <cell r="G2792">
            <v>0</v>
          </cell>
        </row>
        <row r="2793">
          <cell r="A2793" t="str">
            <v/>
          </cell>
          <cell r="B2793" t="str">
            <v/>
          </cell>
          <cell r="C2793">
            <v>0</v>
          </cell>
          <cell r="D2793" t="str">
            <v/>
          </cell>
          <cell r="E2793">
            <v>0</v>
          </cell>
          <cell r="F2793">
            <v>0</v>
          </cell>
          <cell r="G2793">
            <v>0</v>
          </cell>
        </row>
        <row r="2794">
          <cell r="A2794" t="str">
            <v/>
          </cell>
          <cell r="B2794" t="str">
            <v/>
          </cell>
          <cell r="C2794">
            <v>0</v>
          </cell>
          <cell r="D2794" t="str">
            <v/>
          </cell>
          <cell r="E2794">
            <v>0</v>
          </cell>
          <cell r="F2794">
            <v>0</v>
          </cell>
          <cell r="G2794">
            <v>0</v>
          </cell>
        </row>
        <row r="2795">
          <cell r="A2795" t="str">
            <v/>
          </cell>
          <cell r="B2795" t="str">
            <v/>
          </cell>
          <cell r="C2795">
            <v>0</v>
          </cell>
          <cell r="D2795" t="str">
            <v/>
          </cell>
          <cell r="E2795">
            <v>0</v>
          </cell>
          <cell r="F2795">
            <v>0</v>
          </cell>
          <cell r="G2795">
            <v>0</v>
          </cell>
        </row>
        <row r="2796">
          <cell r="A2796" t="str">
            <v/>
          </cell>
          <cell r="B2796" t="str">
            <v/>
          </cell>
          <cell r="C2796">
            <v>0</v>
          </cell>
          <cell r="D2796" t="str">
            <v/>
          </cell>
          <cell r="E2796">
            <v>0</v>
          </cell>
          <cell r="F2796">
            <v>0</v>
          </cell>
          <cell r="G2796">
            <v>0</v>
          </cell>
        </row>
        <row r="2797">
          <cell r="A2797">
            <v>0</v>
          </cell>
          <cell r="B2797">
            <v>0</v>
          </cell>
          <cell r="C2797">
            <v>0</v>
          </cell>
          <cell r="D2797">
            <v>0</v>
          </cell>
          <cell r="E2797">
            <v>0</v>
          </cell>
          <cell r="F2797" t="str">
            <v>Total C</v>
          </cell>
          <cell r="G2797">
            <v>0</v>
          </cell>
        </row>
        <row r="2798">
          <cell r="A2798">
            <v>0</v>
          </cell>
          <cell r="B2798">
            <v>0</v>
          </cell>
          <cell r="C2798">
            <v>0</v>
          </cell>
          <cell r="D2798">
            <v>0</v>
          </cell>
          <cell r="E2798">
            <v>0</v>
          </cell>
          <cell r="F2798">
            <v>0</v>
          </cell>
          <cell r="G2798">
            <v>0</v>
          </cell>
        </row>
        <row r="2799">
          <cell r="A2799" t="str">
            <v>9.1.2</v>
          </cell>
          <cell r="B2799" t="str">
            <v>Al yeso</v>
          </cell>
          <cell r="C2799">
            <v>0</v>
          </cell>
          <cell r="D2799" t="str">
            <v>Costo  Neto</v>
          </cell>
          <cell r="E2799">
            <v>0</v>
          </cell>
          <cell r="F2799" t="str">
            <v>Total D=A+B+C</v>
          </cell>
          <cell r="G2799">
            <v>892.3</v>
          </cell>
        </row>
        <row r="2801">
          <cell r="A2801" t="str">
            <v>ANALISIS DE PRECIOS</v>
          </cell>
          <cell r="B2801">
            <v>0</v>
          </cell>
          <cell r="C2801">
            <v>0</v>
          </cell>
          <cell r="D2801">
            <v>0</v>
          </cell>
          <cell r="E2801">
            <v>0</v>
          </cell>
          <cell r="F2801">
            <v>0</v>
          </cell>
          <cell r="G2801">
            <v>0</v>
          </cell>
        </row>
        <row r="2802">
          <cell r="A2802" t="str">
            <v>COMITENTE:</v>
          </cell>
          <cell r="B2802" t="str">
            <v>DIRECCIÓN DE INFRAESTRUCTURA ESCOLAR</v>
          </cell>
          <cell r="C2802">
            <v>0</v>
          </cell>
          <cell r="D2802">
            <v>0</v>
          </cell>
          <cell r="E2802">
            <v>0</v>
          </cell>
          <cell r="F2802">
            <v>0</v>
          </cell>
          <cell r="G2802">
            <v>0</v>
          </cell>
        </row>
        <row r="2803">
          <cell r="A2803" t="str">
            <v>CONTRATISTA:</v>
          </cell>
          <cell r="B2803">
            <v>0</v>
          </cell>
          <cell r="C2803">
            <v>0</v>
          </cell>
          <cell r="D2803">
            <v>0</v>
          </cell>
          <cell r="E2803">
            <v>0</v>
          </cell>
          <cell r="F2803">
            <v>0</v>
          </cell>
          <cell r="G2803">
            <v>0</v>
          </cell>
        </row>
        <row r="2804">
          <cell r="A2804" t="str">
            <v>OBRA:</v>
          </cell>
          <cell r="B2804" t="str">
            <v>ESCUELA JUAN JOSE PASO</v>
          </cell>
          <cell r="C2804">
            <v>0</v>
          </cell>
          <cell r="D2804">
            <v>0</v>
          </cell>
          <cell r="E2804">
            <v>0</v>
          </cell>
          <cell r="F2804" t="str">
            <v>PRECIOS A:</v>
          </cell>
          <cell r="G2804">
            <v>44180</v>
          </cell>
        </row>
        <row r="2805">
          <cell r="A2805" t="str">
            <v>UBICACIÓN:</v>
          </cell>
          <cell r="B2805" t="str">
            <v>DEPARTAMENTO ANGACO</v>
          </cell>
          <cell r="C2805">
            <v>0</v>
          </cell>
          <cell r="D2805">
            <v>0</v>
          </cell>
          <cell r="E2805">
            <v>0</v>
          </cell>
          <cell r="F2805">
            <v>0</v>
          </cell>
          <cell r="G2805">
            <v>0</v>
          </cell>
        </row>
        <row r="2806">
          <cell r="A2806" t="str">
            <v>RUBRO:</v>
          </cell>
          <cell r="B2806">
            <v>10</v>
          </cell>
          <cell r="C2806" t="str">
            <v>CARPINTERÍAS</v>
          </cell>
          <cell r="D2806">
            <v>0</v>
          </cell>
          <cell r="E2806">
            <v>0</v>
          </cell>
          <cell r="F2806">
            <v>0</v>
          </cell>
          <cell r="G2806">
            <v>0</v>
          </cell>
        </row>
        <row r="2807">
          <cell r="A2807" t="str">
            <v>ITEM:</v>
          </cell>
          <cell r="B2807" t="str">
            <v>10.1.1</v>
          </cell>
          <cell r="C2807" t="str">
            <v>Chapa doblada y herrería</v>
          </cell>
          <cell r="D2807">
            <v>0</v>
          </cell>
          <cell r="E2807">
            <v>0</v>
          </cell>
          <cell r="F2807" t="str">
            <v>UNIDAD:</v>
          </cell>
          <cell r="G2807" t="str">
            <v>m2</v>
          </cell>
        </row>
        <row r="2808">
          <cell r="A2808">
            <v>0</v>
          </cell>
          <cell r="B2808">
            <v>0</v>
          </cell>
          <cell r="C2808">
            <v>0</v>
          </cell>
          <cell r="D2808">
            <v>0</v>
          </cell>
          <cell r="E2808">
            <v>0</v>
          </cell>
          <cell r="F2808">
            <v>0</v>
          </cell>
          <cell r="G2808">
            <v>0</v>
          </cell>
        </row>
        <row r="2809">
          <cell r="A2809" t="str">
            <v>DATOS REDETERMINACION</v>
          </cell>
          <cell r="B2809">
            <v>0</v>
          </cell>
          <cell r="C2809" t="str">
            <v>DESIGNACION</v>
          </cell>
          <cell r="D2809" t="str">
            <v>U</v>
          </cell>
          <cell r="E2809" t="str">
            <v>Cantidad</v>
          </cell>
          <cell r="F2809" t="str">
            <v>$ Unitarios</v>
          </cell>
          <cell r="G2809" t="str">
            <v>$ Parcial</v>
          </cell>
        </row>
        <row r="2810">
          <cell r="A2810" t="str">
            <v>CÓDIGO</v>
          </cell>
          <cell r="B2810" t="str">
            <v>DESCRIPCIÓN</v>
          </cell>
          <cell r="C2810">
            <v>0</v>
          </cell>
          <cell r="D2810">
            <v>0</v>
          </cell>
          <cell r="E2810">
            <v>0</v>
          </cell>
          <cell r="F2810">
            <v>0</v>
          </cell>
          <cell r="G2810">
            <v>0</v>
          </cell>
        </row>
        <row r="2811">
          <cell r="A2811">
            <v>0</v>
          </cell>
          <cell r="B2811">
            <v>0</v>
          </cell>
          <cell r="C2811" t="str">
            <v>A - MATERIALES</v>
          </cell>
          <cell r="D2811">
            <v>0</v>
          </cell>
          <cell r="E2811">
            <v>0</v>
          </cell>
          <cell r="F2811">
            <v>0</v>
          </cell>
          <cell r="G2811">
            <v>0</v>
          </cell>
        </row>
        <row r="2812">
          <cell r="A2812" t="str">
            <v>IIEE-SJ - 211</v>
          </cell>
          <cell r="B2812" t="str">
            <v>Carpintería Metálica y Madera</v>
          </cell>
          <cell r="C2812" t="str">
            <v>Chapa Doblada y Plegada Según Esp. Técnicas</v>
          </cell>
          <cell r="D2812" t="str">
            <v>Gl.</v>
          </cell>
          <cell r="E2812">
            <v>1</v>
          </cell>
          <cell r="F2812">
            <v>11502.054608297987</v>
          </cell>
          <cell r="G2812">
            <v>11502.05</v>
          </cell>
        </row>
        <row r="2813">
          <cell r="A2813" t="str">
            <v/>
          </cell>
          <cell r="B2813" t="str">
            <v/>
          </cell>
          <cell r="C2813">
            <v>0</v>
          </cell>
          <cell r="D2813" t="str">
            <v/>
          </cell>
          <cell r="E2813">
            <v>0</v>
          </cell>
          <cell r="F2813">
            <v>0</v>
          </cell>
          <cell r="G2813">
            <v>0</v>
          </cell>
        </row>
        <row r="2814">
          <cell r="A2814" t="str">
            <v/>
          </cell>
          <cell r="B2814" t="str">
            <v/>
          </cell>
          <cell r="C2814">
            <v>0</v>
          </cell>
          <cell r="D2814" t="str">
            <v/>
          </cell>
          <cell r="E2814">
            <v>0</v>
          </cell>
          <cell r="F2814">
            <v>0</v>
          </cell>
          <cell r="G2814">
            <v>0</v>
          </cell>
        </row>
        <row r="2815">
          <cell r="A2815" t="str">
            <v/>
          </cell>
          <cell r="B2815" t="str">
            <v/>
          </cell>
          <cell r="C2815">
            <v>0</v>
          </cell>
          <cell r="D2815" t="str">
            <v/>
          </cell>
          <cell r="E2815">
            <v>0</v>
          </cell>
          <cell r="F2815">
            <v>0</v>
          </cell>
          <cell r="G2815">
            <v>0</v>
          </cell>
        </row>
        <row r="2816">
          <cell r="A2816" t="str">
            <v/>
          </cell>
          <cell r="B2816" t="str">
            <v/>
          </cell>
          <cell r="C2816">
            <v>0</v>
          </cell>
          <cell r="D2816" t="str">
            <v/>
          </cell>
          <cell r="E2816">
            <v>0</v>
          </cell>
          <cell r="F2816">
            <v>0</v>
          </cell>
          <cell r="G2816">
            <v>0</v>
          </cell>
        </row>
        <row r="2817">
          <cell r="A2817" t="str">
            <v/>
          </cell>
          <cell r="B2817" t="str">
            <v/>
          </cell>
          <cell r="C2817">
            <v>0</v>
          </cell>
          <cell r="D2817" t="str">
            <v/>
          </cell>
          <cell r="E2817">
            <v>0</v>
          </cell>
          <cell r="F2817">
            <v>0</v>
          </cell>
          <cell r="G2817">
            <v>0</v>
          </cell>
        </row>
        <row r="2818">
          <cell r="A2818" t="str">
            <v/>
          </cell>
          <cell r="B2818" t="str">
            <v/>
          </cell>
          <cell r="C2818">
            <v>0</v>
          </cell>
          <cell r="D2818" t="str">
            <v/>
          </cell>
          <cell r="E2818">
            <v>0</v>
          </cell>
          <cell r="F2818">
            <v>0</v>
          </cell>
          <cell r="G2818">
            <v>0</v>
          </cell>
        </row>
        <row r="2819">
          <cell r="A2819" t="str">
            <v/>
          </cell>
          <cell r="B2819" t="str">
            <v/>
          </cell>
          <cell r="C2819">
            <v>0</v>
          </cell>
          <cell r="D2819" t="str">
            <v/>
          </cell>
          <cell r="E2819">
            <v>0</v>
          </cell>
          <cell r="F2819">
            <v>0</v>
          </cell>
          <cell r="G2819">
            <v>0</v>
          </cell>
        </row>
        <row r="2820">
          <cell r="A2820" t="str">
            <v/>
          </cell>
          <cell r="B2820" t="str">
            <v/>
          </cell>
          <cell r="C2820">
            <v>0</v>
          </cell>
          <cell r="D2820" t="str">
            <v/>
          </cell>
          <cell r="E2820">
            <v>0</v>
          </cell>
          <cell r="F2820">
            <v>0</v>
          </cell>
          <cell r="G2820">
            <v>0</v>
          </cell>
        </row>
        <row r="2821">
          <cell r="A2821" t="str">
            <v/>
          </cell>
          <cell r="B2821" t="str">
            <v/>
          </cell>
          <cell r="C2821">
            <v>0</v>
          </cell>
          <cell r="D2821" t="str">
            <v/>
          </cell>
          <cell r="E2821">
            <v>0</v>
          </cell>
          <cell r="F2821">
            <v>0</v>
          </cell>
          <cell r="G2821">
            <v>0</v>
          </cell>
        </row>
        <row r="2822">
          <cell r="A2822" t="str">
            <v/>
          </cell>
          <cell r="B2822" t="str">
            <v/>
          </cell>
          <cell r="C2822">
            <v>0</v>
          </cell>
          <cell r="D2822" t="str">
            <v/>
          </cell>
          <cell r="E2822">
            <v>0</v>
          </cell>
          <cell r="F2822">
            <v>0</v>
          </cell>
          <cell r="G2822">
            <v>0</v>
          </cell>
        </row>
        <row r="2823">
          <cell r="A2823" t="str">
            <v/>
          </cell>
          <cell r="B2823" t="str">
            <v/>
          </cell>
          <cell r="C2823">
            <v>0</v>
          </cell>
          <cell r="D2823" t="str">
            <v/>
          </cell>
          <cell r="E2823">
            <v>0</v>
          </cell>
          <cell r="F2823">
            <v>0</v>
          </cell>
          <cell r="G2823">
            <v>0</v>
          </cell>
        </row>
        <row r="2824">
          <cell r="A2824" t="str">
            <v/>
          </cell>
          <cell r="B2824" t="str">
            <v/>
          </cell>
          <cell r="C2824">
            <v>0</v>
          </cell>
          <cell r="D2824" t="str">
            <v/>
          </cell>
          <cell r="E2824">
            <v>0</v>
          </cell>
          <cell r="F2824">
            <v>0</v>
          </cell>
          <cell r="G2824">
            <v>0</v>
          </cell>
        </row>
        <row r="2825">
          <cell r="A2825" t="str">
            <v/>
          </cell>
          <cell r="B2825" t="str">
            <v/>
          </cell>
          <cell r="C2825">
            <v>0</v>
          </cell>
          <cell r="D2825" t="str">
            <v/>
          </cell>
          <cell r="E2825">
            <v>0</v>
          </cell>
          <cell r="F2825">
            <v>0</v>
          </cell>
          <cell r="G2825">
            <v>0</v>
          </cell>
        </row>
        <row r="2826">
          <cell r="A2826">
            <v>0</v>
          </cell>
          <cell r="B2826">
            <v>0</v>
          </cell>
          <cell r="C2826">
            <v>0</v>
          </cell>
          <cell r="D2826">
            <v>0</v>
          </cell>
          <cell r="E2826">
            <v>0</v>
          </cell>
          <cell r="F2826" t="str">
            <v>Total A</v>
          </cell>
          <cell r="G2826">
            <v>11502.05</v>
          </cell>
        </row>
        <row r="2827">
          <cell r="A2827">
            <v>0</v>
          </cell>
          <cell r="B2827">
            <v>0</v>
          </cell>
          <cell r="C2827" t="str">
            <v>B - MANO DE OBRA</v>
          </cell>
          <cell r="D2827">
            <v>0</v>
          </cell>
          <cell r="E2827">
            <v>0</v>
          </cell>
          <cell r="F2827">
            <v>0</v>
          </cell>
          <cell r="G2827">
            <v>0</v>
          </cell>
        </row>
        <row r="2828">
          <cell r="A2828" t="str">
            <v>IIEE-SJ - 102000</v>
          </cell>
          <cell r="B2828" t="str">
            <v xml:space="preserve">Oficial </v>
          </cell>
          <cell r="C2828" t="str">
            <v>Oficial</v>
          </cell>
          <cell r="D2828" t="str">
            <v>hs.</v>
          </cell>
          <cell r="E2828">
            <v>1.22</v>
          </cell>
          <cell r="F2828">
            <v>222.14</v>
          </cell>
          <cell r="G2828">
            <v>271.01</v>
          </cell>
        </row>
        <row r="2829">
          <cell r="A2829" t="str">
            <v>IIEE-SJ - 103000</v>
          </cell>
          <cell r="B2829" t="str">
            <v>Ayudante</v>
          </cell>
          <cell r="C2829" t="str">
            <v>Ayudante</v>
          </cell>
          <cell r="D2829" t="str">
            <v>hs.</v>
          </cell>
          <cell r="E2829">
            <v>1.44</v>
          </cell>
          <cell r="F2829">
            <v>188.03</v>
          </cell>
          <cell r="G2829">
            <v>270.76</v>
          </cell>
        </row>
        <row r="2830">
          <cell r="A2830" t="str">
            <v>IIEE-SJ - 102000</v>
          </cell>
          <cell r="B2830" t="str">
            <v xml:space="preserve">Oficial </v>
          </cell>
          <cell r="C2830" t="str">
            <v>Cargas Sociales Oficial</v>
          </cell>
          <cell r="D2830" t="str">
            <v>hs.</v>
          </cell>
          <cell r="E2830">
            <v>1.22</v>
          </cell>
          <cell r="F2830">
            <v>139.9</v>
          </cell>
          <cell r="G2830">
            <v>170.68</v>
          </cell>
        </row>
        <row r="2831">
          <cell r="A2831" t="str">
            <v>IIEE-SJ - 103000</v>
          </cell>
          <cell r="B2831" t="str">
            <v>Ayudante</v>
          </cell>
          <cell r="C2831" t="str">
            <v>Cargas Sociales Ayudante</v>
          </cell>
          <cell r="D2831" t="str">
            <v>hs.</v>
          </cell>
          <cell r="E2831">
            <v>1.44</v>
          </cell>
          <cell r="F2831">
            <v>118.96</v>
          </cell>
          <cell r="G2831">
            <v>171.3</v>
          </cell>
        </row>
        <row r="2832">
          <cell r="A2832" t="str">
            <v/>
          </cell>
          <cell r="B2832">
            <v>0</v>
          </cell>
          <cell r="C2832">
            <v>0</v>
          </cell>
          <cell r="D2832" t="str">
            <v/>
          </cell>
          <cell r="E2832">
            <v>0</v>
          </cell>
          <cell r="F2832">
            <v>0</v>
          </cell>
          <cell r="G2832">
            <v>0</v>
          </cell>
        </row>
        <row r="2833">
          <cell r="A2833" t="str">
            <v/>
          </cell>
          <cell r="B2833">
            <v>0</v>
          </cell>
          <cell r="C2833">
            <v>0</v>
          </cell>
          <cell r="D2833" t="str">
            <v/>
          </cell>
          <cell r="E2833">
            <v>0</v>
          </cell>
          <cell r="F2833">
            <v>0</v>
          </cell>
          <cell r="G2833">
            <v>0</v>
          </cell>
        </row>
        <row r="2834">
          <cell r="A2834" t="str">
            <v/>
          </cell>
          <cell r="B2834">
            <v>0</v>
          </cell>
          <cell r="C2834">
            <v>0</v>
          </cell>
          <cell r="D2834" t="str">
            <v/>
          </cell>
          <cell r="E2834">
            <v>0</v>
          </cell>
          <cell r="F2834">
            <v>0</v>
          </cell>
          <cell r="G2834">
            <v>0</v>
          </cell>
        </row>
        <row r="2835">
          <cell r="A2835" t="str">
            <v/>
          </cell>
          <cell r="B2835">
            <v>0</v>
          </cell>
          <cell r="C2835">
            <v>0</v>
          </cell>
          <cell r="D2835" t="str">
            <v/>
          </cell>
          <cell r="E2835">
            <v>0</v>
          </cell>
          <cell r="F2835">
            <v>0</v>
          </cell>
          <cell r="G2835">
            <v>0</v>
          </cell>
        </row>
        <row r="2836">
          <cell r="A2836">
            <v>0</v>
          </cell>
          <cell r="B2836">
            <v>0</v>
          </cell>
          <cell r="C2836">
            <v>0</v>
          </cell>
          <cell r="D2836">
            <v>0</v>
          </cell>
          <cell r="E2836">
            <v>0</v>
          </cell>
          <cell r="F2836" t="str">
            <v>Total B</v>
          </cell>
          <cell r="G2836">
            <v>883.75</v>
          </cell>
        </row>
        <row r="2837">
          <cell r="A2837">
            <v>0</v>
          </cell>
          <cell r="B2837">
            <v>0</v>
          </cell>
          <cell r="C2837" t="str">
            <v>C - EQUIPOS</v>
          </cell>
          <cell r="D2837">
            <v>0</v>
          </cell>
          <cell r="E2837">
            <v>0</v>
          </cell>
          <cell r="F2837">
            <v>0</v>
          </cell>
          <cell r="G2837">
            <v>0</v>
          </cell>
        </row>
        <row r="2838">
          <cell r="A2838" t="str">
            <v/>
          </cell>
          <cell r="B2838" t="str">
            <v/>
          </cell>
          <cell r="C2838">
            <v>0</v>
          </cell>
          <cell r="D2838" t="str">
            <v/>
          </cell>
          <cell r="E2838">
            <v>0</v>
          </cell>
          <cell r="F2838">
            <v>0</v>
          </cell>
          <cell r="G2838">
            <v>0</v>
          </cell>
        </row>
        <row r="2839">
          <cell r="A2839" t="str">
            <v/>
          </cell>
          <cell r="B2839" t="str">
            <v/>
          </cell>
          <cell r="C2839">
            <v>0</v>
          </cell>
          <cell r="D2839" t="str">
            <v/>
          </cell>
          <cell r="E2839">
            <v>0</v>
          </cell>
          <cell r="F2839">
            <v>0</v>
          </cell>
          <cell r="G2839">
            <v>0</v>
          </cell>
        </row>
        <row r="2840">
          <cell r="A2840" t="str">
            <v/>
          </cell>
          <cell r="B2840" t="str">
            <v/>
          </cell>
          <cell r="C2840">
            <v>0</v>
          </cell>
          <cell r="D2840" t="str">
            <v/>
          </cell>
          <cell r="E2840">
            <v>0</v>
          </cell>
          <cell r="F2840">
            <v>0</v>
          </cell>
          <cell r="G2840">
            <v>0</v>
          </cell>
        </row>
        <row r="2841">
          <cell r="A2841" t="str">
            <v/>
          </cell>
          <cell r="B2841" t="str">
            <v/>
          </cell>
          <cell r="C2841">
            <v>0</v>
          </cell>
          <cell r="D2841" t="str">
            <v/>
          </cell>
          <cell r="E2841">
            <v>0</v>
          </cell>
          <cell r="F2841">
            <v>0</v>
          </cell>
          <cell r="G2841">
            <v>0</v>
          </cell>
        </row>
        <row r="2842">
          <cell r="A2842" t="str">
            <v/>
          </cell>
          <cell r="B2842" t="str">
            <v/>
          </cell>
          <cell r="C2842">
            <v>0</v>
          </cell>
          <cell r="D2842" t="str">
            <v/>
          </cell>
          <cell r="E2842">
            <v>0</v>
          </cell>
          <cell r="F2842">
            <v>0</v>
          </cell>
          <cell r="G2842">
            <v>0</v>
          </cell>
        </row>
        <row r="2843">
          <cell r="A2843" t="str">
            <v/>
          </cell>
          <cell r="B2843" t="str">
            <v/>
          </cell>
          <cell r="C2843">
            <v>0</v>
          </cell>
          <cell r="D2843" t="str">
            <v/>
          </cell>
          <cell r="E2843">
            <v>0</v>
          </cell>
          <cell r="F2843">
            <v>0</v>
          </cell>
          <cell r="G2843">
            <v>0</v>
          </cell>
        </row>
        <row r="2844">
          <cell r="A2844" t="str">
            <v/>
          </cell>
          <cell r="B2844" t="str">
            <v/>
          </cell>
          <cell r="C2844">
            <v>0</v>
          </cell>
          <cell r="D2844" t="str">
            <v/>
          </cell>
          <cell r="E2844">
            <v>0</v>
          </cell>
          <cell r="F2844">
            <v>0</v>
          </cell>
          <cell r="G2844">
            <v>0</v>
          </cell>
        </row>
        <row r="2845">
          <cell r="A2845" t="str">
            <v/>
          </cell>
          <cell r="B2845" t="str">
            <v/>
          </cell>
          <cell r="C2845">
            <v>0</v>
          </cell>
          <cell r="D2845" t="str">
            <v/>
          </cell>
          <cell r="E2845">
            <v>0</v>
          </cell>
          <cell r="F2845">
            <v>0</v>
          </cell>
          <cell r="G2845">
            <v>0</v>
          </cell>
        </row>
        <row r="2846">
          <cell r="A2846" t="str">
            <v/>
          </cell>
          <cell r="B2846" t="str">
            <v/>
          </cell>
          <cell r="C2846">
            <v>0</v>
          </cell>
          <cell r="D2846" t="str">
            <v/>
          </cell>
          <cell r="E2846">
            <v>0</v>
          </cell>
          <cell r="F2846">
            <v>0</v>
          </cell>
          <cell r="G2846">
            <v>0</v>
          </cell>
        </row>
        <row r="2847">
          <cell r="A2847">
            <v>0</v>
          </cell>
          <cell r="B2847">
            <v>0</v>
          </cell>
          <cell r="C2847">
            <v>0</v>
          </cell>
          <cell r="D2847">
            <v>0</v>
          </cell>
          <cell r="E2847">
            <v>0</v>
          </cell>
          <cell r="F2847" t="str">
            <v>Total C</v>
          </cell>
          <cell r="G2847">
            <v>0</v>
          </cell>
        </row>
        <row r="2848">
          <cell r="A2848">
            <v>0</v>
          </cell>
          <cell r="B2848">
            <v>0</v>
          </cell>
          <cell r="C2848">
            <v>0</v>
          </cell>
          <cell r="D2848">
            <v>0</v>
          </cell>
          <cell r="E2848">
            <v>0</v>
          </cell>
          <cell r="F2848">
            <v>0</v>
          </cell>
          <cell r="G2848">
            <v>0</v>
          </cell>
        </row>
        <row r="2849">
          <cell r="A2849" t="str">
            <v>10.1.1</v>
          </cell>
          <cell r="B2849" t="str">
            <v>Chapa doblada y herrería</v>
          </cell>
          <cell r="C2849">
            <v>0</v>
          </cell>
          <cell r="D2849" t="str">
            <v>Costo  Neto</v>
          </cell>
          <cell r="E2849">
            <v>0</v>
          </cell>
          <cell r="F2849" t="str">
            <v>Total D=A+B+C</v>
          </cell>
          <cell r="G2849">
            <v>12385.8</v>
          </cell>
        </row>
        <row r="2851">
          <cell r="A2851" t="str">
            <v>ANALISIS DE PRECIOS</v>
          </cell>
          <cell r="B2851">
            <v>0</v>
          </cell>
          <cell r="C2851">
            <v>0</v>
          </cell>
          <cell r="D2851">
            <v>0</v>
          </cell>
          <cell r="E2851">
            <v>0</v>
          </cell>
          <cell r="F2851">
            <v>0</v>
          </cell>
          <cell r="G2851">
            <v>0</v>
          </cell>
        </row>
        <row r="2852">
          <cell r="A2852" t="str">
            <v>COMITENTE:</v>
          </cell>
          <cell r="B2852" t="str">
            <v>DIRECCIÓN DE INFRAESTRUCTURA ESCOLAR</v>
          </cell>
          <cell r="C2852">
            <v>0</v>
          </cell>
          <cell r="D2852">
            <v>0</v>
          </cell>
          <cell r="E2852">
            <v>0</v>
          </cell>
          <cell r="F2852">
            <v>0</v>
          </cell>
          <cell r="G2852">
            <v>0</v>
          </cell>
        </row>
        <row r="2853">
          <cell r="A2853" t="str">
            <v>CONTRATISTA:</v>
          </cell>
          <cell r="B2853">
            <v>0</v>
          </cell>
          <cell r="C2853">
            <v>0</v>
          </cell>
          <cell r="D2853">
            <v>0</v>
          </cell>
          <cell r="E2853">
            <v>0</v>
          </cell>
          <cell r="F2853">
            <v>0</v>
          </cell>
          <cell r="G2853">
            <v>0</v>
          </cell>
        </row>
        <row r="2854">
          <cell r="A2854" t="str">
            <v>OBRA:</v>
          </cell>
          <cell r="B2854" t="str">
            <v>ESCUELA JUAN JOSE PASO</v>
          </cell>
          <cell r="C2854">
            <v>0</v>
          </cell>
          <cell r="D2854">
            <v>0</v>
          </cell>
          <cell r="E2854">
            <v>0</v>
          </cell>
          <cell r="F2854" t="str">
            <v>PRECIOS A:</v>
          </cell>
          <cell r="G2854">
            <v>44180</v>
          </cell>
        </row>
        <row r="2855">
          <cell r="A2855" t="str">
            <v>UBICACIÓN:</v>
          </cell>
          <cell r="B2855" t="str">
            <v>DEPARTAMENTO ANGACO</v>
          </cell>
          <cell r="C2855">
            <v>0</v>
          </cell>
          <cell r="D2855">
            <v>0</v>
          </cell>
          <cell r="E2855">
            <v>0</v>
          </cell>
          <cell r="F2855">
            <v>0</v>
          </cell>
          <cell r="G2855">
            <v>0</v>
          </cell>
        </row>
        <row r="2856">
          <cell r="A2856" t="str">
            <v>RUBRO:</v>
          </cell>
          <cell r="B2856">
            <v>10</v>
          </cell>
          <cell r="C2856" t="str">
            <v>CARPINTERÍAS</v>
          </cell>
          <cell r="D2856">
            <v>0</v>
          </cell>
          <cell r="E2856">
            <v>0</v>
          </cell>
          <cell r="F2856">
            <v>0</v>
          </cell>
          <cell r="G2856">
            <v>0</v>
          </cell>
        </row>
        <row r="2857">
          <cell r="A2857" t="str">
            <v>ITEM:</v>
          </cell>
          <cell r="B2857" t="str">
            <v>10.1.2</v>
          </cell>
          <cell r="C2857" t="str">
            <v>Estructuras metálicas</v>
          </cell>
          <cell r="D2857">
            <v>0</v>
          </cell>
          <cell r="E2857">
            <v>0</v>
          </cell>
          <cell r="F2857" t="str">
            <v>UNIDAD:</v>
          </cell>
          <cell r="G2857" t="str">
            <v>m2</v>
          </cell>
        </row>
        <row r="2858">
          <cell r="A2858">
            <v>0</v>
          </cell>
          <cell r="B2858">
            <v>0</v>
          </cell>
          <cell r="C2858">
            <v>0</v>
          </cell>
          <cell r="D2858">
            <v>0</v>
          </cell>
          <cell r="E2858">
            <v>0</v>
          </cell>
          <cell r="F2858">
            <v>0</v>
          </cell>
          <cell r="G2858">
            <v>0</v>
          </cell>
        </row>
        <row r="2859">
          <cell r="A2859" t="str">
            <v>DATOS REDETERMINACION</v>
          </cell>
          <cell r="B2859">
            <v>0</v>
          </cell>
          <cell r="C2859" t="str">
            <v>DESIGNACION</v>
          </cell>
          <cell r="D2859" t="str">
            <v>U</v>
          </cell>
          <cell r="E2859" t="str">
            <v>Cantidad</v>
          </cell>
          <cell r="F2859" t="str">
            <v>$ Unitarios</v>
          </cell>
          <cell r="G2859" t="str">
            <v>$ Parcial</v>
          </cell>
        </row>
        <row r="2860">
          <cell r="A2860" t="str">
            <v>CÓDIGO</v>
          </cell>
          <cell r="B2860" t="str">
            <v>DESCRIPCIÓN</v>
          </cell>
          <cell r="C2860">
            <v>0</v>
          </cell>
          <cell r="D2860">
            <v>0</v>
          </cell>
          <cell r="E2860">
            <v>0</v>
          </cell>
          <cell r="F2860">
            <v>0</v>
          </cell>
          <cell r="G2860">
            <v>0</v>
          </cell>
        </row>
        <row r="2861">
          <cell r="A2861">
            <v>0</v>
          </cell>
          <cell r="B2861">
            <v>0</v>
          </cell>
          <cell r="C2861" t="str">
            <v>A - MATERIALES</v>
          </cell>
          <cell r="D2861">
            <v>0</v>
          </cell>
          <cell r="E2861">
            <v>0</v>
          </cell>
          <cell r="F2861">
            <v>0</v>
          </cell>
          <cell r="G2861">
            <v>0</v>
          </cell>
        </row>
        <row r="2862">
          <cell r="A2862" t="str">
            <v>IIEE-SJ - 211</v>
          </cell>
          <cell r="B2862" t="str">
            <v>Carpintería Metálica y Madera</v>
          </cell>
          <cell r="C2862" t="str">
            <v>Estructuras Metálicas Según Esp. Técnicas</v>
          </cell>
          <cell r="D2862" t="str">
            <v>Gl.</v>
          </cell>
          <cell r="E2862">
            <v>1</v>
          </cell>
          <cell r="F2862">
            <v>2724.35</v>
          </cell>
          <cell r="G2862">
            <v>2724.35</v>
          </cell>
        </row>
        <row r="2863">
          <cell r="A2863" t="str">
            <v/>
          </cell>
          <cell r="B2863" t="str">
            <v/>
          </cell>
          <cell r="C2863">
            <v>0</v>
          </cell>
          <cell r="D2863" t="str">
            <v/>
          </cell>
          <cell r="E2863">
            <v>0</v>
          </cell>
          <cell r="F2863">
            <v>0</v>
          </cell>
          <cell r="G2863">
            <v>0</v>
          </cell>
        </row>
        <row r="2864">
          <cell r="A2864" t="str">
            <v/>
          </cell>
          <cell r="B2864" t="str">
            <v/>
          </cell>
          <cell r="C2864">
            <v>0</v>
          </cell>
          <cell r="D2864" t="str">
            <v/>
          </cell>
          <cell r="E2864">
            <v>0</v>
          </cell>
          <cell r="F2864">
            <v>0</v>
          </cell>
          <cell r="G2864">
            <v>0</v>
          </cell>
        </row>
        <row r="2865">
          <cell r="A2865" t="str">
            <v/>
          </cell>
          <cell r="B2865" t="str">
            <v/>
          </cell>
          <cell r="C2865">
            <v>0</v>
          </cell>
          <cell r="D2865" t="str">
            <v/>
          </cell>
          <cell r="E2865">
            <v>0</v>
          </cell>
          <cell r="F2865">
            <v>0</v>
          </cell>
          <cell r="G2865">
            <v>0</v>
          </cell>
        </row>
        <row r="2866">
          <cell r="A2866" t="str">
            <v/>
          </cell>
          <cell r="B2866" t="str">
            <v/>
          </cell>
          <cell r="C2866">
            <v>0</v>
          </cell>
          <cell r="D2866" t="str">
            <v/>
          </cell>
          <cell r="E2866">
            <v>0</v>
          </cell>
          <cell r="F2866">
            <v>0</v>
          </cell>
          <cell r="G2866">
            <v>0</v>
          </cell>
        </row>
        <row r="2867">
          <cell r="A2867" t="str">
            <v/>
          </cell>
          <cell r="B2867" t="str">
            <v/>
          </cell>
          <cell r="C2867">
            <v>0</v>
          </cell>
          <cell r="D2867" t="str">
            <v/>
          </cell>
          <cell r="E2867">
            <v>0</v>
          </cell>
          <cell r="F2867">
            <v>0</v>
          </cell>
          <cell r="G2867">
            <v>0</v>
          </cell>
        </row>
        <row r="2868">
          <cell r="A2868" t="str">
            <v/>
          </cell>
          <cell r="B2868" t="str">
            <v/>
          </cell>
          <cell r="C2868">
            <v>0</v>
          </cell>
          <cell r="D2868" t="str">
            <v/>
          </cell>
          <cell r="E2868">
            <v>0</v>
          </cell>
          <cell r="F2868">
            <v>0</v>
          </cell>
          <cell r="G2868">
            <v>0</v>
          </cell>
        </row>
        <row r="2869">
          <cell r="A2869" t="str">
            <v/>
          </cell>
          <cell r="B2869" t="str">
            <v/>
          </cell>
          <cell r="C2869">
            <v>0</v>
          </cell>
          <cell r="D2869" t="str">
            <v/>
          </cell>
          <cell r="E2869">
            <v>0</v>
          </cell>
          <cell r="F2869">
            <v>0</v>
          </cell>
          <cell r="G2869">
            <v>0</v>
          </cell>
        </row>
        <row r="2870">
          <cell r="A2870" t="str">
            <v/>
          </cell>
          <cell r="B2870" t="str">
            <v/>
          </cell>
          <cell r="C2870">
            <v>0</v>
          </cell>
          <cell r="D2870" t="str">
            <v/>
          </cell>
          <cell r="E2870">
            <v>0</v>
          </cell>
          <cell r="F2870">
            <v>0</v>
          </cell>
          <cell r="G2870">
            <v>0</v>
          </cell>
        </row>
        <row r="2871">
          <cell r="A2871" t="str">
            <v/>
          </cell>
          <cell r="B2871" t="str">
            <v/>
          </cell>
          <cell r="C2871">
            <v>0</v>
          </cell>
          <cell r="D2871" t="str">
            <v/>
          </cell>
          <cell r="E2871">
            <v>0</v>
          </cell>
          <cell r="F2871">
            <v>0</v>
          </cell>
          <cell r="G2871">
            <v>0</v>
          </cell>
        </row>
        <row r="2872">
          <cell r="A2872" t="str">
            <v/>
          </cell>
          <cell r="B2872" t="str">
            <v/>
          </cell>
          <cell r="C2872">
            <v>0</v>
          </cell>
          <cell r="D2872" t="str">
            <v/>
          </cell>
          <cell r="E2872">
            <v>0</v>
          </cell>
          <cell r="F2872">
            <v>0</v>
          </cell>
          <cell r="G2872">
            <v>0</v>
          </cell>
        </row>
        <row r="2873">
          <cell r="A2873" t="str">
            <v/>
          </cell>
          <cell r="B2873" t="str">
            <v/>
          </cell>
          <cell r="C2873">
            <v>0</v>
          </cell>
          <cell r="D2873" t="str">
            <v/>
          </cell>
          <cell r="E2873">
            <v>0</v>
          </cell>
          <cell r="F2873">
            <v>0</v>
          </cell>
          <cell r="G2873">
            <v>0</v>
          </cell>
        </row>
        <row r="2874">
          <cell r="A2874" t="str">
            <v/>
          </cell>
          <cell r="B2874" t="str">
            <v/>
          </cell>
          <cell r="C2874">
            <v>0</v>
          </cell>
          <cell r="D2874" t="str">
            <v/>
          </cell>
          <cell r="E2874">
            <v>0</v>
          </cell>
          <cell r="F2874">
            <v>0</v>
          </cell>
          <cell r="G2874">
            <v>0</v>
          </cell>
        </row>
        <row r="2875">
          <cell r="A2875" t="str">
            <v/>
          </cell>
          <cell r="B2875" t="str">
            <v/>
          </cell>
          <cell r="C2875">
            <v>0</v>
          </cell>
          <cell r="D2875" t="str">
            <v/>
          </cell>
          <cell r="E2875">
            <v>0</v>
          </cell>
          <cell r="F2875">
            <v>0</v>
          </cell>
          <cell r="G2875">
            <v>0</v>
          </cell>
        </row>
        <row r="2876">
          <cell r="A2876">
            <v>0</v>
          </cell>
          <cell r="B2876">
            <v>0</v>
          </cell>
          <cell r="C2876">
            <v>0</v>
          </cell>
          <cell r="D2876">
            <v>0</v>
          </cell>
          <cell r="E2876">
            <v>0</v>
          </cell>
          <cell r="F2876" t="str">
            <v>Total A</v>
          </cell>
          <cell r="G2876">
            <v>2724.35</v>
          </cell>
        </row>
        <row r="2877">
          <cell r="A2877">
            <v>0</v>
          </cell>
          <cell r="B2877">
            <v>0</v>
          </cell>
          <cell r="C2877" t="str">
            <v>B - MANO DE OBRA</v>
          </cell>
          <cell r="D2877">
            <v>0</v>
          </cell>
          <cell r="E2877">
            <v>0</v>
          </cell>
          <cell r="F2877">
            <v>0</v>
          </cell>
          <cell r="G2877">
            <v>0</v>
          </cell>
        </row>
        <row r="2878">
          <cell r="A2878" t="str">
            <v>IIEE-SJ - 102000</v>
          </cell>
          <cell r="B2878" t="str">
            <v xml:space="preserve">Oficial </v>
          </cell>
          <cell r="C2878" t="str">
            <v>Oficial</v>
          </cell>
          <cell r="D2878" t="str">
            <v>hs.</v>
          </cell>
          <cell r="E2878">
            <v>0.37</v>
          </cell>
          <cell r="F2878">
            <v>222.14</v>
          </cell>
          <cell r="G2878">
            <v>82.19</v>
          </cell>
        </row>
        <row r="2879">
          <cell r="A2879" t="str">
            <v>IIEE-SJ - 103000</v>
          </cell>
          <cell r="B2879" t="str">
            <v>Ayudante</v>
          </cell>
          <cell r="C2879" t="str">
            <v>Ayudante</v>
          </cell>
          <cell r="D2879" t="str">
            <v>hs.</v>
          </cell>
          <cell r="E2879">
            <v>0.43</v>
          </cell>
          <cell r="F2879">
            <v>188.03</v>
          </cell>
          <cell r="G2879">
            <v>80.849999999999994</v>
          </cell>
        </row>
        <row r="2880">
          <cell r="A2880" t="str">
            <v>IIEE-SJ - 102000</v>
          </cell>
          <cell r="B2880" t="str">
            <v xml:space="preserve">Oficial </v>
          </cell>
          <cell r="C2880" t="str">
            <v>Cargas Sociales Oficial</v>
          </cell>
          <cell r="D2880" t="str">
            <v>hs.</v>
          </cell>
          <cell r="E2880">
            <v>0.37</v>
          </cell>
          <cell r="F2880">
            <v>139.9</v>
          </cell>
          <cell r="G2880">
            <v>51.76</v>
          </cell>
        </row>
        <row r="2881">
          <cell r="A2881" t="str">
            <v>IIEE-SJ - 103000</v>
          </cell>
          <cell r="B2881" t="str">
            <v>Ayudante</v>
          </cell>
          <cell r="C2881" t="str">
            <v>Cargas Sociales Ayudante</v>
          </cell>
          <cell r="D2881" t="str">
            <v>hs.</v>
          </cell>
          <cell r="E2881">
            <v>0.43</v>
          </cell>
          <cell r="F2881">
            <v>118.96</v>
          </cell>
          <cell r="G2881">
            <v>51.15</v>
          </cell>
        </row>
        <row r="2882">
          <cell r="A2882" t="str">
            <v/>
          </cell>
          <cell r="B2882">
            <v>0</v>
          </cell>
          <cell r="C2882">
            <v>0</v>
          </cell>
          <cell r="D2882" t="str">
            <v/>
          </cell>
          <cell r="E2882">
            <v>0</v>
          </cell>
          <cell r="F2882">
            <v>0</v>
          </cell>
          <cell r="G2882">
            <v>0</v>
          </cell>
        </row>
        <row r="2883">
          <cell r="A2883" t="str">
            <v/>
          </cell>
          <cell r="B2883">
            <v>0</v>
          </cell>
          <cell r="C2883">
            <v>0</v>
          </cell>
          <cell r="D2883" t="str">
            <v/>
          </cell>
          <cell r="E2883">
            <v>0</v>
          </cell>
          <cell r="F2883">
            <v>0</v>
          </cell>
          <cell r="G2883">
            <v>0</v>
          </cell>
        </row>
        <row r="2884">
          <cell r="A2884" t="str">
            <v/>
          </cell>
          <cell r="B2884">
            <v>0</v>
          </cell>
          <cell r="C2884">
            <v>0</v>
          </cell>
          <cell r="D2884" t="str">
            <v/>
          </cell>
          <cell r="E2884">
            <v>0</v>
          </cell>
          <cell r="F2884">
            <v>0</v>
          </cell>
          <cell r="G2884">
            <v>0</v>
          </cell>
        </row>
        <row r="2885">
          <cell r="A2885" t="str">
            <v/>
          </cell>
          <cell r="B2885">
            <v>0</v>
          </cell>
          <cell r="C2885">
            <v>0</v>
          </cell>
          <cell r="D2885" t="str">
            <v/>
          </cell>
          <cell r="E2885">
            <v>0</v>
          </cell>
          <cell r="F2885">
            <v>0</v>
          </cell>
          <cell r="G2885">
            <v>0</v>
          </cell>
        </row>
        <row r="2886">
          <cell r="A2886">
            <v>0</v>
          </cell>
          <cell r="B2886">
            <v>0</v>
          </cell>
          <cell r="C2886">
            <v>0</v>
          </cell>
          <cell r="D2886">
            <v>0</v>
          </cell>
          <cell r="E2886">
            <v>0</v>
          </cell>
          <cell r="F2886" t="str">
            <v>Total B</v>
          </cell>
          <cell r="G2886">
            <v>265.95</v>
          </cell>
        </row>
        <row r="2887">
          <cell r="A2887">
            <v>0</v>
          </cell>
          <cell r="B2887">
            <v>0</v>
          </cell>
          <cell r="C2887" t="str">
            <v>C - EQUIPOS</v>
          </cell>
          <cell r="D2887">
            <v>0</v>
          </cell>
          <cell r="E2887">
            <v>0</v>
          </cell>
          <cell r="F2887">
            <v>0</v>
          </cell>
          <cell r="G2887">
            <v>0</v>
          </cell>
        </row>
        <row r="2888">
          <cell r="A2888" t="str">
            <v/>
          </cell>
          <cell r="B2888" t="str">
            <v/>
          </cell>
          <cell r="C2888">
            <v>0</v>
          </cell>
          <cell r="D2888" t="str">
            <v/>
          </cell>
          <cell r="E2888">
            <v>0</v>
          </cell>
          <cell r="F2888">
            <v>0</v>
          </cell>
          <cell r="G2888">
            <v>0</v>
          </cell>
        </row>
        <row r="2889">
          <cell r="A2889" t="str">
            <v/>
          </cell>
          <cell r="B2889" t="str">
            <v/>
          </cell>
          <cell r="C2889">
            <v>0</v>
          </cell>
          <cell r="D2889" t="str">
            <v/>
          </cell>
          <cell r="E2889">
            <v>0</v>
          </cell>
          <cell r="F2889">
            <v>0</v>
          </cell>
          <cell r="G2889">
            <v>0</v>
          </cell>
        </row>
        <row r="2890">
          <cell r="A2890" t="str">
            <v/>
          </cell>
          <cell r="B2890" t="str">
            <v/>
          </cell>
          <cell r="C2890">
            <v>0</v>
          </cell>
          <cell r="D2890" t="str">
            <v/>
          </cell>
          <cell r="E2890">
            <v>0</v>
          </cell>
          <cell r="F2890">
            <v>0</v>
          </cell>
          <cell r="G2890">
            <v>0</v>
          </cell>
        </row>
        <row r="2891">
          <cell r="A2891" t="str">
            <v/>
          </cell>
          <cell r="B2891" t="str">
            <v/>
          </cell>
          <cell r="C2891">
            <v>0</v>
          </cell>
          <cell r="D2891" t="str">
            <v/>
          </cell>
          <cell r="E2891">
            <v>0</v>
          </cell>
          <cell r="F2891">
            <v>0</v>
          </cell>
          <cell r="G2891">
            <v>0</v>
          </cell>
        </row>
        <row r="2892">
          <cell r="A2892" t="str">
            <v/>
          </cell>
          <cell r="B2892" t="str">
            <v/>
          </cell>
          <cell r="C2892">
            <v>0</v>
          </cell>
          <cell r="D2892" t="str">
            <v/>
          </cell>
          <cell r="E2892">
            <v>0</v>
          </cell>
          <cell r="F2892">
            <v>0</v>
          </cell>
          <cell r="G2892">
            <v>0</v>
          </cell>
        </row>
        <row r="2893">
          <cell r="A2893" t="str">
            <v/>
          </cell>
          <cell r="B2893" t="str">
            <v/>
          </cell>
          <cell r="C2893">
            <v>0</v>
          </cell>
          <cell r="D2893" t="str">
            <v/>
          </cell>
          <cell r="E2893">
            <v>0</v>
          </cell>
          <cell r="F2893">
            <v>0</v>
          </cell>
          <cell r="G2893">
            <v>0</v>
          </cell>
        </row>
        <row r="2894">
          <cell r="A2894" t="str">
            <v/>
          </cell>
          <cell r="B2894" t="str">
            <v/>
          </cell>
          <cell r="C2894">
            <v>0</v>
          </cell>
          <cell r="D2894" t="str">
            <v/>
          </cell>
          <cell r="E2894">
            <v>0</v>
          </cell>
          <cell r="F2894">
            <v>0</v>
          </cell>
          <cell r="G2894">
            <v>0</v>
          </cell>
        </row>
        <row r="2895">
          <cell r="A2895" t="str">
            <v/>
          </cell>
          <cell r="B2895" t="str">
            <v/>
          </cell>
          <cell r="C2895">
            <v>0</v>
          </cell>
          <cell r="D2895" t="str">
            <v/>
          </cell>
          <cell r="E2895">
            <v>0</v>
          </cell>
          <cell r="F2895">
            <v>0</v>
          </cell>
          <cell r="G2895">
            <v>0</v>
          </cell>
        </row>
        <row r="2896">
          <cell r="A2896" t="str">
            <v/>
          </cell>
          <cell r="B2896" t="str">
            <v/>
          </cell>
          <cell r="C2896">
            <v>0</v>
          </cell>
          <cell r="D2896" t="str">
            <v/>
          </cell>
          <cell r="E2896">
            <v>0</v>
          </cell>
          <cell r="F2896">
            <v>0</v>
          </cell>
          <cell r="G2896">
            <v>0</v>
          </cell>
        </row>
        <row r="2897">
          <cell r="A2897">
            <v>0</v>
          </cell>
          <cell r="B2897">
            <v>0</v>
          </cell>
          <cell r="C2897">
            <v>0</v>
          </cell>
          <cell r="D2897">
            <v>0</v>
          </cell>
          <cell r="E2897">
            <v>0</v>
          </cell>
          <cell r="F2897" t="str">
            <v>Total C</v>
          </cell>
          <cell r="G2897">
            <v>0</v>
          </cell>
        </row>
        <row r="2898">
          <cell r="A2898">
            <v>0</v>
          </cell>
          <cell r="B2898">
            <v>0</v>
          </cell>
          <cell r="C2898">
            <v>0</v>
          </cell>
          <cell r="D2898">
            <v>0</v>
          </cell>
          <cell r="E2898">
            <v>0</v>
          </cell>
          <cell r="F2898">
            <v>0</v>
          </cell>
          <cell r="G2898">
            <v>0</v>
          </cell>
        </row>
        <row r="2899">
          <cell r="A2899" t="str">
            <v>10.1.2</v>
          </cell>
          <cell r="B2899" t="str">
            <v>Estructuras metálicas</v>
          </cell>
          <cell r="C2899">
            <v>0</v>
          </cell>
          <cell r="D2899" t="str">
            <v>Costo  Neto</v>
          </cell>
          <cell r="E2899">
            <v>0</v>
          </cell>
          <cell r="F2899" t="str">
            <v>Total D=A+B+C</v>
          </cell>
          <cell r="G2899">
            <v>2990.3</v>
          </cell>
        </row>
        <row r="2901">
          <cell r="A2901" t="str">
            <v>ANALISIS DE PRECIOS</v>
          </cell>
          <cell r="B2901">
            <v>0</v>
          </cell>
          <cell r="C2901">
            <v>0</v>
          </cell>
          <cell r="D2901">
            <v>0</v>
          </cell>
          <cell r="E2901">
            <v>0</v>
          </cell>
          <cell r="F2901">
            <v>0</v>
          </cell>
          <cell r="G2901">
            <v>0</v>
          </cell>
        </row>
        <row r="2902">
          <cell r="A2902" t="str">
            <v>COMITENTE:</v>
          </cell>
          <cell r="B2902" t="str">
            <v>DIRECCIÓN DE INFRAESTRUCTURA ESCOLAR</v>
          </cell>
          <cell r="C2902">
            <v>0</v>
          </cell>
          <cell r="D2902">
            <v>0</v>
          </cell>
          <cell r="E2902">
            <v>0</v>
          </cell>
          <cell r="F2902">
            <v>0</v>
          </cell>
          <cell r="G2902">
            <v>0</v>
          </cell>
        </row>
        <row r="2903">
          <cell r="A2903" t="str">
            <v>CONTRATISTA:</v>
          </cell>
          <cell r="B2903">
            <v>0</v>
          </cell>
          <cell r="C2903">
            <v>0</v>
          </cell>
          <cell r="D2903">
            <v>0</v>
          </cell>
          <cell r="E2903">
            <v>0</v>
          </cell>
          <cell r="F2903">
            <v>0</v>
          </cell>
          <cell r="G2903">
            <v>0</v>
          </cell>
        </row>
        <row r="2904">
          <cell r="A2904" t="str">
            <v>OBRA:</v>
          </cell>
          <cell r="B2904" t="str">
            <v>ESCUELA JUAN JOSE PASO</v>
          </cell>
          <cell r="C2904">
            <v>0</v>
          </cell>
          <cell r="D2904">
            <v>0</v>
          </cell>
          <cell r="E2904">
            <v>0</v>
          </cell>
          <cell r="F2904" t="str">
            <v>PRECIOS A:</v>
          </cell>
          <cell r="G2904">
            <v>44180</v>
          </cell>
        </row>
        <row r="2905">
          <cell r="A2905" t="str">
            <v>UBICACIÓN:</v>
          </cell>
          <cell r="B2905" t="str">
            <v>DEPARTAMENTO ANGACO</v>
          </cell>
          <cell r="C2905">
            <v>0</v>
          </cell>
          <cell r="D2905">
            <v>0</v>
          </cell>
          <cell r="E2905">
            <v>0</v>
          </cell>
          <cell r="F2905">
            <v>0</v>
          </cell>
          <cell r="G2905">
            <v>0</v>
          </cell>
        </row>
        <row r="2906">
          <cell r="A2906" t="str">
            <v>RUBRO:</v>
          </cell>
          <cell r="B2906">
            <v>10</v>
          </cell>
          <cell r="C2906" t="str">
            <v>CARPINTERÍAS</v>
          </cell>
          <cell r="D2906">
            <v>0</v>
          </cell>
          <cell r="E2906">
            <v>0</v>
          </cell>
          <cell r="F2906">
            <v>0</v>
          </cell>
          <cell r="G2906">
            <v>0</v>
          </cell>
        </row>
        <row r="2907">
          <cell r="A2907" t="str">
            <v>ITEM:</v>
          </cell>
          <cell r="B2907" t="str">
            <v>10.1.3</v>
          </cell>
          <cell r="C2907" t="str">
            <v>Chapa Perforada</v>
          </cell>
          <cell r="D2907">
            <v>0</v>
          </cell>
          <cell r="E2907">
            <v>0</v>
          </cell>
          <cell r="F2907" t="str">
            <v>UNIDAD:</v>
          </cell>
          <cell r="G2907" t="str">
            <v>m2</v>
          </cell>
        </row>
        <row r="2908">
          <cell r="A2908">
            <v>0</v>
          </cell>
          <cell r="B2908">
            <v>0</v>
          </cell>
          <cell r="C2908">
            <v>0</v>
          </cell>
          <cell r="D2908">
            <v>0</v>
          </cell>
          <cell r="E2908">
            <v>0</v>
          </cell>
          <cell r="F2908">
            <v>0</v>
          </cell>
          <cell r="G2908">
            <v>0</v>
          </cell>
        </row>
        <row r="2909">
          <cell r="A2909" t="str">
            <v>DATOS REDETERMINACION</v>
          </cell>
          <cell r="B2909">
            <v>0</v>
          </cell>
          <cell r="C2909" t="str">
            <v>DESIGNACION</v>
          </cell>
          <cell r="D2909" t="str">
            <v>U</v>
          </cell>
          <cell r="E2909" t="str">
            <v>Cantidad</v>
          </cell>
          <cell r="F2909" t="str">
            <v>$ Unitarios</v>
          </cell>
          <cell r="G2909" t="str">
            <v>$ Parcial</v>
          </cell>
        </row>
        <row r="2910">
          <cell r="A2910" t="str">
            <v>CÓDIGO</v>
          </cell>
          <cell r="B2910" t="str">
            <v>DESCRIPCIÓN</v>
          </cell>
          <cell r="C2910">
            <v>0</v>
          </cell>
          <cell r="D2910">
            <v>0</v>
          </cell>
          <cell r="E2910">
            <v>0</v>
          </cell>
          <cell r="F2910">
            <v>0</v>
          </cell>
          <cell r="G2910">
            <v>0</v>
          </cell>
        </row>
        <row r="2911">
          <cell r="A2911">
            <v>0</v>
          </cell>
          <cell r="B2911">
            <v>0</v>
          </cell>
          <cell r="C2911" t="str">
            <v>A - MATERIALES</v>
          </cell>
          <cell r="D2911">
            <v>0</v>
          </cell>
          <cell r="E2911">
            <v>0</v>
          </cell>
          <cell r="F2911">
            <v>0</v>
          </cell>
          <cell r="G2911">
            <v>0</v>
          </cell>
        </row>
        <row r="2912">
          <cell r="A2912" t="str">
            <v>IIEE-SJ - 211</v>
          </cell>
          <cell r="B2912" t="str">
            <v>Carpintería Metálica y Madera</v>
          </cell>
          <cell r="C2912" t="str">
            <v>Chapa Perforada Según Esp. Técnicas</v>
          </cell>
          <cell r="D2912" t="str">
            <v>Gl.</v>
          </cell>
          <cell r="E2912">
            <v>1</v>
          </cell>
          <cell r="F2912">
            <v>6356.81</v>
          </cell>
          <cell r="G2912">
            <v>6356.81</v>
          </cell>
        </row>
        <row r="2913">
          <cell r="A2913" t="str">
            <v/>
          </cell>
          <cell r="B2913" t="str">
            <v/>
          </cell>
          <cell r="C2913">
            <v>0</v>
          </cell>
          <cell r="D2913" t="str">
            <v/>
          </cell>
          <cell r="E2913">
            <v>0</v>
          </cell>
          <cell r="F2913">
            <v>0</v>
          </cell>
          <cell r="G2913">
            <v>0</v>
          </cell>
        </row>
        <row r="2914">
          <cell r="A2914" t="str">
            <v/>
          </cell>
          <cell r="B2914" t="str">
            <v/>
          </cell>
          <cell r="C2914">
            <v>0</v>
          </cell>
          <cell r="D2914" t="str">
            <v/>
          </cell>
          <cell r="E2914">
            <v>0</v>
          </cell>
          <cell r="F2914">
            <v>0</v>
          </cell>
          <cell r="G2914">
            <v>0</v>
          </cell>
        </row>
        <row r="2915">
          <cell r="A2915" t="str">
            <v/>
          </cell>
          <cell r="B2915" t="str">
            <v/>
          </cell>
          <cell r="C2915">
            <v>0</v>
          </cell>
          <cell r="D2915" t="str">
            <v/>
          </cell>
          <cell r="E2915">
            <v>0</v>
          </cell>
          <cell r="F2915">
            <v>0</v>
          </cell>
          <cell r="G2915">
            <v>0</v>
          </cell>
        </row>
        <row r="2916">
          <cell r="A2916" t="str">
            <v/>
          </cell>
          <cell r="B2916" t="str">
            <v/>
          </cell>
          <cell r="C2916">
            <v>0</v>
          </cell>
          <cell r="D2916" t="str">
            <v/>
          </cell>
          <cell r="E2916">
            <v>0</v>
          </cell>
          <cell r="F2916">
            <v>0</v>
          </cell>
          <cell r="G2916">
            <v>0</v>
          </cell>
        </row>
        <row r="2917">
          <cell r="A2917" t="str">
            <v/>
          </cell>
          <cell r="B2917" t="str">
            <v/>
          </cell>
          <cell r="C2917">
            <v>0</v>
          </cell>
          <cell r="D2917" t="str">
            <v/>
          </cell>
          <cell r="E2917">
            <v>0</v>
          </cell>
          <cell r="F2917">
            <v>0</v>
          </cell>
          <cell r="G2917">
            <v>0</v>
          </cell>
        </row>
        <row r="2918">
          <cell r="A2918" t="str">
            <v/>
          </cell>
          <cell r="B2918" t="str">
            <v/>
          </cell>
          <cell r="C2918">
            <v>0</v>
          </cell>
          <cell r="D2918" t="str">
            <v/>
          </cell>
          <cell r="E2918">
            <v>0</v>
          </cell>
          <cell r="F2918">
            <v>0</v>
          </cell>
          <cell r="G2918">
            <v>0</v>
          </cell>
        </row>
        <row r="2919">
          <cell r="A2919" t="str">
            <v/>
          </cell>
          <cell r="B2919" t="str">
            <v/>
          </cell>
          <cell r="C2919">
            <v>0</v>
          </cell>
          <cell r="D2919" t="str">
            <v/>
          </cell>
          <cell r="E2919">
            <v>0</v>
          </cell>
          <cell r="F2919">
            <v>0</v>
          </cell>
          <cell r="G2919">
            <v>0</v>
          </cell>
        </row>
        <row r="2920">
          <cell r="A2920" t="str">
            <v/>
          </cell>
          <cell r="B2920" t="str">
            <v/>
          </cell>
          <cell r="C2920">
            <v>0</v>
          </cell>
          <cell r="D2920" t="str">
            <v/>
          </cell>
          <cell r="E2920">
            <v>0</v>
          </cell>
          <cell r="F2920">
            <v>0</v>
          </cell>
          <cell r="G2920">
            <v>0</v>
          </cell>
        </row>
        <row r="2921">
          <cell r="A2921" t="str">
            <v/>
          </cell>
          <cell r="B2921" t="str">
            <v/>
          </cell>
          <cell r="C2921">
            <v>0</v>
          </cell>
          <cell r="D2921" t="str">
            <v/>
          </cell>
          <cell r="E2921">
            <v>0</v>
          </cell>
          <cell r="F2921">
            <v>0</v>
          </cell>
          <cell r="G2921">
            <v>0</v>
          </cell>
        </row>
        <row r="2922">
          <cell r="A2922" t="str">
            <v/>
          </cell>
          <cell r="B2922" t="str">
            <v/>
          </cell>
          <cell r="C2922">
            <v>0</v>
          </cell>
          <cell r="D2922" t="str">
            <v/>
          </cell>
          <cell r="E2922">
            <v>0</v>
          </cell>
          <cell r="F2922">
            <v>0</v>
          </cell>
          <cell r="G2922">
            <v>0</v>
          </cell>
        </row>
        <row r="2923">
          <cell r="A2923" t="str">
            <v/>
          </cell>
          <cell r="B2923" t="str">
            <v/>
          </cell>
          <cell r="C2923">
            <v>0</v>
          </cell>
          <cell r="D2923" t="str">
            <v/>
          </cell>
          <cell r="E2923">
            <v>0</v>
          </cell>
          <cell r="F2923">
            <v>0</v>
          </cell>
          <cell r="G2923">
            <v>0</v>
          </cell>
        </row>
        <row r="2924">
          <cell r="A2924" t="str">
            <v/>
          </cell>
          <cell r="B2924" t="str">
            <v/>
          </cell>
          <cell r="C2924">
            <v>0</v>
          </cell>
          <cell r="D2924" t="str">
            <v/>
          </cell>
          <cell r="E2924">
            <v>0</v>
          </cell>
          <cell r="F2924">
            <v>0</v>
          </cell>
          <cell r="G2924">
            <v>0</v>
          </cell>
        </row>
        <row r="2925">
          <cell r="A2925" t="str">
            <v/>
          </cell>
          <cell r="B2925" t="str">
            <v/>
          </cell>
          <cell r="C2925">
            <v>0</v>
          </cell>
          <cell r="D2925" t="str">
            <v/>
          </cell>
          <cell r="E2925">
            <v>0</v>
          </cell>
          <cell r="F2925">
            <v>0</v>
          </cell>
          <cell r="G2925">
            <v>0</v>
          </cell>
        </row>
        <row r="2926">
          <cell r="A2926">
            <v>0</v>
          </cell>
          <cell r="B2926">
            <v>0</v>
          </cell>
          <cell r="C2926">
            <v>0</v>
          </cell>
          <cell r="D2926">
            <v>0</v>
          </cell>
          <cell r="E2926">
            <v>0</v>
          </cell>
          <cell r="F2926" t="str">
            <v>Total A</v>
          </cell>
          <cell r="G2926">
            <v>6356.81</v>
          </cell>
        </row>
        <row r="2927">
          <cell r="A2927">
            <v>0</v>
          </cell>
          <cell r="B2927">
            <v>0</v>
          </cell>
          <cell r="C2927" t="str">
            <v>B - MANO DE OBRA</v>
          </cell>
          <cell r="D2927">
            <v>0</v>
          </cell>
          <cell r="E2927">
            <v>0</v>
          </cell>
          <cell r="F2927">
            <v>0</v>
          </cell>
          <cell r="G2927">
            <v>0</v>
          </cell>
        </row>
        <row r="2928">
          <cell r="A2928" t="str">
            <v>IIEE-SJ - 102000</v>
          </cell>
          <cell r="B2928" t="str">
            <v xml:space="preserve">Oficial </v>
          </cell>
          <cell r="C2928" t="str">
            <v>Oficial</v>
          </cell>
          <cell r="D2928" t="str">
            <v>hs.</v>
          </cell>
          <cell r="E2928">
            <v>0.85</v>
          </cell>
          <cell r="F2928">
            <v>222.14</v>
          </cell>
          <cell r="G2928">
            <v>188.82</v>
          </cell>
        </row>
        <row r="2929">
          <cell r="A2929" t="str">
            <v>IIEE-SJ - 103000</v>
          </cell>
          <cell r="B2929" t="str">
            <v>Ayudante</v>
          </cell>
          <cell r="C2929" t="str">
            <v>Ayudante</v>
          </cell>
          <cell r="D2929" t="str">
            <v>hs.</v>
          </cell>
          <cell r="E2929">
            <v>1.01</v>
          </cell>
          <cell r="F2929">
            <v>188.03</v>
          </cell>
          <cell r="G2929">
            <v>189.91</v>
          </cell>
        </row>
        <row r="2930">
          <cell r="A2930" t="str">
            <v>IIEE-SJ - 102000</v>
          </cell>
          <cell r="B2930" t="str">
            <v xml:space="preserve">Oficial </v>
          </cell>
          <cell r="C2930" t="str">
            <v>Cargas Sociales Oficial</v>
          </cell>
          <cell r="D2930" t="str">
            <v>hs.</v>
          </cell>
          <cell r="E2930">
            <v>0.85</v>
          </cell>
          <cell r="F2930">
            <v>139.9</v>
          </cell>
          <cell r="G2930">
            <v>118.92</v>
          </cell>
        </row>
        <row r="2931">
          <cell r="A2931" t="str">
            <v>IIEE-SJ - 103000</v>
          </cell>
          <cell r="B2931" t="str">
            <v>Ayudante</v>
          </cell>
          <cell r="C2931" t="str">
            <v>Cargas Sociales Ayudante</v>
          </cell>
          <cell r="D2931" t="str">
            <v>hs.</v>
          </cell>
          <cell r="E2931">
            <v>1.01</v>
          </cell>
          <cell r="F2931">
            <v>118.96</v>
          </cell>
          <cell r="G2931">
            <v>120.15</v>
          </cell>
        </row>
        <row r="2932">
          <cell r="A2932" t="str">
            <v/>
          </cell>
          <cell r="B2932">
            <v>0</v>
          </cell>
          <cell r="C2932">
            <v>0</v>
          </cell>
          <cell r="D2932" t="str">
            <v/>
          </cell>
          <cell r="E2932">
            <v>0</v>
          </cell>
          <cell r="F2932">
            <v>0</v>
          </cell>
          <cell r="G2932">
            <v>0</v>
          </cell>
        </row>
        <row r="2933">
          <cell r="A2933" t="str">
            <v/>
          </cell>
          <cell r="B2933">
            <v>0</v>
          </cell>
          <cell r="C2933">
            <v>0</v>
          </cell>
          <cell r="D2933" t="str">
            <v/>
          </cell>
          <cell r="E2933">
            <v>0</v>
          </cell>
          <cell r="F2933">
            <v>0</v>
          </cell>
          <cell r="G2933">
            <v>0</v>
          </cell>
        </row>
        <row r="2934">
          <cell r="A2934" t="str">
            <v/>
          </cell>
          <cell r="B2934">
            <v>0</v>
          </cell>
          <cell r="C2934">
            <v>0</v>
          </cell>
          <cell r="D2934" t="str">
            <v/>
          </cell>
          <cell r="E2934">
            <v>0</v>
          </cell>
          <cell r="F2934">
            <v>0</v>
          </cell>
          <cell r="G2934">
            <v>0</v>
          </cell>
        </row>
        <row r="2935">
          <cell r="A2935" t="str">
            <v/>
          </cell>
          <cell r="B2935">
            <v>0</v>
          </cell>
          <cell r="C2935">
            <v>0</v>
          </cell>
          <cell r="D2935" t="str">
            <v/>
          </cell>
          <cell r="E2935">
            <v>0</v>
          </cell>
          <cell r="F2935">
            <v>0</v>
          </cell>
          <cell r="G2935">
            <v>0</v>
          </cell>
        </row>
        <row r="2936">
          <cell r="A2936">
            <v>0</v>
          </cell>
          <cell r="B2936">
            <v>0</v>
          </cell>
          <cell r="C2936">
            <v>0</v>
          </cell>
          <cell r="D2936">
            <v>0</v>
          </cell>
          <cell r="E2936">
            <v>0</v>
          </cell>
          <cell r="F2936" t="str">
            <v>Total B</v>
          </cell>
          <cell r="G2936">
            <v>617.80000000000007</v>
          </cell>
        </row>
        <row r="2937">
          <cell r="A2937">
            <v>0</v>
          </cell>
          <cell r="B2937">
            <v>0</v>
          </cell>
          <cell r="C2937" t="str">
            <v>C - EQUIPOS</v>
          </cell>
          <cell r="D2937">
            <v>0</v>
          </cell>
          <cell r="E2937">
            <v>0</v>
          </cell>
          <cell r="F2937">
            <v>0</v>
          </cell>
          <cell r="G2937">
            <v>0</v>
          </cell>
        </row>
        <row r="2938">
          <cell r="A2938" t="str">
            <v/>
          </cell>
          <cell r="B2938" t="str">
            <v/>
          </cell>
          <cell r="C2938">
            <v>0</v>
          </cell>
          <cell r="D2938" t="str">
            <v/>
          </cell>
          <cell r="E2938">
            <v>0</v>
          </cell>
          <cell r="F2938">
            <v>0</v>
          </cell>
          <cell r="G2938">
            <v>0</v>
          </cell>
        </row>
        <row r="2939">
          <cell r="A2939" t="str">
            <v/>
          </cell>
          <cell r="B2939" t="str">
            <v/>
          </cell>
          <cell r="C2939">
            <v>0</v>
          </cell>
          <cell r="D2939" t="str">
            <v/>
          </cell>
          <cell r="E2939">
            <v>0</v>
          </cell>
          <cell r="F2939">
            <v>0</v>
          </cell>
          <cell r="G2939">
            <v>0</v>
          </cell>
        </row>
        <row r="2940">
          <cell r="A2940" t="str">
            <v/>
          </cell>
          <cell r="B2940" t="str">
            <v/>
          </cell>
          <cell r="C2940">
            <v>0</v>
          </cell>
          <cell r="D2940" t="str">
            <v/>
          </cell>
          <cell r="E2940">
            <v>0</v>
          </cell>
          <cell r="F2940">
            <v>0</v>
          </cell>
          <cell r="G2940">
            <v>0</v>
          </cell>
        </row>
        <row r="2941">
          <cell r="A2941" t="str">
            <v/>
          </cell>
          <cell r="B2941" t="str">
            <v/>
          </cell>
          <cell r="C2941">
            <v>0</v>
          </cell>
          <cell r="D2941" t="str">
            <v/>
          </cell>
          <cell r="E2941">
            <v>0</v>
          </cell>
          <cell r="F2941">
            <v>0</v>
          </cell>
          <cell r="G2941">
            <v>0</v>
          </cell>
        </row>
        <row r="2942">
          <cell r="A2942" t="str">
            <v/>
          </cell>
          <cell r="B2942" t="str">
            <v/>
          </cell>
          <cell r="C2942">
            <v>0</v>
          </cell>
          <cell r="D2942" t="str">
            <v/>
          </cell>
          <cell r="E2942">
            <v>0</v>
          </cell>
          <cell r="F2942">
            <v>0</v>
          </cell>
          <cell r="G2942">
            <v>0</v>
          </cell>
        </row>
        <row r="2943">
          <cell r="A2943" t="str">
            <v/>
          </cell>
          <cell r="B2943" t="str">
            <v/>
          </cell>
          <cell r="C2943">
            <v>0</v>
          </cell>
          <cell r="D2943" t="str">
            <v/>
          </cell>
          <cell r="E2943">
            <v>0</v>
          </cell>
          <cell r="F2943">
            <v>0</v>
          </cell>
          <cell r="G2943">
            <v>0</v>
          </cell>
        </row>
        <row r="2944">
          <cell r="A2944" t="str">
            <v/>
          </cell>
          <cell r="B2944" t="str">
            <v/>
          </cell>
          <cell r="C2944">
            <v>0</v>
          </cell>
          <cell r="D2944" t="str">
            <v/>
          </cell>
          <cell r="E2944">
            <v>0</v>
          </cell>
          <cell r="F2944">
            <v>0</v>
          </cell>
          <cell r="G2944">
            <v>0</v>
          </cell>
        </row>
        <row r="2945">
          <cell r="A2945" t="str">
            <v/>
          </cell>
          <cell r="B2945" t="str">
            <v/>
          </cell>
          <cell r="C2945">
            <v>0</v>
          </cell>
          <cell r="D2945" t="str">
            <v/>
          </cell>
          <cell r="E2945">
            <v>0</v>
          </cell>
          <cell r="F2945">
            <v>0</v>
          </cell>
          <cell r="G2945">
            <v>0</v>
          </cell>
        </row>
        <row r="2946">
          <cell r="A2946" t="str">
            <v/>
          </cell>
          <cell r="B2946" t="str">
            <v/>
          </cell>
          <cell r="C2946">
            <v>0</v>
          </cell>
          <cell r="D2946" t="str">
            <v/>
          </cell>
          <cell r="E2946">
            <v>0</v>
          </cell>
          <cell r="F2946">
            <v>0</v>
          </cell>
          <cell r="G2946">
            <v>0</v>
          </cell>
        </row>
        <row r="2947">
          <cell r="A2947">
            <v>0</v>
          </cell>
          <cell r="B2947">
            <v>0</v>
          </cell>
          <cell r="C2947">
            <v>0</v>
          </cell>
          <cell r="D2947">
            <v>0</v>
          </cell>
          <cell r="E2947">
            <v>0</v>
          </cell>
          <cell r="F2947" t="str">
            <v>Total C</v>
          </cell>
          <cell r="G2947">
            <v>0</v>
          </cell>
        </row>
        <row r="2948">
          <cell r="A2948">
            <v>0</v>
          </cell>
          <cell r="B2948">
            <v>0</v>
          </cell>
          <cell r="C2948">
            <v>0</v>
          </cell>
          <cell r="D2948">
            <v>0</v>
          </cell>
          <cell r="E2948">
            <v>0</v>
          </cell>
          <cell r="F2948">
            <v>0</v>
          </cell>
          <cell r="G2948">
            <v>0</v>
          </cell>
        </row>
        <row r="2949">
          <cell r="A2949" t="str">
            <v>10.1.3</v>
          </cell>
          <cell r="B2949" t="str">
            <v>Chapa Perforada</v>
          </cell>
          <cell r="C2949">
            <v>0</v>
          </cell>
          <cell r="D2949" t="str">
            <v>Costo  Neto</v>
          </cell>
          <cell r="E2949">
            <v>0</v>
          </cell>
          <cell r="F2949" t="str">
            <v>Total D=A+B+C</v>
          </cell>
          <cell r="G2949">
            <v>6974.61</v>
          </cell>
        </row>
        <row r="2951">
          <cell r="A2951" t="str">
            <v>ANALISIS DE PRECIOS</v>
          </cell>
          <cell r="B2951">
            <v>0</v>
          </cell>
          <cell r="C2951">
            <v>0</v>
          </cell>
          <cell r="D2951">
            <v>0</v>
          </cell>
          <cell r="E2951">
            <v>0</v>
          </cell>
          <cell r="F2951">
            <v>0</v>
          </cell>
          <cell r="G2951">
            <v>0</v>
          </cell>
        </row>
        <row r="2952">
          <cell r="A2952" t="str">
            <v>COMITENTE:</v>
          </cell>
          <cell r="B2952" t="str">
            <v>DIRECCIÓN DE INFRAESTRUCTURA ESCOLAR</v>
          </cell>
          <cell r="C2952">
            <v>0</v>
          </cell>
          <cell r="D2952">
            <v>0</v>
          </cell>
          <cell r="E2952">
            <v>0</v>
          </cell>
          <cell r="F2952">
            <v>0</v>
          </cell>
          <cell r="G2952">
            <v>0</v>
          </cell>
        </row>
        <row r="2953">
          <cell r="A2953" t="str">
            <v>CONTRATISTA:</v>
          </cell>
          <cell r="B2953">
            <v>0</v>
          </cell>
          <cell r="C2953">
            <v>0</v>
          </cell>
          <cell r="D2953">
            <v>0</v>
          </cell>
          <cell r="E2953">
            <v>0</v>
          </cell>
          <cell r="F2953">
            <v>0</v>
          </cell>
          <cell r="G2953">
            <v>0</v>
          </cell>
        </row>
        <row r="2954">
          <cell r="A2954" t="str">
            <v>OBRA:</v>
          </cell>
          <cell r="B2954" t="str">
            <v>ESCUELA JUAN JOSE PASO</v>
          </cell>
          <cell r="C2954">
            <v>0</v>
          </cell>
          <cell r="D2954">
            <v>0</v>
          </cell>
          <cell r="E2954">
            <v>0</v>
          </cell>
          <cell r="F2954" t="str">
            <v>PRECIOS A:</v>
          </cell>
          <cell r="G2954">
            <v>44180</v>
          </cell>
        </row>
        <row r="2955">
          <cell r="A2955" t="str">
            <v>UBICACIÓN:</v>
          </cell>
          <cell r="B2955" t="str">
            <v>DEPARTAMENTO ANGACO</v>
          </cell>
          <cell r="C2955">
            <v>0</v>
          </cell>
          <cell r="D2955">
            <v>0</v>
          </cell>
          <cell r="E2955">
            <v>0</v>
          </cell>
          <cell r="F2955">
            <v>0</v>
          </cell>
          <cell r="G2955">
            <v>0</v>
          </cell>
        </row>
        <row r="2956">
          <cell r="A2956" t="str">
            <v>RUBRO:</v>
          </cell>
          <cell r="B2956">
            <v>10</v>
          </cell>
          <cell r="C2956" t="str">
            <v>CARPINTERÍAS</v>
          </cell>
          <cell r="D2956">
            <v>0</v>
          </cell>
          <cell r="E2956">
            <v>0</v>
          </cell>
          <cell r="F2956">
            <v>0</v>
          </cell>
          <cell r="G2956">
            <v>0</v>
          </cell>
        </row>
        <row r="2957">
          <cell r="A2957" t="str">
            <v>ITEM:</v>
          </cell>
          <cell r="B2957" t="str">
            <v>10.1.4</v>
          </cell>
          <cell r="C2957" t="str">
            <v>Rejas</v>
          </cell>
          <cell r="D2957">
            <v>0</v>
          </cell>
          <cell r="E2957">
            <v>0</v>
          </cell>
          <cell r="F2957" t="str">
            <v>UNIDAD:</v>
          </cell>
          <cell r="G2957" t="str">
            <v>m2</v>
          </cell>
        </row>
        <row r="2958">
          <cell r="A2958">
            <v>0</v>
          </cell>
          <cell r="B2958">
            <v>0</v>
          </cell>
          <cell r="C2958">
            <v>0</v>
          </cell>
          <cell r="D2958">
            <v>0</v>
          </cell>
          <cell r="E2958">
            <v>0</v>
          </cell>
          <cell r="F2958">
            <v>0</v>
          </cell>
          <cell r="G2958">
            <v>0</v>
          </cell>
        </row>
        <row r="2959">
          <cell r="A2959" t="str">
            <v>DATOS REDETERMINACION</v>
          </cell>
          <cell r="B2959">
            <v>0</v>
          </cell>
          <cell r="C2959" t="str">
            <v>DESIGNACION</v>
          </cell>
          <cell r="D2959" t="str">
            <v>U</v>
          </cell>
          <cell r="E2959" t="str">
            <v>Cantidad</v>
          </cell>
          <cell r="F2959" t="str">
            <v>$ Unitarios</v>
          </cell>
          <cell r="G2959" t="str">
            <v>$ Parcial</v>
          </cell>
        </row>
        <row r="2960">
          <cell r="A2960" t="str">
            <v>CÓDIGO</v>
          </cell>
          <cell r="B2960" t="str">
            <v>DESCRIPCIÓN</v>
          </cell>
          <cell r="C2960">
            <v>0</v>
          </cell>
          <cell r="D2960">
            <v>0</v>
          </cell>
          <cell r="E2960">
            <v>0</v>
          </cell>
          <cell r="F2960">
            <v>0</v>
          </cell>
          <cell r="G2960">
            <v>0</v>
          </cell>
        </row>
        <row r="2961">
          <cell r="A2961">
            <v>0</v>
          </cell>
          <cell r="B2961">
            <v>0</v>
          </cell>
          <cell r="C2961" t="str">
            <v>A - MATERIALES</v>
          </cell>
          <cell r="D2961">
            <v>0</v>
          </cell>
          <cell r="E2961">
            <v>0</v>
          </cell>
          <cell r="F2961">
            <v>0</v>
          </cell>
          <cell r="G2961">
            <v>0</v>
          </cell>
        </row>
        <row r="2962">
          <cell r="A2962" t="str">
            <v>IIEE-SJ - 211</v>
          </cell>
          <cell r="B2962" t="str">
            <v>Carpintería Metálica y Madera</v>
          </cell>
          <cell r="C2962" t="str">
            <v>Rejas Según Esp. Técnicas</v>
          </cell>
          <cell r="D2962" t="str">
            <v>Gl.</v>
          </cell>
          <cell r="E2962">
            <v>1</v>
          </cell>
          <cell r="F2962">
            <v>3300</v>
          </cell>
          <cell r="G2962">
            <v>3300</v>
          </cell>
        </row>
        <row r="2963">
          <cell r="A2963" t="str">
            <v/>
          </cell>
          <cell r="B2963" t="str">
            <v/>
          </cell>
          <cell r="C2963">
            <v>0</v>
          </cell>
          <cell r="D2963" t="str">
            <v/>
          </cell>
          <cell r="E2963">
            <v>0</v>
          </cell>
          <cell r="F2963">
            <v>0</v>
          </cell>
          <cell r="G2963">
            <v>0</v>
          </cell>
        </row>
        <row r="2964">
          <cell r="A2964" t="str">
            <v/>
          </cell>
          <cell r="B2964" t="str">
            <v/>
          </cell>
          <cell r="C2964">
            <v>0</v>
          </cell>
          <cell r="D2964" t="str">
            <v/>
          </cell>
          <cell r="E2964">
            <v>0</v>
          </cell>
          <cell r="F2964">
            <v>0</v>
          </cell>
          <cell r="G2964">
            <v>0</v>
          </cell>
        </row>
        <row r="2965">
          <cell r="A2965" t="str">
            <v/>
          </cell>
          <cell r="B2965" t="str">
            <v/>
          </cell>
          <cell r="C2965">
            <v>0</v>
          </cell>
          <cell r="D2965" t="str">
            <v/>
          </cell>
          <cell r="E2965">
            <v>0</v>
          </cell>
          <cell r="F2965">
            <v>0</v>
          </cell>
          <cell r="G2965">
            <v>0</v>
          </cell>
        </row>
        <row r="2966">
          <cell r="A2966" t="str">
            <v/>
          </cell>
          <cell r="B2966" t="str">
            <v/>
          </cell>
          <cell r="C2966">
            <v>0</v>
          </cell>
          <cell r="D2966" t="str">
            <v/>
          </cell>
          <cell r="E2966">
            <v>0</v>
          </cell>
          <cell r="F2966">
            <v>0</v>
          </cell>
          <cell r="G2966">
            <v>0</v>
          </cell>
        </row>
        <row r="2967">
          <cell r="A2967" t="str">
            <v/>
          </cell>
          <cell r="B2967" t="str">
            <v/>
          </cell>
          <cell r="C2967">
            <v>0</v>
          </cell>
          <cell r="D2967" t="str">
            <v/>
          </cell>
          <cell r="E2967">
            <v>0</v>
          </cell>
          <cell r="F2967">
            <v>0</v>
          </cell>
          <cell r="G2967">
            <v>0</v>
          </cell>
        </row>
        <row r="2968">
          <cell r="A2968" t="str">
            <v/>
          </cell>
          <cell r="B2968" t="str">
            <v/>
          </cell>
          <cell r="C2968">
            <v>0</v>
          </cell>
          <cell r="D2968" t="str">
            <v/>
          </cell>
          <cell r="E2968">
            <v>0</v>
          </cell>
          <cell r="F2968">
            <v>0</v>
          </cell>
          <cell r="G2968">
            <v>0</v>
          </cell>
        </row>
        <row r="2969">
          <cell r="A2969" t="str">
            <v/>
          </cell>
          <cell r="B2969" t="str">
            <v/>
          </cell>
          <cell r="C2969">
            <v>0</v>
          </cell>
          <cell r="D2969" t="str">
            <v/>
          </cell>
          <cell r="E2969">
            <v>0</v>
          </cell>
          <cell r="F2969">
            <v>0</v>
          </cell>
          <cell r="G2969">
            <v>0</v>
          </cell>
        </row>
        <row r="2970">
          <cell r="A2970" t="str">
            <v/>
          </cell>
          <cell r="B2970" t="str">
            <v/>
          </cell>
          <cell r="C2970">
            <v>0</v>
          </cell>
          <cell r="D2970" t="str">
            <v/>
          </cell>
          <cell r="E2970">
            <v>0</v>
          </cell>
          <cell r="F2970">
            <v>0</v>
          </cell>
          <cell r="G2970">
            <v>0</v>
          </cell>
        </row>
        <row r="2971">
          <cell r="A2971" t="str">
            <v/>
          </cell>
          <cell r="B2971" t="str">
            <v/>
          </cell>
          <cell r="C2971">
            <v>0</v>
          </cell>
          <cell r="D2971" t="str">
            <v/>
          </cell>
          <cell r="E2971">
            <v>0</v>
          </cell>
          <cell r="F2971">
            <v>0</v>
          </cell>
          <cell r="G2971">
            <v>0</v>
          </cell>
        </row>
        <row r="2972">
          <cell r="A2972" t="str">
            <v/>
          </cell>
          <cell r="B2972" t="str">
            <v/>
          </cell>
          <cell r="C2972">
            <v>0</v>
          </cell>
          <cell r="D2972" t="str">
            <v/>
          </cell>
          <cell r="E2972">
            <v>0</v>
          </cell>
          <cell r="F2972">
            <v>0</v>
          </cell>
          <cell r="G2972">
            <v>0</v>
          </cell>
        </row>
        <row r="2973">
          <cell r="A2973" t="str">
            <v/>
          </cell>
          <cell r="B2973" t="str">
            <v/>
          </cell>
          <cell r="C2973">
            <v>0</v>
          </cell>
          <cell r="D2973" t="str">
            <v/>
          </cell>
          <cell r="E2973">
            <v>0</v>
          </cell>
          <cell r="F2973">
            <v>0</v>
          </cell>
          <cell r="G2973">
            <v>0</v>
          </cell>
        </row>
        <row r="2974">
          <cell r="A2974" t="str">
            <v/>
          </cell>
          <cell r="B2974" t="str">
            <v/>
          </cell>
          <cell r="C2974">
            <v>0</v>
          </cell>
          <cell r="D2974" t="str">
            <v/>
          </cell>
          <cell r="E2974">
            <v>0</v>
          </cell>
          <cell r="F2974">
            <v>0</v>
          </cell>
          <cell r="G2974">
            <v>0</v>
          </cell>
        </row>
        <row r="2975">
          <cell r="A2975" t="str">
            <v/>
          </cell>
          <cell r="B2975" t="str">
            <v/>
          </cell>
          <cell r="C2975">
            <v>0</v>
          </cell>
          <cell r="D2975" t="str">
            <v/>
          </cell>
          <cell r="E2975">
            <v>0</v>
          </cell>
          <cell r="F2975">
            <v>0</v>
          </cell>
          <cell r="G2975">
            <v>0</v>
          </cell>
        </row>
        <row r="2976">
          <cell r="A2976">
            <v>0</v>
          </cell>
          <cell r="B2976">
            <v>0</v>
          </cell>
          <cell r="C2976">
            <v>0</v>
          </cell>
          <cell r="D2976">
            <v>0</v>
          </cell>
          <cell r="E2976">
            <v>0</v>
          </cell>
          <cell r="F2976" t="str">
            <v>Total A</v>
          </cell>
          <cell r="G2976">
            <v>3300</v>
          </cell>
        </row>
        <row r="2977">
          <cell r="A2977">
            <v>0</v>
          </cell>
          <cell r="B2977">
            <v>0</v>
          </cell>
          <cell r="C2977" t="str">
            <v>B - MANO DE OBRA</v>
          </cell>
          <cell r="D2977">
            <v>0</v>
          </cell>
          <cell r="E2977">
            <v>0</v>
          </cell>
          <cell r="F2977">
            <v>0</v>
          </cell>
          <cell r="G2977">
            <v>0</v>
          </cell>
        </row>
        <row r="2978">
          <cell r="A2978" t="str">
            <v>IIEE-SJ - 102000</v>
          </cell>
          <cell r="B2978" t="str">
            <v xml:space="preserve">Oficial </v>
          </cell>
          <cell r="C2978" t="str">
            <v>Oficial</v>
          </cell>
          <cell r="D2978" t="str">
            <v>hs.</v>
          </cell>
          <cell r="E2978">
            <v>3.04</v>
          </cell>
          <cell r="F2978">
            <v>222.14</v>
          </cell>
          <cell r="G2978">
            <v>675.31</v>
          </cell>
        </row>
        <row r="2979">
          <cell r="A2979" t="str">
            <v>IIEE-SJ - 103000</v>
          </cell>
          <cell r="B2979" t="str">
            <v>Ayudante</v>
          </cell>
          <cell r="C2979" t="str">
            <v>Ayudante</v>
          </cell>
          <cell r="D2979" t="str">
            <v>hs.</v>
          </cell>
          <cell r="E2979">
            <v>3.58</v>
          </cell>
          <cell r="F2979">
            <v>188.03</v>
          </cell>
          <cell r="G2979">
            <v>673.15</v>
          </cell>
        </row>
        <row r="2980">
          <cell r="A2980" t="str">
            <v>IIEE-SJ - 102000</v>
          </cell>
          <cell r="B2980" t="str">
            <v xml:space="preserve">Oficial </v>
          </cell>
          <cell r="C2980" t="str">
            <v>Cargas Sociales Oficial</v>
          </cell>
          <cell r="D2980" t="str">
            <v>hs.</v>
          </cell>
          <cell r="E2980">
            <v>3.04</v>
          </cell>
          <cell r="F2980">
            <v>139.9</v>
          </cell>
          <cell r="G2980">
            <v>425.3</v>
          </cell>
        </row>
        <row r="2981">
          <cell r="A2981" t="str">
            <v>IIEE-SJ - 103000</v>
          </cell>
          <cell r="B2981" t="str">
            <v>Ayudante</v>
          </cell>
          <cell r="C2981" t="str">
            <v>Cargas Sociales Ayudante</v>
          </cell>
          <cell r="D2981" t="str">
            <v>hs.</v>
          </cell>
          <cell r="E2981">
            <v>3.58</v>
          </cell>
          <cell r="F2981">
            <v>118.96</v>
          </cell>
          <cell r="G2981">
            <v>425.88</v>
          </cell>
        </row>
        <row r="2982">
          <cell r="A2982" t="str">
            <v/>
          </cell>
          <cell r="B2982">
            <v>0</v>
          </cell>
          <cell r="C2982">
            <v>0</v>
          </cell>
          <cell r="D2982" t="str">
            <v/>
          </cell>
          <cell r="E2982">
            <v>0</v>
          </cell>
          <cell r="F2982">
            <v>0</v>
          </cell>
          <cell r="G2982">
            <v>0</v>
          </cell>
        </row>
        <row r="2983">
          <cell r="A2983" t="str">
            <v/>
          </cell>
          <cell r="B2983">
            <v>0</v>
          </cell>
          <cell r="C2983">
            <v>0</v>
          </cell>
          <cell r="D2983" t="str">
            <v/>
          </cell>
          <cell r="E2983">
            <v>0</v>
          </cell>
          <cell r="F2983">
            <v>0</v>
          </cell>
          <cell r="G2983">
            <v>0</v>
          </cell>
        </row>
        <row r="2984">
          <cell r="A2984" t="str">
            <v/>
          </cell>
          <cell r="B2984">
            <v>0</v>
          </cell>
          <cell r="C2984">
            <v>0</v>
          </cell>
          <cell r="D2984" t="str">
            <v/>
          </cell>
          <cell r="E2984">
            <v>0</v>
          </cell>
          <cell r="F2984">
            <v>0</v>
          </cell>
          <cell r="G2984">
            <v>0</v>
          </cell>
        </row>
        <row r="2985">
          <cell r="A2985" t="str">
            <v/>
          </cell>
          <cell r="B2985">
            <v>0</v>
          </cell>
          <cell r="C2985">
            <v>0</v>
          </cell>
          <cell r="D2985" t="str">
            <v/>
          </cell>
          <cell r="E2985">
            <v>0</v>
          </cell>
          <cell r="F2985">
            <v>0</v>
          </cell>
          <cell r="G2985">
            <v>0</v>
          </cell>
        </row>
        <row r="2986">
          <cell r="A2986">
            <v>0</v>
          </cell>
          <cell r="B2986">
            <v>0</v>
          </cell>
          <cell r="C2986">
            <v>0</v>
          </cell>
          <cell r="D2986">
            <v>0</v>
          </cell>
          <cell r="E2986">
            <v>0</v>
          </cell>
          <cell r="F2986" t="str">
            <v>Total B</v>
          </cell>
          <cell r="G2986">
            <v>2199.64</v>
          </cell>
        </row>
        <row r="2987">
          <cell r="A2987">
            <v>0</v>
          </cell>
          <cell r="B2987">
            <v>0</v>
          </cell>
          <cell r="C2987" t="str">
            <v>C - EQUIPOS</v>
          </cell>
          <cell r="D2987">
            <v>0</v>
          </cell>
          <cell r="E2987">
            <v>0</v>
          </cell>
          <cell r="F2987">
            <v>0</v>
          </cell>
          <cell r="G2987">
            <v>0</v>
          </cell>
        </row>
        <row r="2988">
          <cell r="A2988" t="str">
            <v/>
          </cell>
          <cell r="B2988" t="str">
            <v/>
          </cell>
          <cell r="C2988">
            <v>0</v>
          </cell>
          <cell r="D2988" t="str">
            <v/>
          </cell>
          <cell r="E2988">
            <v>0</v>
          </cell>
          <cell r="F2988">
            <v>0</v>
          </cell>
          <cell r="G2988">
            <v>0</v>
          </cell>
        </row>
        <row r="2989">
          <cell r="A2989" t="str">
            <v/>
          </cell>
          <cell r="B2989" t="str">
            <v/>
          </cell>
          <cell r="C2989">
            <v>0</v>
          </cell>
          <cell r="D2989" t="str">
            <v/>
          </cell>
          <cell r="E2989">
            <v>0</v>
          </cell>
          <cell r="F2989">
            <v>0</v>
          </cell>
          <cell r="G2989">
            <v>0</v>
          </cell>
        </row>
        <row r="2990">
          <cell r="A2990" t="str">
            <v/>
          </cell>
          <cell r="B2990" t="str">
            <v/>
          </cell>
          <cell r="C2990">
            <v>0</v>
          </cell>
          <cell r="D2990" t="str">
            <v/>
          </cell>
          <cell r="E2990">
            <v>0</v>
          </cell>
          <cell r="F2990">
            <v>0</v>
          </cell>
          <cell r="G2990">
            <v>0</v>
          </cell>
        </row>
        <row r="2991">
          <cell r="A2991" t="str">
            <v/>
          </cell>
          <cell r="B2991" t="str">
            <v/>
          </cell>
          <cell r="C2991">
            <v>0</v>
          </cell>
          <cell r="D2991" t="str">
            <v/>
          </cell>
          <cell r="E2991">
            <v>0</v>
          </cell>
          <cell r="F2991">
            <v>0</v>
          </cell>
          <cell r="G2991">
            <v>0</v>
          </cell>
        </row>
        <row r="2992">
          <cell r="A2992" t="str">
            <v/>
          </cell>
          <cell r="B2992" t="str">
            <v/>
          </cell>
          <cell r="C2992">
            <v>0</v>
          </cell>
          <cell r="D2992" t="str">
            <v/>
          </cell>
          <cell r="E2992">
            <v>0</v>
          </cell>
          <cell r="F2992">
            <v>0</v>
          </cell>
          <cell r="G2992">
            <v>0</v>
          </cell>
        </row>
        <row r="2993">
          <cell r="A2993" t="str">
            <v/>
          </cell>
          <cell r="B2993" t="str">
            <v/>
          </cell>
          <cell r="C2993">
            <v>0</v>
          </cell>
          <cell r="D2993" t="str">
            <v/>
          </cell>
          <cell r="E2993">
            <v>0</v>
          </cell>
          <cell r="F2993">
            <v>0</v>
          </cell>
          <cell r="G2993">
            <v>0</v>
          </cell>
        </row>
        <row r="2994">
          <cell r="A2994" t="str">
            <v/>
          </cell>
          <cell r="B2994" t="str">
            <v/>
          </cell>
          <cell r="C2994">
            <v>0</v>
          </cell>
          <cell r="D2994" t="str">
            <v/>
          </cell>
          <cell r="E2994">
            <v>0</v>
          </cell>
          <cell r="F2994">
            <v>0</v>
          </cell>
          <cell r="G2994">
            <v>0</v>
          </cell>
        </row>
        <row r="2995">
          <cell r="A2995" t="str">
            <v/>
          </cell>
          <cell r="B2995" t="str">
            <v/>
          </cell>
          <cell r="C2995">
            <v>0</v>
          </cell>
          <cell r="D2995" t="str">
            <v/>
          </cell>
          <cell r="E2995">
            <v>0</v>
          </cell>
          <cell r="F2995">
            <v>0</v>
          </cell>
          <cell r="G2995">
            <v>0</v>
          </cell>
        </row>
        <row r="2996">
          <cell r="A2996" t="str">
            <v/>
          </cell>
          <cell r="B2996" t="str">
            <v/>
          </cell>
          <cell r="C2996">
            <v>0</v>
          </cell>
          <cell r="D2996" t="str">
            <v/>
          </cell>
          <cell r="E2996">
            <v>0</v>
          </cell>
          <cell r="F2996">
            <v>0</v>
          </cell>
          <cell r="G2996">
            <v>0</v>
          </cell>
        </row>
        <row r="2997">
          <cell r="A2997">
            <v>0</v>
          </cell>
          <cell r="B2997">
            <v>0</v>
          </cell>
          <cell r="C2997">
            <v>0</v>
          </cell>
          <cell r="D2997">
            <v>0</v>
          </cell>
          <cell r="E2997">
            <v>0</v>
          </cell>
          <cell r="F2997" t="str">
            <v>Total C</v>
          </cell>
          <cell r="G2997">
            <v>0</v>
          </cell>
        </row>
        <row r="2998">
          <cell r="A2998">
            <v>0</v>
          </cell>
          <cell r="B2998">
            <v>0</v>
          </cell>
          <cell r="C2998">
            <v>0</v>
          </cell>
          <cell r="D2998">
            <v>0</v>
          </cell>
          <cell r="E2998">
            <v>0</v>
          </cell>
          <cell r="F2998">
            <v>0</v>
          </cell>
          <cell r="G2998">
            <v>0</v>
          </cell>
        </row>
        <row r="2999">
          <cell r="A2999" t="str">
            <v>10.1.4</v>
          </cell>
          <cell r="B2999" t="str">
            <v>Rejas</v>
          </cell>
          <cell r="C2999">
            <v>0</v>
          </cell>
          <cell r="D2999" t="str">
            <v>Costo  Neto</v>
          </cell>
          <cell r="E2999">
            <v>0</v>
          </cell>
          <cell r="F2999" t="str">
            <v>Total D=A+B+C</v>
          </cell>
          <cell r="G2999">
            <v>5499.64</v>
          </cell>
        </row>
        <row r="3001">
          <cell r="A3001" t="str">
            <v>ANALISIS DE PRECIOS</v>
          </cell>
          <cell r="B3001">
            <v>0</v>
          </cell>
          <cell r="C3001">
            <v>0</v>
          </cell>
          <cell r="D3001">
            <v>0</v>
          </cell>
          <cell r="E3001">
            <v>0</v>
          </cell>
          <cell r="F3001">
            <v>0</v>
          </cell>
          <cell r="G3001">
            <v>0</v>
          </cell>
        </row>
        <row r="3002">
          <cell r="A3002" t="str">
            <v>COMITENTE:</v>
          </cell>
          <cell r="B3002" t="str">
            <v>DIRECCIÓN DE INFRAESTRUCTURA ESCOLAR</v>
          </cell>
          <cell r="C3002">
            <v>0</v>
          </cell>
          <cell r="D3002">
            <v>0</v>
          </cell>
          <cell r="E3002">
            <v>0</v>
          </cell>
          <cell r="F3002">
            <v>0</v>
          </cell>
          <cell r="G3002">
            <v>0</v>
          </cell>
        </row>
        <row r="3003">
          <cell r="A3003" t="str">
            <v>CONTRATISTA:</v>
          </cell>
          <cell r="B3003">
            <v>0</v>
          </cell>
          <cell r="C3003">
            <v>0</v>
          </cell>
          <cell r="D3003">
            <v>0</v>
          </cell>
          <cell r="E3003">
            <v>0</v>
          </cell>
          <cell r="F3003">
            <v>0</v>
          </cell>
          <cell r="G3003">
            <v>0</v>
          </cell>
        </row>
        <row r="3004">
          <cell r="A3004" t="str">
            <v>OBRA:</v>
          </cell>
          <cell r="B3004" t="str">
            <v>ESCUELA JUAN JOSE PASO</v>
          </cell>
          <cell r="C3004">
            <v>0</v>
          </cell>
          <cell r="D3004">
            <v>0</v>
          </cell>
          <cell r="E3004">
            <v>0</v>
          </cell>
          <cell r="F3004" t="str">
            <v>PRECIOS A:</v>
          </cell>
          <cell r="G3004">
            <v>44180</v>
          </cell>
        </row>
        <row r="3005">
          <cell r="A3005" t="str">
            <v>UBICACIÓN:</v>
          </cell>
          <cell r="B3005" t="str">
            <v>DEPARTAMENTO ANGACO</v>
          </cell>
          <cell r="C3005">
            <v>0</v>
          </cell>
          <cell r="D3005">
            <v>0</v>
          </cell>
          <cell r="E3005">
            <v>0</v>
          </cell>
          <cell r="F3005">
            <v>0</v>
          </cell>
          <cell r="G3005">
            <v>0</v>
          </cell>
        </row>
        <row r="3006">
          <cell r="A3006" t="str">
            <v>RUBRO:</v>
          </cell>
          <cell r="B3006">
            <v>10</v>
          </cell>
          <cell r="C3006" t="str">
            <v>CARPINTERÍAS</v>
          </cell>
          <cell r="D3006">
            <v>0</v>
          </cell>
          <cell r="E3006">
            <v>0</v>
          </cell>
          <cell r="F3006">
            <v>0</v>
          </cell>
          <cell r="G3006">
            <v>0</v>
          </cell>
        </row>
        <row r="3007">
          <cell r="A3007" t="str">
            <v>ITEM:</v>
          </cell>
          <cell r="B3007" t="str">
            <v>10.4</v>
          </cell>
          <cell r="C3007" t="str">
            <v>Carpinteria aluminio</v>
          </cell>
          <cell r="D3007">
            <v>0</v>
          </cell>
          <cell r="E3007">
            <v>0</v>
          </cell>
          <cell r="F3007" t="str">
            <v>UNIDAD:</v>
          </cell>
          <cell r="G3007" t="str">
            <v>m2</v>
          </cell>
        </row>
        <row r="3008">
          <cell r="A3008">
            <v>0</v>
          </cell>
          <cell r="B3008">
            <v>0</v>
          </cell>
          <cell r="C3008">
            <v>0</v>
          </cell>
          <cell r="D3008">
            <v>0</v>
          </cell>
          <cell r="E3008">
            <v>0</v>
          </cell>
          <cell r="F3008">
            <v>0</v>
          </cell>
          <cell r="G3008">
            <v>0</v>
          </cell>
        </row>
        <row r="3009">
          <cell r="A3009" t="str">
            <v>DATOS REDETERMINACION</v>
          </cell>
          <cell r="B3009">
            <v>0</v>
          </cell>
          <cell r="C3009" t="str">
            <v>DESIGNACION</v>
          </cell>
          <cell r="D3009" t="str">
            <v>U</v>
          </cell>
          <cell r="E3009" t="str">
            <v>Cantidad</v>
          </cell>
          <cell r="F3009" t="str">
            <v>$ Unitarios</v>
          </cell>
          <cell r="G3009" t="str">
            <v>$ Parcial</v>
          </cell>
        </row>
        <row r="3010">
          <cell r="A3010" t="str">
            <v>CÓDIGO</v>
          </cell>
          <cell r="B3010" t="str">
            <v>DESCRIPCIÓN</v>
          </cell>
          <cell r="C3010">
            <v>0</v>
          </cell>
          <cell r="D3010">
            <v>0</v>
          </cell>
          <cell r="E3010">
            <v>0</v>
          </cell>
          <cell r="F3010">
            <v>0</v>
          </cell>
          <cell r="G3010">
            <v>0</v>
          </cell>
        </row>
        <row r="3011">
          <cell r="A3011">
            <v>0</v>
          </cell>
          <cell r="B3011">
            <v>0</v>
          </cell>
          <cell r="C3011" t="str">
            <v>A - MATERIALES</v>
          </cell>
          <cell r="D3011">
            <v>0</v>
          </cell>
          <cell r="E3011">
            <v>0</v>
          </cell>
          <cell r="F3011">
            <v>0</v>
          </cell>
          <cell r="G3011">
            <v>0</v>
          </cell>
        </row>
        <row r="3012">
          <cell r="A3012" t="str">
            <v>IIEE-SJ - 211</v>
          </cell>
          <cell r="B3012" t="str">
            <v>Carpintería Metálica y Madera</v>
          </cell>
          <cell r="C3012" t="str">
            <v>Muebles Fijos Según Esp. Técnicas</v>
          </cell>
          <cell r="D3012" t="str">
            <v>Gl.</v>
          </cell>
          <cell r="E3012">
            <v>1</v>
          </cell>
          <cell r="F3012">
            <v>9000</v>
          </cell>
          <cell r="G3012">
            <v>9000</v>
          </cell>
        </row>
        <row r="3013">
          <cell r="A3013" t="str">
            <v/>
          </cell>
          <cell r="B3013" t="str">
            <v/>
          </cell>
          <cell r="C3013">
            <v>0</v>
          </cell>
          <cell r="D3013" t="str">
            <v/>
          </cell>
          <cell r="E3013">
            <v>0</v>
          </cell>
          <cell r="F3013">
            <v>0</v>
          </cell>
          <cell r="G3013">
            <v>0</v>
          </cell>
        </row>
        <row r="3014">
          <cell r="A3014" t="str">
            <v/>
          </cell>
          <cell r="B3014" t="str">
            <v/>
          </cell>
          <cell r="C3014">
            <v>0</v>
          </cell>
          <cell r="D3014" t="str">
            <v/>
          </cell>
          <cell r="E3014">
            <v>0</v>
          </cell>
          <cell r="F3014">
            <v>0</v>
          </cell>
          <cell r="G3014">
            <v>0</v>
          </cell>
        </row>
        <row r="3015">
          <cell r="A3015" t="str">
            <v/>
          </cell>
          <cell r="B3015" t="str">
            <v/>
          </cell>
          <cell r="C3015">
            <v>0</v>
          </cell>
          <cell r="D3015" t="str">
            <v/>
          </cell>
          <cell r="E3015">
            <v>0</v>
          </cell>
          <cell r="F3015">
            <v>0</v>
          </cell>
          <cell r="G3015">
            <v>0</v>
          </cell>
        </row>
        <row r="3016">
          <cell r="A3016" t="str">
            <v/>
          </cell>
          <cell r="B3016" t="str">
            <v/>
          </cell>
          <cell r="C3016">
            <v>0</v>
          </cell>
          <cell r="D3016" t="str">
            <v/>
          </cell>
          <cell r="E3016">
            <v>0</v>
          </cell>
          <cell r="F3016">
            <v>0</v>
          </cell>
          <cell r="G3016">
            <v>0</v>
          </cell>
        </row>
        <row r="3017">
          <cell r="A3017" t="str">
            <v/>
          </cell>
          <cell r="B3017" t="str">
            <v/>
          </cell>
          <cell r="C3017">
            <v>0</v>
          </cell>
          <cell r="D3017" t="str">
            <v/>
          </cell>
          <cell r="E3017">
            <v>0</v>
          </cell>
          <cell r="F3017">
            <v>0</v>
          </cell>
          <cell r="G3017">
            <v>0</v>
          </cell>
        </row>
        <row r="3018">
          <cell r="A3018" t="str">
            <v/>
          </cell>
          <cell r="B3018" t="str">
            <v/>
          </cell>
          <cell r="C3018">
            <v>0</v>
          </cell>
          <cell r="D3018" t="str">
            <v/>
          </cell>
          <cell r="E3018">
            <v>0</v>
          </cell>
          <cell r="F3018">
            <v>0</v>
          </cell>
          <cell r="G3018">
            <v>0</v>
          </cell>
        </row>
        <row r="3019">
          <cell r="A3019" t="str">
            <v/>
          </cell>
          <cell r="B3019" t="str">
            <v/>
          </cell>
          <cell r="C3019">
            <v>0</v>
          </cell>
          <cell r="D3019" t="str">
            <v/>
          </cell>
          <cell r="E3019">
            <v>0</v>
          </cell>
          <cell r="F3019">
            <v>0</v>
          </cell>
          <cell r="G3019">
            <v>0</v>
          </cell>
        </row>
        <row r="3020">
          <cell r="A3020" t="str">
            <v/>
          </cell>
          <cell r="B3020" t="str">
            <v/>
          </cell>
          <cell r="C3020">
            <v>0</v>
          </cell>
          <cell r="D3020" t="str">
            <v/>
          </cell>
          <cell r="E3020">
            <v>0</v>
          </cell>
          <cell r="F3020">
            <v>0</v>
          </cell>
          <cell r="G3020">
            <v>0</v>
          </cell>
        </row>
        <row r="3021">
          <cell r="A3021" t="str">
            <v/>
          </cell>
          <cell r="B3021" t="str">
            <v/>
          </cell>
          <cell r="C3021">
            <v>0</v>
          </cell>
          <cell r="D3021" t="str">
            <v/>
          </cell>
          <cell r="E3021">
            <v>0</v>
          </cell>
          <cell r="F3021">
            <v>0</v>
          </cell>
          <cell r="G3021">
            <v>0</v>
          </cell>
        </row>
        <row r="3022">
          <cell r="A3022" t="str">
            <v/>
          </cell>
          <cell r="B3022" t="str">
            <v/>
          </cell>
          <cell r="C3022">
            <v>0</v>
          </cell>
          <cell r="D3022" t="str">
            <v/>
          </cell>
          <cell r="E3022">
            <v>0</v>
          </cell>
          <cell r="F3022">
            <v>0</v>
          </cell>
          <cell r="G3022">
            <v>0</v>
          </cell>
        </row>
        <row r="3023">
          <cell r="A3023" t="str">
            <v/>
          </cell>
          <cell r="B3023" t="str">
            <v/>
          </cell>
          <cell r="C3023">
            <v>0</v>
          </cell>
          <cell r="D3023" t="str">
            <v/>
          </cell>
          <cell r="E3023">
            <v>0</v>
          </cell>
          <cell r="F3023">
            <v>0</v>
          </cell>
          <cell r="G3023">
            <v>0</v>
          </cell>
        </row>
        <row r="3024">
          <cell r="A3024" t="str">
            <v/>
          </cell>
          <cell r="B3024" t="str">
            <v/>
          </cell>
          <cell r="C3024">
            <v>0</v>
          </cell>
          <cell r="D3024" t="str">
            <v/>
          </cell>
          <cell r="E3024">
            <v>0</v>
          </cell>
          <cell r="F3024">
            <v>0</v>
          </cell>
          <cell r="G3024">
            <v>0</v>
          </cell>
        </row>
        <row r="3025">
          <cell r="A3025" t="str">
            <v/>
          </cell>
          <cell r="B3025" t="str">
            <v/>
          </cell>
          <cell r="C3025">
            <v>0</v>
          </cell>
          <cell r="D3025" t="str">
            <v/>
          </cell>
          <cell r="E3025">
            <v>0</v>
          </cell>
          <cell r="F3025">
            <v>0</v>
          </cell>
          <cell r="G3025">
            <v>0</v>
          </cell>
        </row>
        <row r="3026">
          <cell r="A3026">
            <v>0</v>
          </cell>
          <cell r="B3026">
            <v>0</v>
          </cell>
          <cell r="C3026">
            <v>0</v>
          </cell>
          <cell r="D3026">
            <v>0</v>
          </cell>
          <cell r="E3026">
            <v>0</v>
          </cell>
          <cell r="F3026" t="str">
            <v>Total A</v>
          </cell>
          <cell r="G3026">
            <v>9000</v>
          </cell>
        </row>
        <row r="3027">
          <cell r="A3027">
            <v>0</v>
          </cell>
          <cell r="B3027">
            <v>0</v>
          </cell>
          <cell r="C3027" t="str">
            <v>B - MANO DE OBRA</v>
          </cell>
          <cell r="D3027">
            <v>0</v>
          </cell>
          <cell r="E3027">
            <v>0</v>
          </cell>
          <cell r="F3027">
            <v>0</v>
          </cell>
          <cell r="G3027">
            <v>0</v>
          </cell>
        </row>
        <row r="3028">
          <cell r="A3028" t="str">
            <v>IIEE-SJ - 102000</v>
          </cell>
          <cell r="B3028" t="str">
            <v xml:space="preserve">Oficial </v>
          </cell>
          <cell r="C3028" t="str">
            <v>Oficial</v>
          </cell>
          <cell r="D3028" t="str">
            <v>hs.</v>
          </cell>
          <cell r="E3028">
            <v>8.2899999999999991</v>
          </cell>
          <cell r="F3028">
            <v>222.14</v>
          </cell>
          <cell r="G3028">
            <v>1841.54</v>
          </cell>
        </row>
        <row r="3029">
          <cell r="A3029" t="str">
            <v>IIEE-SJ - 103000</v>
          </cell>
          <cell r="B3029" t="str">
            <v>Ayudante</v>
          </cell>
          <cell r="C3029" t="str">
            <v>Ayudante</v>
          </cell>
          <cell r="D3029" t="str">
            <v>hs.</v>
          </cell>
          <cell r="E3029">
            <v>9.77</v>
          </cell>
          <cell r="F3029">
            <v>188.03</v>
          </cell>
          <cell r="G3029">
            <v>1837.05</v>
          </cell>
        </row>
        <row r="3030">
          <cell r="A3030" t="str">
            <v>IIEE-SJ - 102000</v>
          </cell>
          <cell r="B3030" t="str">
            <v xml:space="preserve">Oficial </v>
          </cell>
          <cell r="C3030" t="str">
            <v>Cargas Sociales Oficial</v>
          </cell>
          <cell r="D3030" t="str">
            <v>hs.</v>
          </cell>
          <cell r="E3030">
            <v>8.2899999999999991</v>
          </cell>
          <cell r="F3030">
            <v>139.9</v>
          </cell>
          <cell r="G3030">
            <v>1159.77</v>
          </cell>
        </row>
        <row r="3031">
          <cell r="A3031" t="str">
            <v>IIEE-SJ - 103000</v>
          </cell>
          <cell r="B3031" t="str">
            <v>Ayudante</v>
          </cell>
          <cell r="C3031" t="str">
            <v>Cargas Sociales Ayudante</v>
          </cell>
          <cell r="D3031" t="str">
            <v>hs.</v>
          </cell>
          <cell r="E3031">
            <v>9.77</v>
          </cell>
          <cell r="F3031">
            <v>118.96</v>
          </cell>
          <cell r="G3031">
            <v>1162.24</v>
          </cell>
        </row>
        <row r="3032">
          <cell r="A3032" t="str">
            <v/>
          </cell>
          <cell r="B3032">
            <v>0</v>
          </cell>
          <cell r="C3032">
            <v>0</v>
          </cell>
          <cell r="D3032" t="str">
            <v/>
          </cell>
          <cell r="E3032">
            <v>0</v>
          </cell>
          <cell r="F3032">
            <v>0</v>
          </cell>
          <cell r="G3032">
            <v>0</v>
          </cell>
        </row>
        <row r="3033">
          <cell r="A3033" t="str">
            <v/>
          </cell>
          <cell r="B3033">
            <v>0</v>
          </cell>
          <cell r="C3033">
            <v>0</v>
          </cell>
          <cell r="D3033" t="str">
            <v/>
          </cell>
          <cell r="E3033">
            <v>0</v>
          </cell>
          <cell r="F3033">
            <v>0</v>
          </cell>
          <cell r="G3033">
            <v>0</v>
          </cell>
        </row>
        <row r="3034">
          <cell r="A3034" t="str">
            <v/>
          </cell>
          <cell r="B3034">
            <v>0</v>
          </cell>
          <cell r="C3034">
            <v>0</v>
          </cell>
          <cell r="D3034" t="str">
            <v/>
          </cell>
          <cell r="E3034">
            <v>0</v>
          </cell>
          <cell r="F3034">
            <v>0</v>
          </cell>
          <cell r="G3034">
            <v>0</v>
          </cell>
        </row>
        <row r="3035">
          <cell r="A3035" t="str">
            <v/>
          </cell>
          <cell r="B3035">
            <v>0</v>
          </cell>
          <cell r="C3035">
            <v>0</v>
          </cell>
          <cell r="D3035" t="str">
            <v/>
          </cell>
          <cell r="E3035">
            <v>0</v>
          </cell>
          <cell r="F3035">
            <v>0</v>
          </cell>
          <cell r="G3035">
            <v>0</v>
          </cell>
        </row>
        <row r="3036">
          <cell r="A3036">
            <v>0</v>
          </cell>
          <cell r="B3036">
            <v>0</v>
          </cell>
          <cell r="C3036">
            <v>0</v>
          </cell>
          <cell r="D3036">
            <v>0</v>
          </cell>
          <cell r="E3036">
            <v>0</v>
          </cell>
          <cell r="F3036" t="str">
            <v>Total B</v>
          </cell>
          <cell r="G3036">
            <v>6000.6</v>
          </cell>
        </row>
        <row r="3037">
          <cell r="A3037">
            <v>0</v>
          </cell>
          <cell r="B3037">
            <v>0</v>
          </cell>
          <cell r="C3037" t="str">
            <v>C - EQUIPOS</v>
          </cell>
          <cell r="D3037">
            <v>0</v>
          </cell>
          <cell r="E3037">
            <v>0</v>
          </cell>
          <cell r="F3037">
            <v>0</v>
          </cell>
          <cell r="G3037">
            <v>0</v>
          </cell>
        </row>
        <row r="3038">
          <cell r="A3038" t="str">
            <v/>
          </cell>
          <cell r="B3038" t="str">
            <v/>
          </cell>
          <cell r="C3038">
            <v>0</v>
          </cell>
          <cell r="D3038" t="str">
            <v/>
          </cell>
          <cell r="E3038">
            <v>0</v>
          </cell>
          <cell r="F3038">
            <v>0</v>
          </cell>
          <cell r="G3038">
            <v>0</v>
          </cell>
        </row>
        <row r="3039">
          <cell r="A3039" t="str">
            <v/>
          </cell>
          <cell r="B3039" t="str">
            <v/>
          </cell>
          <cell r="C3039">
            <v>0</v>
          </cell>
          <cell r="D3039" t="str">
            <v/>
          </cell>
          <cell r="E3039">
            <v>0</v>
          </cell>
          <cell r="F3039">
            <v>0</v>
          </cell>
          <cell r="G3039">
            <v>0</v>
          </cell>
        </row>
        <row r="3040">
          <cell r="A3040" t="str">
            <v/>
          </cell>
          <cell r="B3040" t="str">
            <v/>
          </cell>
          <cell r="C3040">
            <v>0</v>
          </cell>
          <cell r="D3040" t="str">
            <v/>
          </cell>
          <cell r="E3040">
            <v>0</v>
          </cell>
          <cell r="F3040">
            <v>0</v>
          </cell>
          <cell r="G3040">
            <v>0</v>
          </cell>
        </row>
        <row r="3041">
          <cell r="A3041" t="str">
            <v/>
          </cell>
          <cell r="B3041" t="str">
            <v/>
          </cell>
          <cell r="C3041">
            <v>0</v>
          </cell>
          <cell r="D3041" t="str">
            <v/>
          </cell>
          <cell r="E3041">
            <v>0</v>
          </cell>
          <cell r="F3041">
            <v>0</v>
          </cell>
          <cell r="G3041">
            <v>0</v>
          </cell>
        </row>
        <row r="3042">
          <cell r="A3042" t="str">
            <v/>
          </cell>
          <cell r="B3042" t="str">
            <v/>
          </cell>
          <cell r="C3042">
            <v>0</v>
          </cell>
          <cell r="D3042" t="str">
            <v/>
          </cell>
          <cell r="E3042">
            <v>0</v>
          </cell>
          <cell r="F3042">
            <v>0</v>
          </cell>
          <cell r="G3042">
            <v>0</v>
          </cell>
        </row>
        <row r="3043">
          <cell r="A3043" t="str">
            <v/>
          </cell>
          <cell r="B3043" t="str">
            <v/>
          </cell>
          <cell r="C3043">
            <v>0</v>
          </cell>
          <cell r="D3043" t="str">
            <v/>
          </cell>
          <cell r="E3043">
            <v>0</v>
          </cell>
          <cell r="F3043">
            <v>0</v>
          </cell>
          <cell r="G3043">
            <v>0</v>
          </cell>
        </row>
        <row r="3044">
          <cell r="A3044" t="str">
            <v/>
          </cell>
          <cell r="B3044" t="str">
            <v/>
          </cell>
          <cell r="C3044">
            <v>0</v>
          </cell>
          <cell r="D3044" t="str">
            <v/>
          </cell>
          <cell r="E3044">
            <v>0</v>
          </cell>
          <cell r="F3044">
            <v>0</v>
          </cell>
          <cell r="G3044">
            <v>0</v>
          </cell>
        </row>
        <row r="3045">
          <cell r="A3045" t="str">
            <v/>
          </cell>
          <cell r="B3045" t="str">
            <v/>
          </cell>
          <cell r="C3045">
            <v>0</v>
          </cell>
          <cell r="D3045" t="str">
            <v/>
          </cell>
          <cell r="E3045">
            <v>0</v>
          </cell>
          <cell r="F3045">
            <v>0</v>
          </cell>
          <cell r="G3045">
            <v>0</v>
          </cell>
        </row>
        <row r="3046">
          <cell r="A3046" t="str">
            <v/>
          </cell>
          <cell r="B3046" t="str">
            <v/>
          </cell>
          <cell r="C3046">
            <v>0</v>
          </cell>
          <cell r="D3046" t="str">
            <v/>
          </cell>
          <cell r="E3046">
            <v>0</v>
          </cell>
          <cell r="F3046">
            <v>0</v>
          </cell>
          <cell r="G3046">
            <v>0</v>
          </cell>
        </row>
        <row r="3047">
          <cell r="A3047">
            <v>0</v>
          </cell>
          <cell r="B3047">
            <v>0</v>
          </cell>
          <cell r="C3047">
            <v>0</v>
          </cell>
          <cell r="D3047">
            <v>0</v>
          </cell>
          <cell r="E3047">
            <v>0</v>
          </cell>
          <cell r="F3047" t="str">
            <v>Total C</v>
          </cell>
          <cell r="G3047">
            <v>0</v>
          </cell>
        </row>
        <row r="3048">
          <cell r="A3048">
            <v>0</v>
          </cell>
          <cell r="B3048">
            <v>0</v>
          </cell>
          <cell r="C3048">
            <v>0</v>
          </cell>
          <cell r="D3048">
            <v>0</v>
          </cell>
          <cell r="E3048">
            <v>0</v>
          </cell>
          <cell r="F3048">
            <v>0</v>
          </cell>
          <cell r="G3048">
            <v>0</v>
          </cell>
        </row>
        <row r="3049">
          <cell r="A3049" t="str">
            <v>10.4</v>
          </cell>
          <cell r="B3049" t="str">
            <v>Carpinteria aluminio</v>
          </cell>
          <cell r="C3049">
            <v>0</v>
          </cell>
          <cell r="D3049" t="str">
            <v>Costo  Neto</v>
          </cell>
          <cell r="E3049">
            <v>0</v>
          </cell>
          <cell r="F3049" t="str">
            <v>Total D=A+B+C</v>
          </cell>
          <cell r="G3049">
            <v>15000.6</v>
          </cell>
        </row>
        <row r="3051">
          <cell r="A3051" t="str">
            <v>ANALISIS DE PRECIOS</v>
          </cell>
          <cell r="B3051">
            <v>0</v>
          </cell>
          <cell r="C3051">
            <v>0</v>
          </cell>
          <cell r="D3051">
            <v>0</v>
          </cell>
          <cell r="E3051">
            <v>0</v>
          </cell>
          <cell r="F3051">
            <v>0</v>
          </cell>
          <cell r="G3051">
            <v>0</v>
          </cell>
        </row>
        <row r="3052">
          <cell r="A3052" t="str">
            <v>COMITENTE:</v>
          </cell>
          <cell r="B3052" t="str">
            <v>DIRECCIÓN DE INFRAESTRUCTURA ESCOLAR</v>
          </cell>
          <cell r="C3052">
            <v>0</v>
          </cell>
          <cell r="D3052">
            <v>0</v>
          </cell>
          <cell r="E3052">
            <v>0</v>
          </cell>
          <cell r="F3052">
            <v>0</v>
          </cell>
          <cell r="G3052">
            <v>0</v>
          </cell>
        </row>
        <row r="3053">
          <cell r="A3053" t="str">
            <v>CONTRATISTA:</v>
          </cell>
          <cell r="B3053">
            <v>0</v>
          </cell>
          <cell r="C3053">
            <v>0</v>
          </cell>
          <cell r="D3053">
            <v>0</v>
          </cell>
          <cell r="E3053">
            <v>0</v>
          </cell>
          <cell r="F3053">
            <v>0</v>
          </cell>
          <cell r="G3053">
            <v>0</v>
          </cell>
        </row>
        <row r="3054">
          <cell r="A3054" t="str">
            <v>OBRA:</v>
          </cell>
          <cell r="B3054" t="str">
            <v>ESCUELA JUAN JOSE PASO</v>
          </cell>
          <cell r="C3054">
            <v>0</v>
          </cell>
          <cell r="D3054">
            <v>0</v>
          </cell>
          <cell r="E3054">
            <v>0</v>
          </cell>
          <cell r="F3054" t="str">
            <v>PRECIOS A:</v>
          </cell>
          <cell r="G3054">
            <v>44180</v>
          </cell>
        </row>
        <row r="3055">
          <cell r="A3055" t="str">
            <v>UBICACIÓN:</v>
          </cell>
          <cell r="B3055" t="str">
            <v>DEPARTAMENTO ANGACO</v>
          </cell>
          <cell r="C3055">
            <v>0</v>
          </cell>
          <cell r="D3055">
            <v>0</v>
          </cell>
          <cell r="E3055">
            <v>0</v>
          </cell>
          <cell r="F3055">
            <v>0</v>
          </cell>
          <cell r="G3055">
            <v>0</v>
          </cell>
        </row>
        <row r="3056">
          <cell r="A3056" t="str">
            <v>RUBRO:</v>
          </cell>
          <cell r="B3056">
            <v>11</v>
          </cell>
          <cell r="C3056" t="str">
            <v>INSTALACIÓN ELECTRICA</v>
          </cell>
          <cell r="D3056">
            <v>0</v>
          </cell>
          <cell r="E3056">
            <v>0</v>
          </cell>
          <cell r="F3056">
            <v>0</v>
          </cell>
          <cell r="G3056">
            <v>0</v>
          </cell>
        </row>
        <row r="3057">
          <cell r="A3057" t="str">
            <v>ITEM:</v>
          </cell>
          <cell r="B3057" t="str">
            <v>11.1</v>
          </cell>
          <cell r="C3057" t="str">
            <v>MUEBLES FIJOS consultar a leo</v>
          </cell>
          <cell r="D3057">
            <v>0</v>
          </cell>
          <cell r="E3057">
            <v>0</v>
          </cell>
          <cell r="F3057" t="str">
            <v>UNIDAD:</v>
          </cell>
          <cell r="G3057" t="str">
            <v>gl</v>
          </cell>
        </row>
        <row r="3058">
          <cell r="A3058">
            <v>0</v>
          </cell>
          <cell r="B3058">
            <v>0</v>
          </cell>
          <cell r="C3058">
            <v>0</v>
          </cell>
          <cell r="D3058">
            <v>0</v>
          </cell>
          <cell r="E3058">
            <v>0</v>
          </cell>
          <cell r="F3058">
            <v>0</v>
          </cell>
          <cell r="G3058">
            <v>0</v>
          </cell>
        </row>
        <row r="3059">
          <cell r="A3059" t="str">
            <v>DATOS REDETERMINACION</v>
          </cell>
          <cell r="B3059">
            <v>0</v>
          </cell>
          <cell r="C3059" t="str">
            <v>DESIGNACION</v>
          </cell>
          <cell r="D3059" t="str">
            <v>U</v>
          </cell>
          <cell r="E3059" t="str">
            <v>Cantidad</v>
          </cell>
          <cell r="F3059" t="str">
            <v>$ Unitarios</v>
          </cell>
          <cell r="G3059" t="str">
            <v>$ Parcial</v>
          </cell>
        </row>
        <row r="3060">
          <cell r="A3060" t="str">
            <v>CÓDIGO</v>
          </cell>
          <cell r="B3060" t="str">
            <v>DESCRIPCIÓN</v>
          </cell>
          <cell r="C3060">
            <v>0</v>
          </cell>
          <cell r="D3060">
            <v>0</v>
          </cell>
          <cell r="E3060">
            <v>0</v>
          </cell>
          <cell r="F3060">
            <v>0</v>
          </cell>
          <cell r="G3060">
            <v>0</v>
          </cell>
        </row>
        <row r="3061">
          <cell r="A3061">
            <v>0</v>
          </cell>
          <cell r="B3061">
            <v>0</v>
          </cell>
          <cell r="C3061" t="str">
            <v>A - MATERIALES</v>
          </cell>
          <cell r="D3061">
            <v>0</v>
          </cell>
          <cell r="E3061">
            <v>0</v>
          </cell>
          <cell r="F3061">
            <v>0</v>
          </cell>
          <cell r="G3061">
            <v>0</v>
          </cell>
        </row>
        <row r="3062">
          <cell r="A3062" t="str">
            <v>INDEC-MO - 51641-1</v>
          </cell>
          <cell r="B3062" t="str">
            <v>Instalación eléctrica</v>
          </cell>
          <cell r="C3062" t="str">
            <v>Fuerza Motriz S/Esp. Técnicas</v>
          </cell>
          <cell r="D3062" t="str">
            <v>Gl</v>
          </cell>
          <cell r="E3062">
            <v>1</v>
          </cell>
          <cell r="F3062">
            <v>697896</v>
          </cell>
          <cell r="G3062">
            <v>697896</v>
          </cell>
        </row>
        <row r="3063">
          <cell r="A3063" t="str">
            <v/>
          </cell>
          <cell r="B3063" t="str">
            <v/>
          </cell>
          <cell r="C3063">
            <v>0</v>
          </cell>
          <cell r="D3063" t="str">
            <v/>
          </cell>
          <cell r="E3063">
            <v>0</v>
          </cell>
          <cell r="F3063">
            <v>0</v>
          </cell>
          <cell r="G3063">
            <v>0</v>
          </cell>
        </row>
        <row r="3064">
          <cell r="A3064" t="str">
            <v/>
          </cell>
          <cell r="B3064" t="str">
            <v/>
          </cell>
          <cell r="C3064">
            <v>0</v>
          </cell>
          <cell r="D3064" t="str">
            <v/>
          </cell>
          <cell r="E3064">
            <v>0</v>
          </cell>
          <cell r="F3064">
            <v>0</v>
          </cell>
          <cell r="G3064">
            <v>0</v>
          </cell>
        </row>
        <row r="3065">
          <cell r="A3065" t="str">
            <v/>
          </cell>
          <cell r="B3065" t="str">
            <v/>
          </cell>
          <cell r="C3065">
            <v>0</v>
          </cell>
          <cell r="D3065" t="str">
            <v/>
          </cell>
          <cell r="E3065">
            <v>0</v>
          </cell>
          <cell r="F3065">
            <v>0</v>
          </cell>
          <cell r="G3065">
            <v>0</v>
          </cell>
        </row>
        <row r="3066">
          <cell r="A3066" t="str">
            <v/>
          </cell>
          <cell r="B3066" t="str">
            <v/>
          </cell>
          <cell r="C3066">
            <v>0</v>
          </cell>
          <cell r="D3066" t="str">
            <v/>
          </cell>
          <cell r="E3066">
            <v>0</v>
          </cell>
          <cell r="F3066">
            <v>0</v>
          </cell>
          <cell r="G3066">
            <v>0</v>
          </cell>
        </row>
        <row r="3067">
          <cell r="A3067" t="str">
            <v/>
          </cell>
          <cell r="B3067" t="str">
            <v/>
          </cell>
          <cell r="C3067">
            <v>0</v>
          </cell>
          <cell r="D3067" t="str">
            <v/>
          </cell>
          <cell r="E3067">
            <v>0</v>
          </cell>
          <cell r="F3067">
            <v>0</v>
          </cell>
          <cell r="G3067">
            <v>0</v>
          </cell>
        </row>
        <row r="3068">
          <cell r="A3068" t="str">
            <v/>
          </cell>
          <cell r="B3068" t="str">
            <v/>
          </cell>
          <cell r="C3068">
            <v>0</v>
          </cell>
          <cell r="D3068" t="str">
            <v/>
          </cell>
          <cell r="E3068">
            <v>0</v>
          </cell>
          <cell r="F3068">
            <v>0</v>
          </cell>
          <cell r="G3068">
            <v>0</v>
          </cell>
        </row>
        <row r="3069">
          <cell r="A3069" t="str">
            <v/>
          </cell>
          <cell r="B3069" t="str">
            <v/>
          </cell>
          <cell r="C3069">
            <v>0</v>
          </cell>
          <cell r="D3069" t="str">
            <v/>
          </cell>
          <cell r="E3069">
            <v>0</v>
          </cell>
          <cell r="F3069">
            <v>0</v>
          </cell>
          <cell r="G3069">
            <v>0</v>
          </cell>
        </row>
        <row r="3070">
          <cell r="A3070" t="str">
            <v/>
          </cell>
          <cell r="B3070" t="str">
            <v/>
          </cell>
          <cell r="C3070">
            <v>0</v>
          </cell>
          <cell r="D3070" t="str">
            <v/>
          </cell>
          <cell r="E3070">
            <v>0</v>
          </cell>
          <cell r="F3070">
            <v>0</v>
          </cell>
          <cell r="G3070">
            <v>0</v>
          </cell>
        </row>
        <row r="3071">
          <cell r="A3071" t="str">
            <v/>
          </cell>
          <cell r="B3071" t="str">
            <v/>
          </cell>
          <cell r="C3071">
            <v>0</v>
          </cell>
          <cell r="D3071" t="str">
            <v/>
          </cell>
          <cell r="E3071">
            <v>0</v>
          </cell>
          <cell r="F3071">
            <v>0</v>
          </cell>
          <cell r="G3071">
            <v>0</v>
          </cell>
        </row>
        <row r="3072">
          <cell r="A3072" t="str">
            <v/>
          </cell>
          <cell r="B3072" t="str">
            <v/>
          </cell>
          <cell r="C3072">
            <v>0</v>
          </cell>
          <cell r="D3072" t="str">
            <v/>
          </cell>
          <cell r="E3072">
            <v>0</v>
          </cell>
          <cell r="F3072">
            <v>0</v>
          </cell>
          <cell r="G3072">
            <v>0</v>
          </cell>
        </row>
        <row r="3073">
          <cell r="A3073" t="str">
            <v/>
          </cell>
          <cell r="B3073" t="str">
            <v/>
          </cell>
          <cell r="C3073">
            <v>0</v>
          </cell>
          <cell r="D3073" t="str">
            <v/>
          </cell>
          <cell r="E3073">
            <v>0</v>
          </cell>
          <cell r="F3073">
            <v>0</v>
          </cell>
          <cell r="G3073">
            <v>0</v>
          </cell>
        </row>
        <row r="3074">
          <cell r="A3074" t="str">
            <v/>
          </cell>
          <cell r="B3074" t="str">
            <v/>
          </cell>
          <cell r="C3074">
            <v>0</v>
          </cell>
          <cell r="D3074" t="str">
            <v/>
          </cell>
          <cell r="E3074">
            <v>0</v>
          </cell>
          <cell r="F3074">
            <v>0</v>
          </cell>
          <cell r="G3074">
            <v>0</v>
          </cell>
        </row>
        <row r="3075">
          <cell r="A3075" t="str">
            <v/>
          </cell>
          <cell r="B3075" t="str">
            <v/>
          </cell>
          <cell r="C3075">
            <v>0</v>
          </cell>
          <cell r="D3075" t="str">
            <v/>
          </cell>
          <cell r="E3075">
            <v>0</v>
          </cell>
          <cell r="F3075">
            <v>0</v>
          </cell>
          <cell r="G3075">
            <v>0</v>
          </cell>
        </row>
        <row r="3076">
          <cell r="A3076">
            <v>0</v>
          </cell>
          <cell r="B3076">
            <v>0</v>
          </cell>
          <cell r="C3076">
            <v>0</v>
          </cell>
          <cell r="D3076">
            <v>0</v>
          </cell>
          <cell r="E3076">
            <v>0</v>
          </cell>
          <cell r="F3076" t="str">
            <v>Total A</v>
          </cell>
          <cell r="G3076">
            <v>697896</v>
          </cell>
        </row>
        <row r="3077">
          <cell r="A3077">
            <v>0</v>
          </cell>
          <cell r="B3077">
            <v>0</v>
          </cell>
          <cell r="C3077" t="str">
            <v>B - MANO DE OBRA</v>
          </cell>
          <cell r="D3077">
            <v>0</v>
          </cell>
          <cell r="E3077">
            <v>0</v>
          </cell>
          <cell r="F3077">
            <v>0</v>
          </cell>
          <cell r="G3077">
            <v>0</v>
          </cell>
        </row>
        <row r="3078">
          <cell r="A3078" t="str">
            <v>IIEE-SJ - 102000</v>
          </cell>
          <cell r="B3078" t="str">
            <v xml:space="preserve">Oficial </v>
          </cell>
          <cell r="C3078" t="str">
            <v>Oficial</v>
          </cell>
          <cell r="D3078" t="str">
            <v>hs.</v>
          </cell>
          <cell r="E3078">
            <v>567.58000000000004</v>
          </cell>
          <cell r="F3078">
            <v>222.14</v>
          </cell>
          <cell r="G3078">
            <v>126082.22</v>
          </cell>
        </row>
        <row r="3079">
          <cell r="A3079" t="str">
            <v>IIEE-SJ - 103000</v>
          </cell>
          <cell r="B3079" t="str">
            <v>Ayudante</v>
          </cell>
          <cell r="C3079" t="str">
            <v>Ayudante</v>
          </cell>
          <cell r="D3079" t="str">
            <v>hs.</v>
          </cell>
          <cell r="E3079">
            <v>669.36</v>
          </cell>
          <cell r="F3079">
            <v>188.03</v>
          </cell>
          <cell r="G3079">
            <v>125859.76</v>
          </cell>
        </row>
        <row r="3080">
          <cell r="A3080" t="str">
            <v>IIEE-SJ - 102000</v>
          </cell>
          <cell r="B3080" t="str">
            <v xml:space="preserve">Oficial </v>
          </cell>
          <cell r="C3080" t="str">
            <v>Cargas Sociales Oficial</v>
          </cell>
          <cell r="D3080" t="str">
            <v>hs.</v>
          </cell>
          <cell r="E3080">
            <v>567.58000000000004</v>
          </cell>
          <cell r="F3080">
            <v>139.9</v>
          </cell>
          <cell r="G3080">
            <v>79404.44</v>
          </cell>
        </row>
        <row r="3081">
          <cell r="A3081" t="str">
            <v>IIEE-SJ - 103000</v>
          </cell>
          <cell r="B3081" t="str">
            <v>Ayudante</v>
          </cell>
          <cell r="C3081" t="str">
            <v>Cargas Sociales Ayudante</v>
          </cell>
          <cell r="D3081" t="str">
            <v>hs.</v>
          </cell>
          <cell r="E3081">
            <v>669.36</v>
          </cell>
          <cell r="F3081">
            <v>118.96</v>
          </cell>
          <cell r="G3081">
            <v>79627.070000000007</v>
          </cell>
        </row>
        <row r="3082">
          <cell r="A3082" t="str">
            <v/>
          </cell>
          <cell r="B3082">
            <v>0</v>
          </cell>
          <cell r="C3082">
            <v>0</v>
          </cell>
          <cell r="D3082" t="str">
            <v/>
          </cell>
          <cell r="E3082">
            <v>0</v>
          </cell>
          <cell r="F3082">
            <v>0</v>
          </cell>
          <cell r="G3082">
            <v>0</v>
          </cell>
        </row>
        <row r="3083">
          <cell r="A3083" t="str">
            <v/>
          </cell>
          <cell r="B3083">
            <v>0</v>
          </cell>
          <cell r="C3083">
            <v>0</v>
          </cell>
          <cell r="D3083" t="str">
            <v/>
          </cell>
          <cell r="E3083">
            <v>0</v>
          </cell>
          <cell r="F3083">
            <v>0</v>
          </cell>
          <cell r="G3083">
            <v>0</v>
          </cell>
        </row>
        <row r="3084">
          <cell r="A3084" t="str">
            <v/>
          </cell>
          <cell r="B3084">
            <v>0</v>
          </cell>
          <cell r="C3084">
            <v>0</v>
          </cell>
          <cell r="D3084" t="str">
            <v/>
          </cell>
          <cell r="E3084">
            <v>0</v>
          </cell>
          <cell r="F3084">
            <v>0</v>
          </cell>
          <cell r="G3084">
            <v>0</v>
          </cell>
        </row>
        <row r="3085">
          <cell r="A3085" t="str">
            <v/>
          </cell>
          <cell r="B3085">
            <v>0</v>
          </cell>
          <cell r="C3085">
            <v>0</v>
          </cell>
          <cell r="D3085" t="str">
            <v/>
          </cell>
          <cell r="E3085">
            <v>0</v>
          </cell>
          <cell r="F3085">
            <v>0</v>
          </cell>
          <cell r="G3085">
            <v>0</v>
          </cell>
        </row>
        <row r="3086">
          <cell r="A3086">
            <v>0</v>
          </cell>
          <cell r="B3086">
            <v>0</v>
          </cell>
          <cell r="C3086">
            <v>0</v>
          </cell>
          <cell r="D3086">
            <v>0</v>
          </cell>
          <cell r="E3086">
            <v>0</v>
          </cell>
          <cell r="F3086" t="str">
            <v>Total B</v>
          </cell>
          <cell r="G3086">
            <v>410973.49</v>
          </cell>
        </row>
        <row r="3087">
          <cell r="A3087">
            <v>0</v>
          </cell>
          <cell r="B3087">
            <v>0</v>
          </cell>
          <cell r="C3087" t="str">
            <v>C - EQUIPOS</v>
          </cell>
          <cell r="D3087">
            <v>0</v>
          </cell>
          <cell r="E3087">
            <v>0</v>
          </cell>
          <cell r="F3087">
            <v>0</v>
          </cell>
          <cell r="G3087">
            <v>0</v>
          </cell>
        </row>
        <row r="3088">
          <cell r="A3088" t="str">
            <v/>
          </cell>
          <cell r="B3088" t="str">
            <v/>
          </cell>
          <cell r="C3088">
            <v>0</v>
          </cell>
          <cell r="D3088" t="str">
            <v/>
          </cell>
          <cell r="E3088">
            <v>0</v>
          </cell>
          <cell r="F3088">
            <v>0</v>
          </cell>
          <cell r="G3088">
            <v>0</v>
          </cell>
        </row>
        <row r="3089">
          <cell r="A3089" t="str">
            <v/>
          </cell>
          <cell r="B3089" t="str">
            <v/>
          </cell>
          <cell r="C3089">
            <v>0</v>
          </cell>
          <cell r="D3089" t="str">
            <v/>
          </cell>
          <cell r="E3089">
            <v>0</v>
          </cell>
          <cell r="F3089">
            <v>0</v>
          </cell>
          <cell r="G3089">
            <v>0</v>
          </cell>
        </row>
        <row r="3090">
          <cell r="A3090" t="str">
            <v/>
          </cell>
          <cell r="B3090" t="str">
            <v/>
          </cell>
          <cell r="C3090">
            <v>0</v>
          </cell>
          <cell r="D3090" t="str">
            <v/>
          </cell>
          <cell r="E3090">
            <v>0</v>
          </cell>
          <cell r="F3090">
            <v>0</v>
          </cell>
          <cell r="G3090">
            <v>0</v>
          </cell>
        </row>
        <row r="3091">
          <cell r="A3091" t="str">
            <v/>
          </cell>
          <cell r="B3091" t="str">
            <v/>
          </cell>
          <cell r="C3091">
            <v>0</v>
          </cell>
          <cell r="D3091" t="str">
            <v/>
          </cell>
          <cell r="E3091">
            <v>0</v>
          </cell>
          <cell r="F3091">
            <v>0</v>
          </cell>
          <cell r="G3091">
            <v>0</v>
          </cell>
        </row>
        <row r="3092">
          <cell r="A3092" t="str">
            <v/>
          </cell>
          <cell r="B3092" t="str">
            <v/>
          </cell>
          <cell r="C3092">
            <v>0</v>
          </cell>
          <cell r="D3092" t="str">
            <v/>
          </cell>
          <cell r="E3092">
            <v>0</v>
          </cell>
          <cell r="F3092">
            <v>0</v>
          </cell>
          <cell r="G3092">
            <v>0</v>
          </cell>
        </row>
        <row r="3093">
          <cell r="A3093" t="str">
            <v/>
          </cell>
          <cell r="B3093" t="str">
            <v/>
          </cell>
          <cell r="C3093">
            <v>0</v>
          </cell>
          <cell r="D3093" t="str">
            <v/>
          </cell>
          <cell r="E3093">
            <v>0</v>
          </cell>
          <cell r="F3093">
            <v>0</v>
          </cell>
          <cell r="G3093">
            <v>0</v>
          </cell>
        </row>
        <row r="3094">
          <cell r="A3094" t="str">
            <v/>
          </cell>
          <cell r="B3094" t="str">
            <v/>
          </cell>
          <cell r="C3094">
            <v>0</v>
          </cell>
          <cell r="D3094" t="str">
            <v/>
          </cell>
          <cell r="E3094">
            <v>0</v>
          </cell>
          <cell r="F3094">
            <v>0</v>
          </cell>
          <cell r="G3094">
            <v>0</v>
          </cell>
        </row>
        <row r="3095">
          <cell r="A3095" t="str">
            <v/>
          </cell>
          <cell r="B3095" t="str">
            <v/>
          </cell>
          <cell r="C3095">
            <v>0</v>
          </cell>
          <cell r="D3095" t="str">
            <v/>
          </cell>
          <cell r="E3095">
            <v>0</v>
          </cell>
          <cell r="F3095">
            <v>0</v>
          </cell>
          <cell r="G3095">
            <v>0</v>
          </cell>
        </row>
        <row r="3096">
          <cell r="A3096" t="str">
            <v/>
          </cell>
          <cell r="B3096" t="str">
            <v/>
          </cell>
          <cell r="C3096">
            <v>0</v>
          </cell>
          <cell r="D3096" t="str">
            <v/>
          </cell>
          <cell r="E3096">
            <v>0</v>
          </cell>
          <cell r="F3096">
            <v>0</v>
          </cell>
          <cell r="G3096">
            <v>0</v>
          </cell>
        </row>
        <row r="3097">
          <cell r="A3097">
            <v>0</v>
          </cell>
          <cell r="B3097">
            <v>0</v>
          </cell>
          <cell r="C3097">
            <v>0</v>
          </cell>
          <cell r="D3097">
            <v>0</v>
          </cell>
          <cell r="E3097">
            <v>0</v>
          </cell>
          <cell r="F3097" t="str">
            <v>Total C</v>
          </cell>
          <cell r="G3097">
            <v>0</v>
          </cell>
        </row>
        <row r="3098">
          <cell r="A3098">
            <v>0</v>
          </cell>
          <cell r="B3098">
            <v>0</v>
          </cell>
          <cell r="C3098">
            <v>0</v>
          </cell>
          <cell r="D3098">
            <v>0</v>
          </cell>
          <cell r="E3098">
            <v>0</v>
          </cell>
          <cell r="F3098">
            <v>0</v>
          </cell>
          <cell r="G3098">
            <v>0</v>
          </cell>
        </row>
        <row r="3099">
          <cell r="A3099" t="str">
            <v>11.1</v>
          </cell>
          <cell r="B3099" t="str">
            <v>MUEBLES FIJOS consultar a leo</v>
          </cell>
          <cell r="C3099">
            <v>0</v>
          </cell>
          <cell r="D3099" t="str">
            <v>Costo  Neto</v>
          </cell>
          <cell r="E3099">
            <v>0</v>
          </cell>
          <cell r="F3099" t="str">
            <v>Total D=A+B+C</v>
          </cell>
          <cell r="G3099">
            <v>1108869.49</v>
          </cell>
        </row>
        <row r="3101">
          <cell r="A3101" t="str">
            <v>ANALISIS DE PRECIOS</v>
          </cell>
          <cell r="B3101">
            <v>0</v>
          </cell>
          <cell r="C3101">
            <v>0</v>
          </cell>
          <cell r="D3101">
            <v>0</v>
          </cell>
          <cell r="E3101">
            <v>0</v>
          </cell>
          <cell r="F3101">
            <v>0</v>
          </cell>
          <cell r="G3101">
            <v>0</v>
          </cell>
        </row>
        <row r="3102">
          <cell r="A3102" t="str">
            <v>COMITENTE:</v>
          </cell>
          <cell r="B3102" t="str">
            <v>DIRECCIÓN DE INFRAESTRUCTURA ESCOLAR</v>
          </cell>
          <cell r="C3102">
            <v>0</v>
          </cell>
          <cell r="D3102">
            <v>0</v>
          </cell>
          <cell r="E3102">
            <v>0</v>
          </cell>
          <cell r="F3102">
            <v>0</v>
          </cell>
          <cell r="G3102">
            <v>0</v>
          </cell>
        </row>
        <row r="3103">
          <cell r="A3103" t="str">
            <v>CONTRATISTA:</v>
          </cell>
          <cell r="B3103">
            <v>0</v>
          </cell>
          <cell r="C3103">
            <v>0</v>
          </cell>
          <cell r="D3103">
            <v>0</v>
          </cell>
          <cell r="E3103">
            <v>0</v>
          </cell>
          <cell r="F3103">
            <v>0</v>
          </cell>
          <cell r="G3103">
            <v>0</v>
          </cell>
        </row>
        <row r="3104">
          <cell r="A3104" t="str">
            <v>OBRA:</v>
          </cell>
          <cell r="B3104" t="str">
            <v>ESCUELA JUAN JOSE PASO</v>
          </cell>
          <cell r="C3104">
            <v>0</v>
          </cell>
          <cell r="D3104">
            <v>0</v>
          </cell>
          <cell r="E3104">
            <v>0</v>
          </cell>
          <cell r="F3104" t="str">
            <v>PRECIOS A:</v>
          </cell>
          <cell r="G3104">
            <v>44180</v>
          </cell>
        </row>
        <row r="3105">
          <cell r="A3105" t="str">
            <v>UBICACIÓN:</v>
          </cell>
          <cell r="B3105" t="str">
            <v>DEPARTAMENTO ANGACO</v>
          </cell>
          <cell r="C3105">
            <v>0</v>
          </cell>
          <cell r="D3105">
            <v>0</v>
          </cell>
          <cell r="E3105">
            <v>0</v>
          </cell>
          <cell r="F3105">
            <v>0</v>
          </cell>
          <cell r="G3105">
            <v>0</v>
          </cell>
        </row>
        <row r="3106">
          <cell r="A3106" t="str">
            <v>RUBRO:</v>
          </cell>
          <cell r="B3106">
            <v>11</v>
          </cell>
          <cell r="C3106" t="str">
            <v>INSTALACIÓN ELECTRICA</v>
          </cell>
          <cell r="D3106">
            <v>0</v>
          </cell>
          <cell r="E3106">
            <v>0</v>
          </cell>
          <cell r="F3106">
            <v>0</v>
          </cell>
          <cell r="G3106">
            <v>0</v>
          </cell>
        </row>
        <row r="3107">
          <cell r="A3107" t="str">
            <v>ITEM:</v>
          </cell>
          <cell r="B3107" t="str">
            <v>11.2</v>
          </cell>
          <cell r="C3107" t="str">
            <v>TODA LA INSTALACION ELECTRICA</v>
          </cell>
          <cell r="D3107">
            <v>0</v>
          </cell>
          <cell r="E3107">
            <v>0</v>
          </cell>
          <cell r="F3107" t="str">
            <v>UNIDAD:</v>
          </cell>
          <cell r="G3107" t="str">
            <v>gl</v>
          </cell>
        </row>
        <row r="3108">
          <cell r="A3108">
            <v>0</v>
          </cell>
          <cell r="B3108">
            <v>0</v>
          </cell>
          <cell r="C3108">
            <v>0</v>
          </cell>
          <cell r="D3108">
            <v>0</v>
          </cell>
          <cell r="E3108">
            <v>0</v>
          </cell>
          <cell r="F3108">
            <v>0</v>
          </cell>
          <cell r="G3108">
            <v>0</v>
          </cell>
        </row>
        <row r="3109">
          <cell r="A3109" t="str">
            <v>DATOS REDETERMINACION</v>
          </cell>
          <cell r="B3109">
            <v>0</v>
          </cell>
          <cell r="C3109" t="str">
            <v>DESIGNACION</v>
          </cell>
          <cell r="D3109" t="str">
            <v>U</v>
          </cell>
          <cell r="E3109" t="str">
            <v>Cantidad</v>
          </cell>
          <cell r="F3109" t="str">
            <v>$ Unitarios</v>
          </cell>
          <cell r="G3109" t="str">
            <v>$ Parcial</v>
          </cell>
        </row>
        <row r="3110">
          <cell r="A3110" t="str">
            <v>CÓDIGO</v>
          </cell>
          <cell r="B3110" t="str">
            <v>DESCRIPCIÓN</v>
          </cell>
          <cell r="C3110">
            <v>0</v>
          </cell>
          <cell r="D3110">
            <v>0</v>
          </cell>
          <cell r="E3110">
            <v>0</v>
          </cell>
          <cell r="F3110">
            <v>0</v>
          </cell>
          <cell r="G3110">
            <v>0</v>
          </cell>
        </row>
        <row r="3111">
          <cell r="A3111">
            <v>0</v>
          </cell>
          <cell r="B3111">
            <v>0</v>
          </cell>
          <cell r="C3111" t="str">
            <v>A - MATERIALES</v>
          </cell>
          <cell r="D3111">
            <v>0</v>
          </cell>
          <cell r="E3111">
            <v>0</v>
          </cell>
          <cell r="F3111">
            <v>0</v>
          </cell>
          <cell r="G3111">
            <v>0</v>
          </cell>
        </row>
        <row r="3112">
          <cell r="A3112" t="str">
            <v/>
          </cell>
          <cell r="B3112" t="str">
            <v/>
          </cell>
          <cell r="C3112" t="str">
            <v>INSTALACION ELECTRICA</v>
          </cell>
          <cell r="D3112" t="str">
            <v>gl</v>
          </cell>
          <cell r="E3112">
            <v>1</v>
          </cell>
          <cell r="F3112">
            <v>7341200</v>
          </cell>
          <cell r="G3112">
            <v>7341200</v>
          </cell>
        </row>
        <row r="3113">
          <cell r="A3113" t="str">
            <v/>
          </cell>
          <cell r="B3113" t="str">
            <v/>
          </cell>
          <cell r="C3113">
            <v>0</v>
          </cell>
          <cell r="D3113" t="str">
            <v/>
          </cell>
          <cell r="E3113">
            <v>0</v>
          </cell>
          <cell r="F3113">
            <v>0</v>
          </cell>
          <cell r="G3113">
            <v>0</v>
          </cell>
        </row>
        <row r="3114">
          <cell r="A3114" t="str">
            <v/>
          </cell>
          <cell r="B3114" t="str">
            <v/>
          </cell>
          <cell r="C3114">
            <v>0</v>
          </cell>
          <cell r="D3114" t="str">
            <v/>
          </cell>
          <cell r="E3114">
            <v>0</v>
          </cell>
          <cell r="F3114">
            <v>0</v>
          </cell>
          <cell r="G3114">
            <v>0</v>
          </cell>
        </row>
        <row r="3115">
          <cell r="A3115" t="str">
            <v/>
          </cell>
          <cell r="B3115" t="str">
            <v/>
          </cell>
          <cell r="C3115">
            <v>0</v>
          </cell>
          <cell r="D3115" t="str">
            <v/>
          </cell>
          <cell r="E3115">
            <v>0</v>
          </cell>
          <cell r="F3115">
            <v>0</v>
          </cell>
          <cell r="G3115">
            <v>0</v>
          </cell>
        </row>
        <row r="3116">
          <cell r="A3116" t="str">
            <v/>
          </cell>
          <cell r="B3116" t="str">
            <v/>
          </cell>
          <cell r="C3116">
            <v>0</v>
          </cell>
          <cell r="D3116" t="str">
            <v/>
          </cell>
          <cell r="E3116">
            <v>0</v>
          </cell>
          <cell r="F3116">
            <v>0</v>
          </cell>
          <cell r="G3116">
            <v>0</v>
          </cell>
        </row>
        <row r="3117">
          <cell r="A3117" t="str">
            <v/>
          </cell>
          <cell r="B3117" t="str">
            <v/>
          </cell>
          <cell r="C3117">
            <v>0</v>
          </cell>
          <cell r="D3117" t="str">
            <v/>
          </cell>
          <cell r="E3117">
            <v>0</v>
          </cell>
          <cell r="F3117">
            <v>0</v>
          </cell>
          <cell r="G3117">
            <v>0</v>
          </cell>
        </row>
        <row r="3118">
          <cell r="A3118" t="str">
            <v/>
          </cell>
          <cell r="B3118" t="str">
            <v/>
          </cell>
          <cell r="C3118">
            <v>0</v>
          </cell>
          <cell r="D3118" t="str">
            <v/>
          </cell>
          <cell r="E3118">
            <v>0</v>
          </cell>
          <cell r="F3118">
            <v>0</v>
          </cell>
          <cell r="G3118">
            <v>0</v>
          </cell>
        </row>
        <row r="3119">
          <cell r="A3119" t="str">
            <v/>
          </cell>
          <cell r="B3119" t="str">
            <v/>
          </cell>
          <cell r="C3119">
            <v>0</v>
          </cell>
          <cell r="D3119" t="str">
            <v/>
          </cell>
          <cell r="E3119">
            <v>0</v>
          </cell>
          <cell r="F3119">
            <v>0</v>
          </cell>
          <cell r="G3119">
            <v>0</v>
          </cell>
        </row>
        <row r="3120">
          <cell r="A3120" t="str">
            <v/>
          </cell>
          <cell r="B3120" t="str">
            <v/>
          </cell>
          <cell r="C3120">
            <v>0</v>
          </cell>
          <cell r="D3120" t="str">
            <v/>
          </cell>
          <cell r="E3120">
            <v>0</v>
          </cell>
          <cell r="F3120">
            <v>0</v>
          </cell>
          <cell r="G3120">
            <v>0</v>
          </cell>
        </row>
        <row r="3121">
          <cell r="A3121" t="str">
            <v/>
          </cell>
          <cell r="B3121" t="str">
            <v/>
          </cell>
          <cell r="C3121">
            <v>0</v>
          </cell>
          <cell r="D3121" t="str">
            <v/>
          </cell>
          <cell r="E3121">
            <v>0</v>
          </cell>
          <cell r="F3121">
            <v>0</v>
          </cell>
          <cell r="G3121">
            <v>0</v>
          </cell>
        </row>
        <row r="3122">
          <cell r="A3122" t="str">
            <v/>
          </cell>
          <cell r="B3122" t="str">
            <v/>
          </cell>
          <cell r="C3122">
            <v>0</v>
          </cell>
          <cell r="D3122" t="str">
            <v/>
          </cell>
          <cell r="E3122">
            <v>0</v>
          </cell>
          <cell r="F3122">
            <v>0</v>
          </cell>
          <cell r="G3122">
            <v>0</v>
          </cell>
        </row>
        <row r="3123">
          <cell r="A3123" t="str">
            <v/>
          </cell>
          <cell r="B3123" t="str">
            <v/>
          </cell>
          <cell r="C3123">
            <v>0</v>
          </cell>
          <cell r="D3123" t="str">
            <v/>
          </cell>
          <cell r="E3123">
            <v>0</v>
          </cell>
          <cell r="F3123">
            <v>0</v>
          </cell>
          <cell r="G3123">
            <v>0</v>
          </cell>
        </row>
        <row r="3124">
          <cell r="A3124" t="str">
            <v/>
          </cell>
          <cell r="B3124" t="str">
            <v/>
          </cell>
          <cell r="C3124">
            <v>0</v>
          </cell>
          <cell r="D3124" t="str">
            <v/>
          </cell>
          <cell r="E3124">
            <v>0</v>
          </cell>
          <cell r="F3124">
            <v>0</v>
          </cell>
          <cell r="G3124">
            <v>0</v>
          </cell>
        </row>
        <row r="3125">
          <cell r="A3125" t="str">
            <v/>
          </cell>
          <cell r="B3125" t="str">
            <v/>
          </cell>
          <cell r="C3125">
            <v>0</v>
          </cell>
          <cell r="D3125" t="str">
            <v/>
          </cell>
          <cell r="E3125">
            <v>0</v>
          </cell>
          <cell r="F3125">
            <v>0</v>
          </cell>
          <cell r="G3125">
            <v>0</v>
          </cell>
        </row>
        <row r="3126">
          <cell r="A3126">
            <v>0</v>
          </cell>
          <cell r="B3126">
            <v>0</v>
          </cell>
          <cell r="C3126">
            <v>0</v>
          </cell>
          <cell r="D3126">
            <v>0</v>
          </cell>
          <cell r="E3126">
            <v>0</v>
          </cell>
          <cell r="F3126" t="str">
            <v>Total A</v>
          </cell>
          <cell r="G3126">
            <v>7341200</v>
          </cell>
        </row>
        <row r="3127">
          <cell r="A3127">
            <v>0</v>
          </cell>
          <cell r="B3127">
            <v>0</v>
          </cell>
          <cell r="C3127" t="str">
            <v>B - MANO DE OBRA</v>
          </cell>
          <cell r="D3127">
            <v>0</v>
          </cell>
          <cell r="E3127">
            <v>0</v>
          </cell>
          <cell r="F3127">
            <v>0</v>
          </cell>
          <cell r="G3127">
            <v>0</v>
          </cell>
        </row>
        <row r="3128">
          <cell r="A3128" t="str">
            <v>IIEE-SJ - 102000</v>
          </cell>
          <cell r="B3128" t="str">
            <v xml:space="preserve">Oficial </v>
          </cell>
          <cell r="C3128" t="str">
            <v>Oficial</v>
          </cell>
          <cell r="D3128" t="str">
            <v>hs.</v>
          </cell>
          <cell r="E3128">
            <v>0</v>
          </cell>
          <cell r="F3128">
            <v>222.14</v>
          </cell>
          <cell r="G3128">
            <v>0</v>
          </cell>
        </row>
        <row r="3129">
          <cell r="A3129" t="str">
            <v>IIEE-SJ - 103000</v>
          </cell>
          <cell r="B3129" t="str">
            <v>Ayudante</v>
          </cell>
          <cell r="C3129" t="str">
            <v>Ayudante</v>
          </cell>
          <cell r="D3129" t="str">
            <v>hs.</v>
          </cell>
          <cell r="E3129">
            <v>0</v>
          </cell>
          <cell r="F3129">
            <v>188.03</v>
          </cell>
          <cell r="G3129">
            <v>0</v>
          </cell>
        </row>
        <row r="3130">
          <cell r="A3130" t="str">
            <v>IIEE-SJ - 102000</v>
          </cell>
          <cell r="B3130" t="str">
            <v xml:space="preserve">Oficial </v>
          </cell>
          <cell r="C3130" t="str">
            <v>Cargas Sociales Oficial</v>
          </cell>
          <cell r="D3130" t="str">
            <v>hs.</v>
          </cell>
          <cell r="E3130">
            <v>0</v>
          </cell>
          <cell r="F3130">
            <v>139.9</v>
          </cell>
          <cell r="G3130">
            <v>0</v>
          </cell>
        </row>
        <row r="3131">
          <cell r="A3131" t="str">
            <v>IIEE-SJ - 103000</v>
          </cell>
          <cell r="B3131" t="str">
            <v>Ayudante</v>
          </cell>
          <cell r="C3131" t="str">
            <v>Cargas Sociales Ayudante</v>
          </cell>
          <cell r="D3131" t="str">
            <v>hs.</v>
          </cell>
          <cell r="E3131">
            <v>0</v>
          </cell>
          <cell r="F3131">
            <v>118.96</v>
          </cell>
          <cell r="G3131">
            <v>0</v>
          </cell>
        </row>
        <row r="3132">
          <cell r="A3132" t="str">
            <v/>
          </cell>
          <cell r="B3132">
            <v>0</v>
          </cell>
          <cell r="C3132">
            <v>0</v>
          </cell>
          <cell r="D3132" t="str">
            <v/>
          </cell>
          <cell r="E3132">
            <v>0</v>
          </cell>
          <cell r="F3132">
            <v>0</v>
          </cell>
          <cell r="G3132">
            <v>0</v>
          </cell>
        </row>
        <row r="3133">
          <cell r="A3133" t="str">
            <v/>
          </cell>
          <cell r="B3133">
            <v>0</v>
          </cell>
          <cell r="C3133">
            <v>0</v>
          </cell>
          <cell r="D3133" t="str">
            <v/>
          </cell>
          <cell r="E3133">
            <v>0</v>
          </cell>
          <cell r="F3133">
            <v>0</v>
          </cell>
          <cell r="G3133">
            <v>0</v>
          </cell>
        </row>
        <row r="3134">
          <cell r="A3134" t="str">
            <v/>
          </cell>
          <cell r="B3134">
            <v>0</v>
          </cell>
          <cell r="C3134">
            <v>0</v>
          </cell>
          <cell r="D3134" t="str">
            <v/>
          </cell>
          <cell r="E3134">
            <v>0</v>
          </cell>
          <cell r="F3134">
            <v>0</v>
          </cell>
          <cell r="G3134">
            <v>0</v>
          </cell>
        </row>
        <row r="3135">
          <cell r="A3135" t="str">
            <v/>
          </cell>
          <cell r="B3135">
            <v>0</v>
          </cell>
          <cell r="C3135">
            <v>0</v>
          </cell>
          <cell r="D3135" t="str">
            <v/>
          </cell>
          <cell r="E3135">
            <v>0</v>
          </cell>
          <cell r="F3135">
            <v>0</v>
          </cell>
          <cell r="G3135">
            <v>0</v>
          </cell>
        </row>
        <row r="3136">
          <cell r="A3136">
            <v>0</v>
          </cell>
          <cell r="B3136">
            <v>0</v>
          </cell>
          <cell r="C3136">
            <v>0</v>
          </cell>
          <cell r="D3136">
            <v>0</v>
          </cell>
          <cell r="E3136">
            <v>0</v>
          </cell>
          <cell r="F3136" t="str">
            <v>Total B</v>
          </cell>
          <cell r="G3136">
            <v>0</v>
          </cell>
        </row>
        <row r="3137">
          <cell r="A3137">
            <v>0</v>
          </cell>
          <cell r="B3137">
            <v>0</v>
          </cell>
          <cell r="C3137" t="str">
            <v>C - EQUIPOS</v>
          </cell>
          <cell r="D3137">
            <v>0</v>
          </cell>
          <cell r="E3137">
            <v>0</v>
          </cell>
          <cell r="F3137">
            <v>0</v>
          </cell>
          <cell r="G3137">
            <v>0</v>
          </cell>
        </row>
        <row r="3138">
          <cell r="A3138" t="str">
            <v/>
          </cell>
          <cell r="B3138" t="str">
            <v/>
          </cell>
          <cell r="C3138">
            <v>0</v>
          </cell>
          <cell r="D3138" t="str">
            <v/>
          </cell>
          <cell r="E3138">
            <v>0</v>
          </cell>
          <cell r="F3138">
            <v>0</v>
          </cell>
          <cell r="G3138">
            <v>0</v>
          </cell>
        </row>
        <row r="3139">
          <cell r="A3139" t="str">
            <v/>
          </cell>
          <cell r="B3139" t="str">
            <v/>
          </cell>
          <cell r="C3139">
            <v>0</v>
          </cell>
          <cell r="D3139" t="str">
            <v/>
          </cell>
          <cell r="E3139">
            <v>0</v>
          </cell>
          <cell r="F3139">
            <v>0</v>
          </cell>
          <cell r="G3139">
            <v>0</v>
          </cell>
        </row>
        <row r="3140">
          <cell r="A3140" t="str">
            <v/>
          </cell>
          <cell r="B3140" t="str">
            <v/>
          </cell>
          <cell r="C3140">
            <v>0</v>
          </cell>
          <cell r="D3140" t="str">
            <v/>
          </cell>
          <cell r="E3140">
            <v>0</v>
          </cell>
          <cell r="F3140">
            <v>0</v>
          </cell>
          <cell r="G3140">
            <v>0</v>
          </cell>
        </row>
        <row r="3141">
          <cell r="A3141" t="str">
            <v/>
          </cell>
          <cell r="B3141" t="str">
            <v/>
          </cell>
          <cell r="C3141">
            <v>0</v>
          </cell>
          <cell r="D3141" t="str">
            <v/>
          </cell>
          <cell r="E3141">
            <v>0</v>
          </cell>
          <cell r="F3141">
            <v>0</v>
          </cell>
          <cell r="G3141">
            <v>0</v>
          </cell>
        </row>
        <row r="3142">
          <cell r="A3142" t="str">
            <v/>
          </cell>
          <cell r="B3142" t="str">
            <v/>
          </cell>
          <cell r="C3142">
            <v>0</v>
          </cell>
          <cell r="D3142" t="str">
            <v/>
          </cell>
          <cell r="E3142">
            <v>0</v>
          </cell>
          <cell r="F3142">
            <v>0</v>
          </cell>
          <cell r="G3142">
            <v>0</v>
          </cell>
        </row>
        <row r="3143">
          <cell r="A3143" t="str">
            <v/>
          </cell>
          <cell r="B3143" t="str">
            <v/>
          </cell>
          <cell r="C3143">
            <v>0</v>
          </cell>
          <cell r="D3143" t="str">
            <v/>
          </cell>
          <cell r="E3143">
            <v>0</v>
          </cell>
          <cell r="F3143">
            <v>0</v>
          </cell>
          <cell r="G3143">
            <v>0</v>
          </cell>
        </row>
        <row r="3144">
          <cell r="A3144" t="str">
            <v/>
          </cell>
          <cell r="B3144" t="str">
            <v/>
          </cell>
          <cell r="C3144">
            <v>0</v>
          </cell>
          <cell r="D3144" t="str">
            <v/>
          </cell>
          <cell r="E3144">
            <v>0</v>
          </cell>
          <cell r="F3144">
            <v>0</v>
          </cell>
          <cell r="G3144">
            <v>0</v>
          </cell>
        </row>
        <row r="3145">
          <cell r="A3145" t="str">
            <v/>
          </cell>
          <cell r="B3145" t="str">
            <v/>
          </cell>
          <cell r="C3145">
            <v>0</v>
          </cell>
          <cell r="D3145" t="str">
            <v/>
          </cell>
          <cell r="E3145">
            <v>0</v>
          </cell>
          <cell r="F3145">
            <v>0</v>
          </cell>
          <cell r="G3145">
            <v>0</v>
          </cell>
        </row>
        <row r="3146">
          <cell r="A3146" t="str">
            <v/>
          </cell>
          <cell r="B3146" t="str">
            <v/>
          </cell>
          <cell r="C3146">
            <v>0</v>
          </cell>
          <cell r="D3146" t="str">
            <v/>
          </cell>
          <cell r="E3146">
            <v>0</v>
          </cell>
          <cell r="F3146">
            <v>0</v>
          </cell>
          <cell r="G3146">
            <v>0</v>
          </cell>
        </row>
        <row r="3147">
          <cell r="A3147">
            <v>0</v>
          </cell>
          <cell r="B3147">
            <v>0</v>
          </cell>
          <cell r="C3147">
            <v>0</v>
          </cell>
          <cell r="D3147">
            <v>0</v>
          </cell>
          <cell r="E3147">
            <v>0</v>
          </cell>
          <cell r="F3147" t="str">
            <v>Total C</v>
          </cell>
          <cell r="G3147">
            <v>0</v>
          </cell>
        </row>
        <row r="3148">
          <cell r="A3148">
            <v>0</v>
          </cell>
          <cell r="B3148">
            <v>0</v>
          </cell>
          <cell r="C3148">
            <v>0</v>
          </cell>
          <cell r="D3148">
            <v>0</v>
          </cell>
          <cell r="E3148">
            <v>0</v>
          </cell>
          <cell r="F3148">
            <v>0</v>
          </cell>
          <cell r="G3148">
            <v>0</v>
          </cell>
        </row>
        <row r="3149">
          <cell r="A3149" t="str">
            <v>11.2</v>
          </cell>
          <cell r="B3149" t="str">
            <v>TODA LA INSTALACION ELECTRICA</v>
          </cell>
          <cell r="C3149">
            <v>0</v>
          </cell>
          <cell r="D3149" t="str">
            <v>Costo  Neto</v>
          </cell>
          <cell r="E3149">
            <v>0</v>
          </cell>
          <cell r="F3149" t="str">
            <v>Total D=A+B+C</v>
          </cell>
          <cell r="G3149">
            <v>7341200</v>
          </cell>
        </row>
        <row r="3151">
          <cell r="A3151" t="str">
            <v>ANALISIS DE PRECIOS</v>
          </cell>
          <cell r="B3151">
            <v>0</v>
          </cell>
          <cell r="C3151">
            <v>0</v>
          </cell>
          <cell r="D3151">
            <v>0</v>
          </cell>
          <cell r="E3151">
            <v>0</v>
          </cell>
          <cell r="F3151">
            <v>0</v>
          </cell>
          <cell r="G3151">
            <v>0</v>
          </cell>
        </row>
        <row r="3152">
          <cell r="A3152" t="str">
            <v>COMITENTE:</v>
          </cell>
          <cell r="B3152" t="str">
            <v>DIRECCIÓN DE INFRAESTRUCTURA ESCOLAR</v>
          </cell>
          <cell r="C3152">
            <v>0</v>
          </cell>
          <cell r="D3152">
            <v>0</v>
          </cell>
          <cell r="E3152">
            <v>0</v>
          </cell>
          <cell r="F3152">
            <v>0</v>
          </cell>
          <cell r="G3152">
            <v>0</v>
          </cell>
        </row>
        <row r="3153">
          <cell r="A3153" t="str">
            <v>CONTRATISTA:</v>
          </cell>
          <cell r="B3153">
            <v>0</v>
          </cell>
          <cell r="C3153">
            <v>0</v>
          </cell>
          <cell r="D3153">
            <v>0</v>
          </cell>
          <cell r="E3153">
            <v>0</v>
          </cell>
          <cell r="F3153">
            <v>0</v>
          </cell>
          <cell r="G3153">
            <v>0</v>
          </cell>
        </row>
        <row r="3154">
          <cell r="A3154" t="str">
            <v>OBRA:</v>
          </cell>
          <cell r="B3154" t="str">
            <v>ESCUELA JUAN JOSE PASO</v>
          </cell>
          <cell r="C3154">
            <v>0</v>
          </cell>
          <cell r="D3154">
            <v>0</v>
          </cell>
          <cell r="E3154">
            <v>0</v>
          </cell>
          <cell r="F3154" t="str">
            <v>PRECIOS A:</v>
          </cell>
          <cell r="G3154">
            <v>44180</v>
          </cell>
        </row>
        <row r="3155">
          <cell r="A3155" t="str">
            <v>UBICACIÓN:</v>
          </cell>
          <cell r="B3155" t="str">
            <v>DEPARTAMENTO ANGACO</v>
          </cell>
          <cell r="C3155">
            <v>0</v>
          </cell>
          <cell r="D3155">
            <v>0</v>
          </cell>
          <cell r="E3155">
            <v>0</v>
          </cell>
          <cell r="F3155">
            <v>0</v>
          </cell>
          <cell r="G3155">
            <v>0</v>
          </cell>
        </row>
        <row r="3156">
          <cell r="A3156" t="str">
            <v>RUBRO:</v>
          </cell>
          <cell r="B3156">
            <v>11</v>
          </cell>
          <cell r="C3156" t="str">
            <v>INSTALACIÓN ELECTRICA</v>
          </cell>
          <cell r="D3156">
            <v>0</v>
          </cell>
          <cell r="E3156">
            <v>0</v>
          </cell>
          <cell r="F3156">
            <v>0</v>
          </cell>
          <cell r="G3156">
            <v>0</v>
          </cell>
        </row>
        <row r="3157">
          <cell r="A3157" t="str">
            <v>ITEM:</v>
          </cell>
          <cell r="B3157" t="str">
            <v>11.3</v>
          </cell>
          <cell r="C3157" t="str">
            <v>Baja Tensión</v>
          </cell>
          <cell r="D3157">
            <v>0</v>
          </cell>
          <cell r="E3157">
            <v>0</v>
          </cell>
          <cell r="F3157" t="str">
            <v>UNIDAD:</v>
          </cell>
          <cell r="G3157" t="str">
            <v>gl</v>
          </cell>
        </row>
        <row r="3158">
          <cell r="A3158">
            <v>0</v>
          </cell>
          <cell r="B3158">
            <v>0</v>
          </cell>
          <cell r="C3158">
            <v>0</v>
          </cell>
          <cell r="D3158">
            <v>0</v>
          </cell>
          <cell r="E3158">
            <v>0</v>
          </cell>
          <cell r="F3158">
            <v>0</v>
          </cell>
          <cell r="G3158">
            <v>0</v>
          </cell>
        </row>
        <row r="3159">
          <cell r="A3159" t="str">
            <v>DATOS REDETERMINACION</v>
          </cell>
          <cell r="B3159">
            <v>0</v>
          </cell>
          <cell r="C3159" t="str">
            <v>DESIGNACION</v>
          </cell>
          <cell r="D3159" t="str">
            <v>U</v>
          </cell>
          <cell r="E3159" t="str">
            <v>Cantidad</v>
          </cell>
          <cell r="F3159" t="str">
            <v>$ Unitarios</v>
          </cell>
          <cell r="G3159" t="str">
            <v>$ Parcial</v>
          </cell>
        </row>
        <row r="3160">
          <cell r="A3160" t="str">
            <v>CÓDIGO</v>
          </cell>
          <cell r="B3160" t="str">
            <v>DESCRIPCIÓN</v>
          </cell>
          <cell r="C3160">
            <v>0</v>
          </cell>
          <cell r="D3160">
            <v>0</v>
          </cell>
          <cell r="E3160">
            <v>0</v>
          </cell>
          <cell r="F3160">
            <v>0</v>
          </cell>
          <cell r="G3160">
            <v>0</v>
          </cell>
        </row>
        <row r="3161">
          <cell r="A3161">
            <v>0</v>
          </cell>
          <cell r="B3161">
            <v>0</v>
          </cell>
          <cell r="C3161" t="str">
            <v>A - MATERIALES</v>
          </cell>
          <cell r="D3161">
            <v>0</v>
          </cell>
          <cell r="E3161">
            <v>0</v>
          </cell>
          <cell r="F3161">
            <v>0</v>
          </cell>
          <cell r="G3161">
            <v>0</v>
          </cell>
        </row>
        <row r="3162">
          <cell r="A3162" t="str">
            <v>INDEC-MO - 51641-1</v>
          </cell>
          <cell r="B3162" t="str">
            <v>Instalación eléctrica</v>
          </cell>
          <cell r="C3162" t="str">
            <v>Baja Tensión S/Esp. Técnicas</v>
          </cell>
          <cell r="D3162" t="str">
            <v>Gl</v>
          </cell>
          <cell r="E3162">
            <v>1</v>
          </cell>
          <cell r="F3162">
            <v>299430</v>
          </cell>
          <cell r="G3162">
            <v>299430</v>
          </cell>
        </row>
        <row r="3163">
          <cell r="A3163" t="str">
            <v/>
          </cell>
          <cell r="B3163" t="str">
            <v/>
          </cell>
          <cell r="C3163">
            <v>0</v>
          </cell>
          <cell r="D3163" t="str">
            <v/>
          </cell>
          <cell r="E3163">
            <v>0</v>
          </cell>
          <cell r="F3163">
            <v>0</v>
          </cell>
          <cell r="G3163">
            <v>0</v>
          </cell>
        </row>
        <row r="3164">
          <cell r="A3164" t="str">
            <v/>
          </cell>
          <cell r="B3164" t="str">
            <v/>
          </cell>
          <cell r="C3164">
            <v>0</v>
          </cell>
          <cell r="D3164" t="str">
            <v/>
          </cell>
          <cell r="E3164">
            <v>0</v>
          </cell>
          <cell r="F3164">
            <v>0</v>
          </cell>
          <cell r="G3164">
            <v>0</v>
          </cell>
        </row>
        <row r="3165">
          <cell r="A3165" t="str">
            <v/>
          </cell>
          <cell r="B3165" t="str">
            <v/>
          </cell>
          <cell r="C3165">
            <v>0</v>
          </cell>
          <cell r="D3165" t="str">
            <v/>
          </cell>
          <cell r="E3165">
            <v>0</v>
          </cell>
          <cell r="F3165">
            <v>0</v>
          </cell>
          <cell r="G3165">
            <v>0</v>
          </cell>
        </row>
        <row r="3166">
          <cell r="A3166" t="str">
            <v/>
          </cell>
          <cell r="B3166" t="str">
            <v/>
          </cell>
          <cell r="C3166">
            <v>0</v>
          </cell>
          <cell r="D3166" t="str">
            <v/>
          </cell>
          <cell r="E3166">
            <v>0</v>
          </cell>
          <cell r="F3166">
            <v>0</v>
          </cell>
          <cell r="G3166">
            <v>0</v>
          </cell>
        </row>
        <row r="3167">
          <cell r="A3167" t="str">
            <v/>
          </cell>
          <cell r="B3167" t="str">
            <v/>
          </cell>
          <cell r="C3167">
            <v>0</v>
          </cell>
          <cell r="D3167" t="str">
            <v/>
          </cell>
          <cell r="E3167">
            <v>0</v>
          </cell>
          <cell r="F3167">
            <v>0</v>
          </cell>
          <cell r="G3167">
            <v>0</v>
          </cell>
        </row>
        <row r="3168">
          <cell r="A3168" t="str">
            <v/>
          </cell>
          <cell r="B3168" t="str">
            <v/>
          </cell>
          <cell r="C3168">
            <v>0</v>
          </cell>
          <cell r="D3168" t="str">
            <v/>
          </cell>
          <cell r="E3168">
            <v>0</v>
          </cell>
          <cell r="F3168">
            <v>0</v>
          </cell>
          <cell r="G3168">
            <v>0</v>
          </cell>
        </row>
        <row r="3169">
          <cell r="A3169" t="str">
            <v/>
          </cell>
          <cell r="B3169" t="str">
            <v/>
          </cell>
          <cell r="C3169">
            <v>0</v>
          </cell>
          <cell r="D3169" t="str">
            <v/>
          </cell>
          <cell r="E3169">
            <v>0</v>
          </cell>
          <cell r="F3169">
            <v>0</v>
          </cell>
          <cell r="G3169">
            <v>0</v>
          </cell>
        </row>
        <row r="3170">
          <cell r="A3170" t="str">
            <v/>
          </cell>
          <cell r="B3170" t="str">
            <v/>
          </cell>
          <cell r="C3170">
            <v>0</v>
          </cell>
          <cell r="D3170" t="str">
            <v/>
          </cell>
          <cell r="E3170">
            <v>0</v>
          </cell>
          <cell r="F3170">
            <v>0</v>
          </cell>
          <cell r="G3170">
            <v>0</v>
          </cell>
        </row>
        <row r="3171">
          <cell r="A3171" t="str">
            <v/>
          </cell>
          <cell r="B3171" t="str">
            <v/>
          </cell>
          <cell r="C3171">
            <v>0</v>
          </cell>
          <cell r="D3171" t="str">
            <v/>
          </cell>
          <cell r="E3171">
            <v>0</v>
          </cell>
          <cell r="F3171">
            <v>0</v>
          </cell>
          <cell r="G3171">
            <v>0</v>
          </cell>
        </row>
        <row r="3172">
          <cell r="A3172" t="str">
            <v/>
          </cell>
          <cell r="B3172" t="str">
            <v/>
          </cell>
          <cell r="C3172">
            <v>0</v>
          </cell>
          <cell r="D3172" t="str">
            <v/>
          </cell>
          <cell r="E3172">
            <v>0</v>
          </cell>
          <cell r="F3172">
            <v>0</v>
          </cell>
          <cell r="G3172">
            <v>0</v>
          </cell>
        </row>
        <row r="3173">
          <cell r="A3173" t="str">
            <v/>
          </cell>
          <cell r="B3173" t="str">
            <v/>
          </cell>
          <cell r="C3173">
            <v>0</v>
          </cell>
          <cell r="D3173" t="str">
            <v/>
          </cell>
          <cell r="E3173">
            <v>0</v>
          </cell>
          <cell r="F3173">
            <v>0</v>
          </cell>
          <cell r="G3173">
            <v>0</v>
          </cell>
        </row>
        <row r="3174">
          <cell r="A3174" t="str">
            <v/>
          </cell>
          <cell r="B3174" t="str">
            <v/>
          </cell>
          <cell r="C3174">
            <v>0</v>
          </cell>
          <cell r="D3174" t="str">
            <v/>
          </cell>
          <cell r="E3174">
            <v>0</v>
          </cell>
          <cell r="F3174">
            <v>0</v>
          </cell>
          <cell r="G3174">
            <v>0</v>
          </cell>
        </row>
        <row r="3175">
          <cell r="A3175" t="str">
            <v/>
          </cell>
          <cell r="B3175" t="str">
            <v/>
          </cell>
          <cell r="C3175">
            <v>0</v>
          </cell>
          <cell r="D3175" t="str">
            <v/>
          </cell>
          <cell r="E3175">
            <v>0</v>
          </cell>
          <cell r="F3175">
            <v>0</v>
          </cell>
          <cell r="G3175">
            <v>0</v>
          </cell>
        </row>
        <row r="3176">
          <cell r="A3176">
            <v>0</v>
          </cell>
          <cell r="B3176">
            <v>0</v>
          </cell>
          <cell r="C3176">
            <v>0</v>
          </cell>
          <cell r="D3176">
            <v>0</v>
          </cell>
          <cell r="E3176">
            <v>0</v>
          </cell>
          <cell r="F3176" t="str">
            <v>Total A</v>
          </cell>
          <cell r="G3176">
            <v>299430</v>
          </cell>
        </row>
        <row r="3177">
          <cell r="A3177">
            <v>0</v>
          </cell>
          <cell r="B3177">
            <v>0</v>
          </cell>
          <cell r="C3177" t="str">
            <v>B - MANO DE OBRA</v>
          </cell>
          <cell r="D3177">
            <v>0</v>
          </cell>
          <cell r="E3177">
            <v>0</v>
          </cell>
          <cell r="F3177">
            <v>0</v>
          </cell>
          <cell r="G3177">
            <v>0</v>
          </cell>
        </row>
        <row r="3178">
          <cell r="A3178" t="str">
            <v>IIEE-SJ - 102000</v>
          </cell>
          <cell r="B3178" t="str">
            <v xml:space="preserve">Oficial </v>
          </cell>
          <cell r="C3178" t="str">
            <v>Oficial</v>
          </cell>
          <cell r="D3178" t="str">
            <v>hs.</v>
          </cell>
          <cell r="E3178">
            <v>243.52</v>
          </cell>
          <cell r="F3178">
            <v>222.14</v>
          </cell>
          <cell r="G3178">
            <v>54095.53</v>
          </cell>
        </row>
        <row r="3179">
          <cell r="A3179" t="str">
            <v>IIEE-SJ - 103000</v>
          </cell>
          <cell r="B3179" t="str">
            <v>Ayudante</v>
          </cell>
          <cell r="C3179" t="str">
            <v>Ayudante</v>
          </cell>
          <cell r="D3179" t="str">
            <v>hs.</v>
          </cell>
          <cell r="E3179">
            <v>287.19</v>
          </cell>
          <cell r="F3179">
            <v>188.03</v>
          </cell>
          <cell r="G3179">
            <v>54000.34</v>
          </cell>
        </row>
        <row r="3180">
          <cell r="A3180" t="str">
            <v>IIEE-SJ - 102000</v>
          </cell>
          <cell r="B3180" t="str">
            <v xml:space="preserve">Oficial </v>
          </cell>
          <cell r="C3180" t="str">
            <v>Cargas Sociales Oficial</v>
          </cell>
          <cell r="D3180" t="str">
            <v>hs.</v>
          </cell>
          <cell r="E3180">
            <v>243.52</v>
          </cell>
          <cell r="F3180">
            <v>139.9</v>
          </cell>
          <cell r="G3180">
            <v>34068.449999999997</v>
          </cell>
        </row>
        <row r="3181">
          <cell r="A3181" t="str">
            <v>IIEE-SJ - 103000</v>
          </cell>
          <cell r="B3181" t="str">
            <v>Ayudante</v>
          </cell>
          <cell r="C3181" t="str">
            <v>Cargas Sociales Ayudante</v>
          </cell>
          <cell r="D3181" t="str">
            <v>hs.</v>
          </cell>
          <cell r="E3181">
            <v>287.19</v>
          </cell>
          <cell r="F3181">
            <v>118.96</v>
          </cell>
          <cell r="G3181">
            <v>34164.120000000003</v>
          </cell>
        </row>
        <row r="3182">
          <cell r="A3182" t="str">
            <v/>
          </cell>
          <cell r="B3182">
            <v>0</v>
          </cell>
          <cell r="C3182">
            <v>0</v>
          </cell>
          <cell r="D3182" t="str">
            <v/>
          </cell>
          <cell r="E3182">
            <v>0</v>
          </cell>
          <cell r="F3182">
            <v>0</v>
          </cell>
          <cell r="G3182">
            <v>0</v>
          </cell>
        </row>
        <row r="3183">
          <cell r="A3183" t="str">
            <v/>
          </cell>
          <cell r="B3183">
            <v>0</v>
          </cell>
          <cell r="C3183">
            <v>0</v>
          </cell>
          <cell r="D3183" t="str">
            <v/>
          </cell>
          <cell r="E3183">
            <v>0</v>
          </cell>
          <cell r="F3183">
            <v>0</v>
          </cell>
          <cell r="G3183">
            <v>0</v>
          </cell>
        </row>
        <row r="3184">
          <cell r="A3184" t="str">
            <v/>
          </cell>
          <cell r="B3184">
            <v>0</v>
          </cell>
          <cell r="C3184">
            <v>0</v>
          </cell>
          <cell r="D3184" t="str">
            <v/>
          </cell>
          <cell r="E3184">
            <v>0</v>
          </cell>
          <cell r="F3184">
            <v>0</v>
          </cell>
          <cell r="G3184">
            <v>0</v>
          </cell>
        </row>
        <row r="3185">
          <cell r="A3185" t="str">
            <v/>
          </cell>
          <cell r="B3185">
            <v>0</v>
          </cell>
          <cell r="C3185">
            <v>0</v>
          </cell>
          <cell r="D3185" t="str">
            <v/>
          </cell>
          <cell r="E3185">
            <v>0</v>
          </cell>
          <cell r="F3185">
            <v>0</v>
          </cell>
          <cell r="G3185">
            <v>0</v>
          </cell>
        </row>
        <row r="3186">
          <cell r="A3186">
            <v>0</v>
          </cell>
          <cell r="B3186">
            <v>0</v>
          </cell>
          <cell r="C3186">
            <v>0</v>
          </cell>
          <cell r="D3186">
            <v>0</v>
          </cell>
          <cell r="E3186">
            <v>0</v>
          </cell>
          <cell r="F3186" t="str">
            <v>Total B</v>
          </cell>
          <cell r="G3186">
            <v>176328.44</v>
          </cell>
        </row>
        <row r="3187">
          <cell r="A3187">
            <v>0</v>
          </cell>
          <cell r="B3187">
            <v>0</v>
          </cell>
          <cell r="C3187" t="str">
            <v>C - EQUIPOS</v>
          </cell>
          <cell r="D3187">
            <v>0</v>
          </cell>
          <cell r="E3187">
            <v>0</v>
          </cell>
          <cell r="F3187">
            <v>0</v>
          </cell>
          <cell r="G3187">
            <v>0</v>
          </cell>
        </row>
        <row r="3188">
          <cell r="A3188" t="str">
            <v/>
          </cell>
          <cell r="B3188" t="str">
            <v/>
          </cell>
          <cell r="C3188">
            <v>0</v>
          </cell>
          <cell r="D3188" t="str">
            <v/>
          </cell>
          <cell r="E3188">
            <v>0</v>
          </cell>
          <cell r="F3188">
            <v>0</v>
          </cell>
          <cell r="G3188">
            <v>0</v>
          </cell>
        </row>
        <row r="3189">
          <cell r="A3189" t="str">
            <v/>
          </cell>
          <cell r="B3189" t="str">
            <v/>
          </cell>
          <cell r="C3189">
            <v>0</v>
          </cell>
          <cell r="D3189" t="str">
            <v/>
          </cell>
          <cell r="E3189">
            <v>0</v>
          </cell>
          <cell r="F3189">
            <v>0</v>
          </cell>
          <cell r="G3189">
            <v>0</v>
          </cell>
        </row>
        <row r="3190">
          <cell r="A3190" t="str">
            <v/>
          </cell>
          <cell r="B3190" t="str">
            <v/>
          </cell>
          <cell r="C3190">
            <v>0</v>
          </cell>
          <cell r="D3190" t="str">
            <v/>
          </cell>
          <cell r="E3190">
            <v>0</v>
          </cell>
          <cell r="F3190">
            <v>0</v>
          </cell>
          <cell r="G3190">
            <v>0</v>
          </cell>
        </row>
        <row r="3191">
          <cell r="A3191" t="str">
            <v/>
          </cell>
          <cell r="B3191" t="str">
            <v/>
          </cell>
          <cell r="C3191">
            <v>0</v>
          </cell>
          <cell r="D3191" t="str">
            <v/>
          </cell>
          <cell r="E3191">
            <v>0</v>
          </cell>
          <cell r="F3191">
            <v>0</v>
          </cell>
          <cell r="G3191">
            <v>0</v>
          </cell>
        </row>
        <row r="3192">
          <cell r="A3192" t="str">
            <v/>
          </cell>
          <cell r="B3192" t="str">
            <v/>
          </cell>
          <cell r="C3192">
            <v>0</v>
          </cell>
          <cell r="D3192" t="str">
            <v/>
          </cell>
          <cell r="E3192">
            <v>0</v>
          </cell>
          <cell r="F3192">
            <v>0</v>
          </cell>
          <cell r="G3192">
            <v>0</v>
          </cell>
        </row>
        <row r="3193">
          <cell r="A3193" t="str">
            <v/>
          </cell>
          <cell r="B3193" t="str">
            <v/>
          </cell>
          <cell r="C3193">
            <v>0</v>
          </cell>
          <cell r="D3193" t="str">
            <v/>
          </cell>
          <cell r="E3193">
            <v>0</v>
          </cell>
          <cell r="F3193">
            <v>0</v>
          </cell>
          <cell r="G3193">
            <v>0</v>
          </cell>
        </row>
        <row r="3194">
          <cell r="A3194" t="str">
            <v/>
          </cell>
          <cell r="B3194" t="str">
            <v/>
          </cell>
          <cell r="C3194">
            <v>0</v>
          </cell>
          <cell r="D3194" t="str">
            <v/>
          </cell>
          <cell r="E3194">
            <v>0</v>
          </cell>
          <cell r="F3194">
            <v>0</v>
          </cell>
          <cell r="G3194">
            <v>0</v>
          </cell>
        </row>
        <row r="3195">
          <cell r="A3195" t="str">
            <v/>
          </cell>
          <cell r="B3195" t="str">
            <v/>
          </cell>
          <cell r="C3195">
            <v>0</v>
          </cell>
          <cell r="D3195" t="str">
            <v/>
          </cell>
          <cell r="E3195">
            <v>0</v>
          </cell>
          <cell r="F3195">
            <v>0</v>
          </cell>
          <cell r="G3195">
            <v>0</v>
          </cell>
        </row>
        <row r="3196">
          <cell r="A3196" t="str">
            <v/>
          </cell>
          <cell r="B3196" t="str">
            <v/>
          </cell>
          <cell r="C3196">
            <v>0</v>
          </cell>
          <cell r="D3196" t="str">
            <v/>
          </cell>
          <cell r="E3196">
            <v>0</v>
          </cell>
          <cell r="F3196">
            <v>0</v>
          </cell>
          <cell r="G3196">
            <v>0</v>
          </cell>
        </row>
        <row r="3197">
          <cell r="A3197">
            <v>0</v>
          </cell>
          <cell r="B3197">
            <v>0</v>
          </cell>
          <cell r="C3197">
            <v>0</v>
          </cell>
          <cell r="D3197">
            <v>0</v>
          </cell>
          <cell r="E3197">
            <v>0</v>
          </cell>
          <cell r="F3197" t="str">
            <v>Total C</v>
          </cell>
          <cell r="G3197">
            <v>0</v>
          </cell>
        </row>
        <row r="3198">
          <cell r="A3198">
            <v>0</v>
          </cell>
          <cell r="B3198">
            <v>0</v>
          </cell>
          <cell r="C3198">
            <v>0</v>
          </cell>
          <cell r="D3198">
            <v>0</v>
          </cell>
          <cell r="E3198">
            <v>0</v>
          </cell>
          <cell r="F3198">
            <v>0</v>
          </cell>
          <cell r="G3198">
            <v>0</v>
          </cell>
        </row>
        <row r="3199">
          <cell r="A3199" t="str">
            <v>11.3</v>
          </cell>
          <cell r="B3199" t="str">
            <v>Baja Tensión</v>
          </cell>
          <cell r="C3199">
            <v>0</v>
          </cell>
          <cell r="D3199" t="str">
            <v>Costo  Neto</v>
          </cell>
          <cell r="E3199">
            <v>0</v>
          </cell>
          <cell r="F3199" t="str">
            <v>Total D=A+B+C</v>
          </cell>
          <cell r="G3199">
            <v>475758.44</v>
          </cell>
        </row>
        <row r="3201">
          <cell r="A3201" t="str">
            <v>ANALISIS DE PRECIOS</v>
          </cell>
          <cell r="B3201">
            <v>0</v>
          </cell>
          <cell r="C3201">
            <v>0</v>
          </cell>
          <cell r="D3201">
            <v>0</v>
          </cell>
          <cell r="E3201">
            <v>0</v>
          </cell>
          <cell r="F3201">
            <v>0</v>
          </cell>
          <cell r="G3201">
            <v>0</v>
          </cell>
        </row>
        <row r="3202">
          <cell r="A3202" t="str">
            <v>COMITENTE:</v>
          </cell>
          <cell r="B3202" t="str">
            <v>DIRECCIÓN DE INFRAESTRUCTURA ESCOLAR</v>
          </cell>
          <cell r="C3202">
            <v>0</v>
          </cell>
          <cell r="D3202">
            <v>0</v>
          </cell>
          <cell r="E3202">
            <v>0</v>
          </cell>
          <cell r="F3202">
            <v>0</v>
          </cell>
          <cell r="G3202">
            <v>0</v>
          </cell>
        </row>
        <row r="3203">
          <cell r="A3203" t="str">
            <v>CONTRATISTA:</v>
          </cell>
          <cell r="B3203">
            <v>0</v>
          </cell>
          <cell r="C3203">
            <v>0</v>
          </cell>
          <cell r="D3203">
            <v>0</v>
          </cell>
          <cell r="E3203">
            <v>0</v>
          </cell>
          <cell r="F3203">
            <v>0</v>
          </cell>
          <cell r="G3203">
            <v>0</v>
          </cell>
        </row>
        <row r="3204">
          <cell r="A3204" t="str">
            <v>OBRA:</v>
          </cell>
          <cell r="B3204" t="str">
            <v>ESCUELA JUAN JOSE PASO</v>
          </cell>
          <cell r="C3204">
            <v>0</v>
          </cell>
          <cell r="D3204">
            <v>0</v>
          </cell>
          <cell r="E3204">
            <v>0</v>
          </cell>
          <cell r="F3204" t="str">
            <v>PRECIOS A:</v>
          </cell>
          <cell r="G3204">
            <v>44180</v>
          </cell>
        </row>
        <row r="3205">
          <cell r="A3205" t="str">
            <v>UBICACIÓN:</v>
          </cell>
          <cell r="B3205" t="str">
            <v>DEPARTAMENTO ANGACO</v>
          </cell>
          <cell r="C3205">
            <v>0</v>
          </cell>
          <cell r="D3205">
            <v>0</v>
          </cell>
          <cell r="E3205">
            <v>0</v>
          </cell>
          <cell r="F3205">
            <v>0</v>
          </cell>
          <cell r="G3205">
            <v>0</v>
          </cell>
        </row>
        <row r="3206">
          <cell r="A3206" t="str">
            <v>RUBRO:</v>
          </cell>
          <cell r="B3206">
            <v>11</v>
          </cell>
          <cell r="C3206" t="str">
            <v>INSTALACIÓN ELECTRICA</v>
          </cell>
          <cell r="D3206">
            <v>0</v>
          </cell>
          <cell r="E3206">
            <v>0</v>
          </cell>
          <cell r="F3206">
            <v>0</v>
          </cell>
          <cell r="G3206">
            <v>0</v>
          </cell>
        </row>
        <row r="3207">
          <cell r="A3207" t="str">
            <v>ITEM:</v>
          </cell>
          <cell r="B3207" t="str">
            <v>11.4.1</v>
          </cell>
          <cell r="C3207" t="str">
            <v>Artefactos de iluminación</v>
          </cell>
          <cell r="D3207">
            <v>0</v>
          </cell>
          <cell r="E3207">
            <v>0</v>
          </cell>
          <cell r="F3207" t="str">
            <v>UNIDAD:</v>
          </cell>
          <cell r="G3207" t="str">
            <v>gl</v>
          </cell>
        </row>
        <row r="3208">
          <cell r="A3208">
            <v>0</v>
          </cell>
          <cell r="B3208">
            <v>0</v>
          </cell>
          <cell r="C3208">
            <v>0</v>
          </cell>
          <cell r="D3208">
            <v>0</v>
          </cell>
          <cell r="E3208">
            <v>0</v>
          </cell>
          <cell r="F3208">
            <v>0</v>
          </cell>
          <cell r="G3208">
            <v>0</v>
          </cell>
        </row>
        <row r="3209">
          <cell r="A3209" t="str">
            <v>DATOS REDETERMINACION</v>
          </cell>
          <cell r="B3209">
            <v>0</v>
          </cell>
          <cell r="C3209" t="str">
            <v>DESIGNACION</v>
          </cell>
          <cell r="D3209" t="str">
            <v>U</v>
          </cell>
          <cell r="E3209" t="str">
            <v>Cantidad</v>
          </cell>
          <cell r="F3209" t="str">
            <v>$ Unitarios</v>
          </cell>
          <cell r="G3209" t="str">
            <v>$ Parcial</v>
          </cell>
        </row>
        <row r="3210">
          <cell r="A3210" t="str">
            <v>CÓDIGO</v>
          </cell>
          <cell r="B3210" t="str">
            <v>DESCRIPCIÓN</v>
          </cell>
          <cell r="C3210">
            <v>0</v>
          </cell>
          <cell r="D3210">
            <v>0</v>
          </cell>
          <cell r="E3210">
            <v>0</v>
          </cell>
          <cell r="F3210">
            <v>0</v>
          </cell>
          <cell r="G3210">
            <v>0</v>
          </cell>
        </row>
        <row r="3211">
          <cell r="A3211">
            <v>0</v>
          </cell>
          <cell r="B3211">
            <v>0</v>
          </cell>
          <cell r="C3211" t="str">
            <v>A - MATERIALES</v>
          </cell>
          <cell r="D3211">
            <v>0</v>
          </cell>
          <cell r="E3211">
            <v>0</v>
          </cell>
          <cell r="F3211">
            <v>0</v>
          </cell>
          <cell r="G3211">
            <v>0</v>
          </cell>
        </row>
        <row r="3212">
          <cell r="A3212" t="str">
            <v>INDEC-MO - 51641-1</v>
          </cell>
          <cell r="B3212" t="str">
            <v>Instalación eléctrica</v>
          </cell>
          <cell r="C3212" t="str">
            <v>Artefactos de Iliminación S/Esp. Técnicas</v>
          </cell>
          <cell r="D3212" t="str">
            <v>Gl</v>
          </cell>
          <cell r="E3212">
            <v>1</v>
          </cell>
          <cell r="F3212">
            <v>272994.3</v>
          </cell>
          <cell r="G3212">
            <v>272994.3</v>
          </cell>
        </row>
        <row r="3213">
          <cell r="A3213" t="str">
            <v/>
          </cell>
          <cell r="B3213" t="str">
            <v/>
          </cell>
          <cell r="C3213">
            <v>0</v>
          </cell>
          <cell r="D3213" t="str">
            <v/>
          </cell>
          <cell r="E3213">
            <v>0</v>
          </cell>
          <cell r="F3213">
            <v>0</v>
          </cell>
          <cell r="G3213">
            <v>0</v>
          </cell>
        </row>
        <row r="3214">
          <cell r="A3214" t="str">
            <v/>
          </cell>
          <cell r="B3214" t="str">
            <v/>
          </cell>
          <cell r="C3214">
            <v>0</v>
          </cell>
          <cell r="D3214" t="str">
            <v/>
          </cell>
          <cell r="E3214">
            <v>0</v>
          </cell>
          <cell r="F3214">
            <v>0</v>
          </cell>
          <cell r="G3214">
            <v>0</v>
          </cell>
        </row>
        <row r="3215">
          <cell r="A3215" t="str">
            <v/>
          </cell>
          <cell r="B3215" t="str">
            <v/>
          </cell>
          <cell r="C3215">
            <v>0</v>
          </cell>
          <cell r="D3215" t="str">
            <v/>
          </cell>
          <cell r="E3215">
            <v>0</v>
          </cell>
          <cell r="F3215">
            <v>0</v>
          </cell>
          <cell r="G3215">
            <v>0</v>
          </cell>
        </row>
        <row r="3216">
          <cell r="A3216" t="str">
            <v/>
          </cell>
          <cell r="B3216" t="str">
            <v/>
          </cell>
          <cell r="C3216">
            <v>0</v>
          </cell>
          <cell r="D3216" t="str">
            <v/>
          </cell>
          <cell r="E3216">
            <v>0</v>
          </cell>
          <cell r="F3216">
            <v>0</v>
          </cell>
          <cell r="G3216">
            <v>0</v>
          </cell>
        </row>
        <row r="3217">
          <cell r="A3217" t="str">
            <v/>
          </cell>
          <cell r="B3217" t="str">
            <v/>
          </cell>
          <cell r="C3217">
            <v>0</v>
          </cell>
          <cell r="D3217" t="str">
            <v/>
          </cell>
          <cell r="E3217">
            <v>0</v>
          </cell>
          <cell r="F3217">
            <v>0</v>
          </cell>
          <cell r="G3217">
            <v>0</v>
          </cell>
        </row>
        <row r="3218">
          <cell r="A3218" t="str">
            <v/>
          </cell>
          <cell r="B3218" t="str">
            <v/>
          </cell>
          <cell r="C3218">
            <v>0</v>
          </cell>
          <cell r="D3218" t="str">
            <v/>
          </cell>
          <cell r="E3218">
            <v>0</v>
          </cell>
          <cell r="F3218">
            <v>0</v>
          </cell>
          <cell r="G3218">
            <v>0</v>
          </cell>
        </row>
        <row r="3219">
          <cell r="A3219" t="str">
            <v/>
          </cell>
          <cell r="B3219" t="str">
            <v/>
          </cell>
          <cell r="C3219">
            <v>0</v>
          </cell>
          <cell r="D3219" t="str">
            <v/>
          </cell>
          <cell r="E3219">
            <v>0</v>
          </cell>
          <cell r="F3219">
            <v>0</v>
          </cell>
          <cell r="G3219">
            <v>0</v>
          </cell>
        </row>
        <row r="3220">
          <cell r="A3220" t="str">
            <v/>
          </cell>
          <cell r="B3220" t="str">
            <v/>
          </cell>
          <cell r="C3220">
            <v>0</v>
          </cell>
          <cell r="D3220" t="str">
            <v/>
          </cell>
          <cell r="E3220">
            <v>0</v>
          </cell>
          <cell r="F3220">
            <v>0</v>
          </cell>
          <cell r="G3220">
            <v>0</v>
          </cell>
        </row>
        <row r="3221">
          <cell r="A3221" t="str">
            <v/>
          </cell>
          <cell r="B3221" t="str">
            <v/>
          </cell>
          <cell r="C3221">
            <v>0</v>
          </cell>
          <cell r="D3221" t="str">
            <v/>
          </cell>
          <cell r="E3221">
            <v>0</v>
          </cell>
          <cell r="F3221">
            <v>0</v>
          </cell>
          <cell r="G3221">
            <v>0</v>
          </cell>
        </row>
        <row r="3222">
          <cell r="A3222" t="str">
            <v/>
          </cell>
          <cell r="B3222" t="str">
            <v/>
          </cell>
          <cell r="C3222">
            <v>0</v>
          </cell>
          <cell r="D3222" t="str">
            <v/>
          </cell>
          <cell r="E3222">
            <v>0</v>
          </cell>
          <cell r="F3222">
            <v>0</v>
          </cell>
          <cell r="G3222">
            <v>0</v>
          </cell>
        </row>
        <row r="3223">
          <cell r="A3223" t="str">
            <v/>
          </cell>
          <cell r="B3223" t="str">
            <v/>
          </cell>
          <cell r="C3223">
            <v>0</v>
          </cell>
          <cell r="D3223" t="str">
            <v/>
          </cell>
          <cell r="E3223">
            <v>0</v>
          </cell>
          <cell r="F3223">
            <v>0</v>
          </cell>
          <cell r="G3223">
            <v>0</v>
          </cell>
        </row>
        <row r="3224">
          <cell r="A3224" t="str">
            <v/>
          </cell>
          <cell r="B3224" t="str">
            <v/>
          </cell>
          <cell r="C3224">
            <v>0</v>
          </cell>
          <cell r="D3224" t="str">
            <v/>
          </cell>
          <cell r="E3224">
            <v>0</v>
          </cell>
          <cell r="F3224">
            <v>0</v>
          </cell>
          <cell r="G3224">
            <v>0</v>
          </cell>
        </row>
        <row r="3225">
          <cell r="A3225" t="str">
            <v/>
          </cell>
          <cell r="B3225" t="str">
            <v/>
          </cell>
          <cell r="C3225">
            <v>0</v>
          </cell>
          <cell r="D3225" t="str">
            <v/>
          </cell>
          <cell r="E3225">
            <v>0</v>
          </cell>
          <cell r="F3225">
            <v>0</v>
          </cell>
          <cell r="G3225">
            <v>0</v>
          </cell>
        </row>
        <row r="3226">
          <cell r="A3226">
            <v>0</v>
          </cell>
          <cell r="B3226">
            <v>0</v>
          </cell>
          <cell r="C3226">
            <v>0</v>
          </cell>
          <cell r="D3226">
            <v>0</v>
          </cell>
          <cell r="E3226">
            <v>0</v>
          </cell>
          <cell r="F3226" t="str">
            <v>Total A</v>
          </cell>
          <cell r="G3226">
            <v>272994.3</v>
          </cell>
        </row>
        <row r="3227">
          <cell r="A3227">
            <v>0</v>
          </cell>
          <cell r="B3227">
            <v>0</v>
          </cell>
          <cell r="C3227" t="str">
            <v>B - MANO DE OBRA</v>
          </cell>
          <cell r="D3227">
            <v>0</v>
          </cell>
          <cell r="E3227">
            <v>0</v>
          </cell>
          <cell r="F3227">
            <v>0</v>
          </cell>
          <cell r="G3227">
            <v>0</v>
          </cell>
        </row>
        <row r="3228">
          <cell r="A3228" t="str">
            <v>IIEE-SJ - 102000</v>
          </cell>
          <cell r="B3228" t="str">
            <v xml:space="preserve">Oficial </v>
          </cell>
          <cell r="C3228" t="str">
            <v>Oficial</v>
          </cell>
          <cell r="D3228" t="str">
            <v>hs.</v>
          </cell>
          <cell r="E3228">
            <v>222.02</v>
          </cell>
          <cell r="F3228">
            <v>222.14</v>
          </cell>
          <cell r="G3228">
            <v>49319.519999999997</v>
          </cell>
        </row>
        <row r="3229">
          <cell r="A3229" t="str">
            <v>IIEE-SJ - 103000</v>
          </cell>
          <cell r="B3229" t="str">
            <v>Ayudante</v>
          </cell>
          <cell r="C3229" t="str">
            <v>Ayudante</v>
          </cell>
          <cell r="D3229" t="str">
            <v>hs.</v>
          </cell>
          <cell r="E3229">
            <v>261.83</v>
          </cell>
          <cell r="F3229">
            <v>188.03</v>
          </cell>
          <cell r="G3229">
            <v>49231.89</v>
          </cell>
        </row>
        <row r="3230">
          <cell r="A3230" t="str">
            <v>IIEE-SJ - 102000</v>
          </cell>
          <cell r="B3230" t="str">
            <v xml:space="preserve">Oficial </v>
          </cell>
          <cell r="C3230" t="str">
            <v>Cargas Sociales Oficial</v>
          </cell>
          <cell r="D3230" t="str">
            <v>hs.</v>
          </cell>
          <cell r="E3230">
            <v>222.02</v>
          </cell>
          <cell r="F3230">
            <v>139.9</v>
          </cell>
          <cell r="G3230">
            <v>31060.6</v>
          </cell>
        </row>
        <row r="3231">
          <cell r="A3231" t="str">
            <v>IIEE-SJ - 103000</v>
          </cell>
          <cell r="B3231" t="str">
            <v>Ayudante</v>
          </cell>
          <cell r="C3231" t="str">
            <v>Cargas Sociales Ayudante</v>
          </cell>
          <cell r="D3231" t="str">
            <v>hs.</v>
          </cell>
          <cell r="E3231">
            <v>261.83</v>
          </cell>
          <cell r="F3231">
            <v>118.96</v>
          </cell>
          <cell r="G3231">
            <v>31147.3</v>
          </cell>
        </row>
        <row r="3232">
          <cell r="A3232" t="str">
            <v/>
          </cell>
          <cell r="B3232">
            <v>0</v>
          </cell>
          <cell r="C3232">
            <v>0</v>
          </cell>
          <cell r="D3232" t="str">
            <v/>
          </cell>
          <cell r="E3232">
            <v>0</v>
          </cell>
          <cell r="F3232">
            <v>0</v>
          </cell>
          <cell r="G3232">
            <v>0</v>
          </cell>
        </row>
        <row r="3233">
          <cell r="A3233" t="str">
            <v/>
          </cell>
          <cell r="B3233">
            <v>0</v>
          </cell>
          <cell r="C3233">
            <v>0</v>
          </cell>
          <cell r="D3233" t="str">
            <v/>
          </cell>
          <cell r="E3233">
            <v>0</v>
          </cell>
          <cell r="F3233">
            <v>0</v>
          </cell>
          <cell r="G3233">
            <v>0</v>
          </cell>
        </row>
        <row r="3234">
          <cell r="A3234" t="str">
            <v/>
          </cell>
          <cell r="B3234">
            <v>0</v>
          </cell>
          <cell r="C3234">
            <v>0</v>
          </cell>
          <cell r="D3234" t="str">
            <v/>
          </cell>
          <cell r="E3234">
            <v>0</v>
          </cell>
          <cell r="F3234">
            <v>0</v>
          </cell>
          <cell r="G3234">
            <v>0</v>
          </cell>
        </row>
        <row r="3235">
          <cell r="A3235" t="str">
            <v/>
          </cell>
          <cell r="B3235">
            <v>0</v>
          </cell>
          <cell r="C3235">
            <v>0</v>
          </cell>
          <cell r="D3235" t="str">
            <v/>
          </cell>
          <cell r="E3235">
            <v>0</v>
          </cell>
          <cell r="F3235">
            <v>0</v>
          </cell>
          <cell r="G3235">
            <v>0</v>
          </cell>
        </row>
        <row r="3236">
          <cell r="A3236">
            <v>0</v>
          </cell>
          <cell r="B3236">
            <v>0</v>
          </cell>
          <cell r="C3236">
            <v>0</v>
          </cell>
          <cell r="D3236">
            <v>0</v>
          </cell>
          <cell r="E3236">
            <v>0</v>
          </cell>
          <cell r="F3236" t="str">
            <v>Total B</v>
          </cell>
          <cell r="G3236">
            <v>160759.31</v>
          </cell>
        </row>
        <row r="3237">
          <cell r="A3237">
            <v>0</v>
          </cell>
          <cell r="B3237">
            <v>0</v>
          </cell>
          <cell r="C3237" t="str">
            <v>C - EQUIPOS</v>
          </cell>
          <cell r="D3237">
            <v>0</v>
          </cell>
          <cell r="E3237">
            <v>0</v>
          </cell>
          <cell r="F3237">
            <v>0</v>
          </cell>
          <cell r="G3237">
            <v>0</v>
          </cell>
        </row>
        <row r="3238">
          <cell r="A3238" t="str">
            <v/>
          </cell>
          <cell r="B3238" t="str">
            <v/>
          </cell>
          <cell r="C3238">
            <v>0</v>
          </cell>
          <cell r="D3238" t="str">
            <v/>
          </cell>
          <cell r="E3238">
            <v>0</v>
          </cell>
          <cell r="F3238">
            <v>0</v>
          </cell>
          <cell r="G3238">
            <v>0</v>
          </cell>
        </row>
        <row r="3239">
          <cell r="A3239" t="str">
            <v/>
          </cell>
          <cell r="B3239" t="str">
            <v/>
          </cell>
          <cell r="C3239">
            <v>0</v>
          </cell>
          <cell r="D3239" t="str">
            <v/>
          </cell>
          <cell r="E3239">
            <v>0</v>
          </cell>
          <cell r="F3239">
            <v>0</v>
          </cell>
          <cell r="G3239">
            <v>0</v>
          </cell>
        </row>
        <row r="3240">
          <cell r="A3240" t="str">
            <v/>
          </cell>
          <cell r="B3240" t="str">
            <v/>
          </cell>
          <cell r="C3240">
            <v>0</v>
          </cell>
          <cell r="D3240" t="str">
            <v/>
          </cell>
          <cell r="E3240">
            <v>0</v>
          </cell>
          <cell r="F3240">
            <v>0</v>
          </cell>
          <cell r="G3240">
            <v>0</v>
          </cell>
        </row>
        <row r="3241">
          <cell r="A3241" t="str">
            <v/>
          </cell>
          <cell r="B3241" t="str">
            <v/>
          </cell>
          <cell r="C3241">
            <v>0</v>
          </cell>
          <cell r="D3241" t="str">
            <v/>
          </cell>
          <cell r="E3241">
            <v>0</v>
          </cell>
          <cell r="F3241">
            <v>0</v>
          </cell>
          <cell r="G3241">
            <v>0</v>
          </cell>
        </row>
        <row r="3242">
          <cell r="A3242" t="str">
            <v/>
          </cell>
          <cell r="B3242" t="str">
            <v/>
          </cell>
          <cell r="C3242">
            <v>0</v>
          </cell>
          <cell r="D3242" t="str">
            <v/>
          </cell>
          <cell r="E3242">
            <v>0</v>
          </cell>
          <cell r="F3242">
            <v>0</v>
          </cell>
          <cell r="G3242">
            <v>0</v>
          </cell>
        </row>
        <row r="3243">
          <cell r="A3243" t="str">
            <v/>
          </cell>
          <cell r="B3243" t="str">
            <v/>
          </cell>
          <cell r="C3243">
            <v>0</v>
          </cell>
          <cell r="D3243" t="str">
            <v/>
          </cell>
          <cell r="E3243">
            <v>0</v>
          </cell>
          <cell r="F3243">
            <v>0</v>
          </cell>
          <cell r="G3243">
            <v>0</v>
          </cell>
        </row>
        <row r="3244">
          <cell r="A3244" t="str">
            <v/>
          </cell>
          <cell r="B3244" t="str">
            <v/>
          </cell>
          <cell r="C3244">
            <v>0</v>
          </cell>
          <cell r="D3244" t="str">
            <v/>
          </cell>
          <cell r="E3244">
            <v>0</v>
          </cell>
          <cell r="F3244">
            <v>0</v>
          </cell>
          <cell r="G3244">
            <v>0</v>
          </cell>
        </row>
        <row r="3245">
          <cell r="A3245" t="str">
            <v/>
          </cell>
          <cell r="B3245" t="str">
            <v/>
          </cell>
          <cell r="C3245">
            <v>0</v>
          </cell>
          <cell r="D3245" t="str">
            <v/>
          </cell>
          <cell r="E3245">
            <v>0</v>
          </cell>
          <cell r="F3245">
            <v>0</v>
          </cell>
          <cell r="G3245">
            <v>0</v>
          </cell>
        </row>
        <row r="3246">
          <cell r="A3246" t="str">
            <v/>
          </cell>
          <cell r="B3246" t="str">
            <v/>
          </cell>
          <cell r="C3246">
            <v>0</v>
          </cell>
          <cell r="D3246" t="str">
            <v/>
          </cell>
          <cell r="E3246">
            <v>0</v>
          </cell>
          <cell r="F3246">
            <v>0</v>
          </cell>
          <cell r="G3246">
            <v>0</v>
          </cell>
        </row>
        <row r="3247">
          <cell r="A3247">
            <v>0</v>
          </cell>
          <cell r="B3247">
            <v>0</v>
          </cell>
          <cell r="C3247">
            <v>0</v>
          </cell>
          <cell r="D3247">
            <v>0</v>
          </cell>
          <cell r="E3247">
            <v>0</v>
          </cell>
          <cell r="F3247" t="str">
            <v>Total C</v>
          </cell>
          <cell r="G3247">
            <v>0</v>
          </cell>
        </row>
        <row r="3248">
          <cell r="A3248">
            <v>0</v>
          </cell>
          <cell r="B3248">
            <v>0</v>
          </cell>
          <cell r="C3248">
            <v>0</v>
          </cell>
          <cell r="D3248">
            <v>0</v>
          </cell>
          <cell r="E3248">
            <v>0</v>
          </cell>
          <cell r="F3248">
            <v>0</v>
          </cell>
          <cell r="G3248">
            <v>0</v>
          </cell>
        </row>
        <row r="3249">
          <cell r="A3249" t="str">
            <v>11.4.1</v>
          </cell>
          <cell r="B3249" t="str">
            <v>Artefactos de iluminación</v>
          </cell>
          <cell r="C3249">
            <v>0</v>
          </cell>
          <cell r="D3249" t="str">
            <v>Costo  Neto</v>
          </cell>
          <cell r="E3249">
            <v>0</v>
          </cell>
          <cell r="F3249" t="str">
            <v>Total D=A+B+C</v>
          </cell>
          <cell r="G3249">
            <v>433753.61</v>
          </cell>
        </row>
        <row r="3251">
          <cell r="A3251" t="str">
            <v>ANALISIS DE PRECIOS</v>
          </cell>
          <cell r="B3251">
            <v>0</v>
          </cell>
          <cell r="C3251">
            <v>0</v>
          </cell>
          <cell r="D3251">
            <v>0</v>
          </cell>
          <cell r="E3251">
            <v>0</v>
          </cell>
          <cell r="F3251">
            <v>0</v>
          </cell>
          <cell r="G3251">
            <v>0</v>
          </cell>
        </row>
        <row r="3252">
          <cell r="A3252" t="str">
            <v>COMITENTE:</v>
          </cell>
          <cell r="B3252" t="str">
            <v>DIRECCIÓN DE INFRAESTRUCTURA ESCOLAR</v>
          </cell>
          <cell r="C3252">
            <v>0</v>
          </cell>
          <cell r="D3252">
            <v>0</v>
          </cell>
          <cell r="E3252">
            <v>0</v>
          </cell>
          <cell r="F3252">
            <v>0</v>
          </cell>
          <cell r="G3252">
            <v>0</v>
          </cell>
        </row>
        <row r="3253">
          <cell r="A3253" t="str">
            <v>CONTRATISTA:</v>
          </cell>
          <cell r="B3253">
            <v>0</v>
          </cell>
          <cell r="C3253">
            <v>0</v>
          </cell>
          <cell r="D3253">
            <v>0</v>
          </cell>
          <cell r="E3253">
            <v>0</v>
          </cell>
          <cell r="F3253">
            <v>0</v>
          </cell>
          <cell r="G3253">
            <v>0</v>
          </cell>
        </row>
        <row r="3254">
          <cell r="A3254" t="str">
            <v>OBRA:</v>
          </cell>
          <cell r="B3254" t="str">
            <v>ESCUELA JUAN JOSE PASO</v>
          </cell>
          <cell r="C3254">
            <v>0</v>
          </cell>
          <cell r="D3254">
            <v>0</v>
          </cell>
          <cell r="E3254">
            <v>0</v>
          </cell>
          <cell r="F3254" t="str">
            <v>PRECIOS A:</v>
          </cell>
          <cell r="G3254">
            <v>44180</v>
          </cell>
        </row>
        <row r="3255">
          <cell r="A3255" t="str">
            <v>UBICACIÓN:</v>
          </cell>
          <cell r="B3255" t="str">
            <v>DEPARTAMENTO ANGACO</v>
          </cell>
          <cell r="C3255">
            <v>0</v>
          </cell>
          <cell r="D3255">
            <v>0</v>
          </cell>
          <cell r="E3255">
            <v>0</v>
          </cell>
          <cell r="F3255">
            <v>0</v>
          </cell>
          <cell r="G3255">
            <v>0</v>
          </cell>
        </row>
        <row r="3256">
          <cell r="A3256" t="str">
            <v>RUBRO:</v>
          </cell>
          <cell r="B3256">
            <v>11</v>
          </cell>
          <cell r="C3256" t="str">
            <v>INSTALACIÓN ELECTRICA</v>
          </cell>
          <cell r="D3256">
            <v>0</v>
          </cell>
          <cell r="E3256">
            <v>0</v>
          </cell>
          <cell r="F3256">
            <v>0</v>
          </cell>
          <cell r="G3256">
            <v>0</v>
          </cell>
        </row>
        <row r="3257">
          <cell r="A3257" t="str">
            <v>ITEM:</v>
          </cell>
          <cell r="B3257" t="str">
            <v>11.4.2</v>
          </cell>
          <cell r="C3257" t="str">
            <v>Luminarias</v>
          </cell>
          <cell r="D3257">
            <v>0</v>
          </cell>
          <cell r="E3257">
            <v>0</v>
          </cell>
          <cell r="F3257" t="str">
            <v>UNIDAD:</v>
          </cell>
          <cell r="G3257" t="str">
            <v>gl</v>
          </cell>
        </row>
        <row r="3258">
          <cell r="A3258">
            <v>0</v>
          </cell>
          <cell r="B3258">
            <v>0</v>
          </cell>
          <cell r="C3258">
            <v>0</v>
          </cell>
          <cell r="D3258">
            <v>0</v>
          </cell>
          <cell r="E3258">
            <v>0</v>
          </cell>
          <cell r="F3258">
            <v>0</v>
          </cell>
          <cell r="G3258">
            <v>0</v>
          </cell>
        </row>
        <row r="3259">
          <cell r="A3259" t="str">
            <v>DATOS REDETERMINACION</v>
          </cell>
          <cell r="B3259">
            <v>0</v>
          </cell>
          <cell r="C3259" t="str">
            <v>DESIGNACION</v>
          </cell>
          <cell r="D3259" t="str">
            <v>U</v>
          </cell>
          <cell r="E3259" t="str">
            <v>Cantidad</v>
          </cell>
          <cell r="F3259" t="str">
            <v>$ Unitarios</v>
          </cell>
          <cell r="G3259" t="str">
            <v>$ Parcial</v>
          </cell>
        </row>
        <row r="3260">
          <cell r="A3260" t="str">
            <v>CÓDIGO</v>
          </cell>
          <cell r="B3260" t="str">
            <v>DESCRIPCIÓN</v>
          </cell>
          <cell r="C3260">
            <v>0</v>
          </cell>
          <cell r="D3260">
            <v>0</v>
          </cell>
          <cell r="E3260">
            <v>0</v>
          </cell>
          <cell r="F3260">
            <v>0</v>
          </cell>
          <cell r="G3260">
            <v>0</v>
          </cell>
        </row>
        <row r="3261">
          <cell r="A3261">
            <v>0</v>
          </cell>
          <cell r="B3261">
            <v>0</v>
          </cell>
          <cell r="C3261" t="str">
            <v>A - MATERIALES</v>
          </cell>
          <cell r="D3261">
            <v>0</v>
          </cell>
          <cell r="E3261">
            <v>0</v>
          </cell>
          <cell r="F3261">
            <v>0</v>
          </cell>
          <cell r="G3261">
            <v>0</v>
          </cell>
        </row>
        <row r="3262">
          <cell r="A3262" t="str">
            <v>INDEC-MO - 51641-1</v>
          </cell>
          <cell r="B3262" t="str">
            <v>Instalación eléctrica</v>
          </cell>
          <cell r="C3262" t="str">
            <v>Luminarias S/Esp. Técnicas</v>
          </cell>
          <cell r="D3262" t="str">
            <v>Gl</v>
          </cell>
          <cell r="E3262">
            <v>1</v>
          </cell>
          <cell r="F3262">
            <v>432724.5</v>
          </cell>
          <cell r="G3262">
            <v>432724.5</v>
          </cell>
        </row>
        <row r="3263">
          <cell r="A3263" t="str">
            <v/>
          </cell>
          <cell r="B3263" t="str">
            <v/>
          </cell>
          <cell r="C3263">
            <v>0</v>
          </cell>
          <cell r="D3263" t="str">
            <v/>
          </cell>
          <cell r="E3263">
            <v>0</v>
          </cell>
          <cell r="F3263">
            <v>0</v>
          </cell>
          <cell r="G3263">
            <v>0</v>
          </cell>
        </row>
        <row r="3264">
          <cell r="A3264" t="str">
            <v/>
          </cell>
          <cell r="B3264" t="str">
            <v/>
          </cell>
          <cell r="C3264">
            <v>0</v>
          </cell>
          <cell r="D3264" t="str">
            <v/>
          </cell>
          <cell r="E3264">
            <v>0</v>
          </cell>
          <cell r="F3264">
            <v>0</v>
          </cell>
          <cell r="G3264">
            <v>0</v>
          </cell>
        </row>
        <row r="3265">
          <cell r="A3265" t="str">
            <v/>
          </cell>
          <cell r="B3265" t="str">
            <v/>
          </cell>
          <cell r="C3265">
            <v>0</v>
          </cell>
          <cell r="D3265" t="str">
            <v/>
          </cell>
          <cell r="E3265">
            <v>0</v>
          </cell>
          <cell r="F3265">
            <v>0</v>
          </cell>
          <cell r="G3265">
            <v>0</v>
          </cell>
        </row>
        <row r="3266">
          <cell r="A3266" t="str">
            <v/>
          </cell>
          <cell r="B3266" t="str">
            <v/>
          </cell>
          <cell r="C3266">
            <v>0</v>
          </cell>
          <cell r="D3266" t="str">
            <v/>
          </cell>
          <cell r="E3266">
            <v>0</v>
          </cell>
          <cell r="F3266">
            <v>0</v>
          </cell>
          <cell r="G3266">
            <v>0</v>
          </cell>
        </row>
        <row r="3267">
          <cell r="A3267" t="str">
            <v/>
          </cell>
          <cell r="B3267" t="str">
            <v/>
          </cell>
          <cell r="C3267">
            <v>0</v>
          </cell>
          <cell r="D3267" t="str">
            <v/>
          </cell>
          <cell r="E3267">
            <v>0</v>
          </cell>
          <cell r="F3267">
            <v>0</v>
          </cell>
          <cell r="G3267">
            <v>0</v>
          </cell>
        </row>
        <row r="3268">
          <cell r="A3268" t="str">
            <v/>
          </cell>
          <cell r="B3268" t="str">
            <v/>
          </cell>
          <cell r="C3268">
            <v>0</v>
          </cell>
          <cell r="D3268" t="str">
            <v/>
          </cell>
          <cell r="E3268">
            <v>0</v>
          </cell>
          <cell r="F3268">
            <v>0</v>
          </cell>
          <cell r="G3268">
            <v>0</v>
          </cell>
        </row>
        <row r="3269">
          <cell r="A3269" t="str">
            <v/>
          </cell>
          <cell r="B3269" t="str">
            <v/>
          </cell>
          <cell r="C3269">
            <v>0</v>
          </cell>
          <cell r="D3269" t="str">
            <v/>
          </cell>
          <cell r="E3269">
            <v>0</v>
          </cell>
          <cell r="F3269">
            <v>0</v>
          </cell>
          <cell r="G3269">
            <v>0</v>
          </cell>
        </row>
        <row r="3270">
          <cell r="A3270" t="str">
            <v/>
          </cell>
          <cell r="B3270" t="str">
            <v/>
          </cell>
          <cell r="C3270">
            <v>0</v>
          </cell>
          <cell r="D3270" t="str">
            <v/>
          </cell>
          <cell r="E3270">
            <v>0</v>
          </cell>
          <cell r="F3270">
            <v>0</v>
          </cell>
          <cell r="G3270">
            <v>0</v>
          </cell>
        </row>
        <row r="3271">
          <cell r="A3271" t="str">
            <v/>
          </cell>
          <cell r="B3271" t="str">
            <v/>
          </cell>
          <cell r="C3271">
            <v>0</v>
          </cell>
          <cell r="D3271" t="str">
            <v/>
          </cell>
          <cell r="E3271">
            <v>0</v>
          </cell>
          <cell r="F3271">
            <v>0</v>
          </cell>
          <cell r="G3271">
            <v>0</v>
          </cell>
        </row>
        <row r="3272">
          <cell r="A3272" t="str">
            <v/>
          </cell>
          <cell r="B3272" t="str">
            <v/>
          </cell>
          <cell r="C3272">
            <v>0</v>
          </cell>
          <cell r="D3272" t="str">
            <v/>
          </cell>
          <cell r="E3272">
            <v>0</v>
          </cell>
          <cell r="F3272">
            <v>0</v>
          </cell>
          <cell r="G3272">
            <v>0</v>
          </cell>
        </row>
        <row r="3273">
          <cell r="A3273" t="str">
            <v/>
          </cell>
          <cell r="B3273" t="str">
            <v/>
          </cell>
          <cell r="C3273">
            <v>0</v>
          </cell>
          <cell r="D3273" t="str">
            <v/>
          </cell>
          <cell r="E3273">
            <v>0</v>
          </cell>
          <cell r="F3273">
            <v>0</v>
          </cell>
          <cell r="G3273">
            <v>0</v>
          </cell>
        </row>
        <row r="3274">
          <cell r="A3274" t="str">
            <v/>
          </cell>
          <cell r="B3274" t="str">
            <v/>
          </cell>
          <cell r="C3274">
            <v>0</v>
          </cell>
          <cell r="D3274" t="str">
            <v/>
          </cell>
          <cell r="E3274">
            <v>0</v>
          </cell>
          <cell r="F3274">
            <v>0</v>
          </cell>
          <cell r="G3274">
            <v>0</v>
          </cell>
        </row>
        <row r="3275">
          <cell r="A3275" t="str">
            <v/>
          </cell>
          <cell r="B3275" t="str">
            <v/>
          </cell>
          <cell r="C3275">
            <v>0</v>
          </cell>
          <cell r="D3275" t="str">
            <v/>
          </cell>
          <cell r="E3275">
            <v>0</v>
          </cell>
          <cell r="F3275">
            <v>0</v>
          </cell>
          <cell r="G3275">
            <v>0</v>
          </cell>
        </row>
        <row r="3276">
          <cell r="A3276">
            <v>0</v>
          </cell>
          <cell r="B3276">
            <v>0</v>
          </cell>
          <cell r="C3276">
            <v>0</v>
          </cell>
          <cell r="D3276">
            <v>0</v>
          </cell>
          <cell r="E3276">
            <v>0</v>
          </cell>
          <cell r="F3276" t="str">
            <v>Total A</v>
          </cell>
          <cell r="G3276">
            <v>432724.5</v>
          </cell>
        </row>
        <row r="3277">
          <cell r="A3277">
            <v>0</v>
          </cell>
          <cell r="B3277">
            <v>0</v>
          </cell>
          <cell r="C3277" t="str">
            <v>B - MANO DE OBRA</v>
          </cell>
          <cell r="D3277">
            <v>0</v>
          </cell>
          <cell r="E3277">
            <v>0</v>
          </cell>
          <cell r="F3277">
            <v>0</v>
          </cell>
          <cell r="G3277">
            <v>0</v>
          </cell>
        </row>
        <row r="3278">
          <cell r="A3278" t="str">
            <v>IIEE-SJ - 102000</v>
          </cell>
          <cell r="B3278" t="str">
            <v xml:space="preserve">Oficial </v>
          </cell>
          <cell r="C3278" t="str">
            <v>Oficial</v>
          </cell>
          <cell r="D3278" t="str">
            <v>hs.</v>
          </cell>
          <cell r="E3278">
            <v>351.92</v>
          </cell>
          <cell r="F3278">
            <v>222.14</v>
          </cell>
          <cell r="G3278">
            <v>78175.509999999995</v>
          </cell>
        </row>
        <row r="3279">
          <cell r="A3279" t="str">
            <v>IIEE-SJ - 103000</v>
          </cell>
          <cell r="B3279" t="str">
            <v>Ayudante</v>
          </cell>
          <cell r="C3279" t="str">
            <v>Ayudante</v>
          </cell>
          <cell r="D3279" t="str">
            <v>hs.</v>
          </cell>
          <cell r="E3279">
            <v>415.03</v>
          </cell>
          <cell r="F3279">
            <v>188.03</v>
          </cell>
          <cell r="G3279">
            <v>78038.09</v>
          </cell>
        </row>
        <row r="3280">
          <cell r="A3280" t="str">
            <v>IIEE-SJ - 102000</v>
          </cell>
          <cell r="B3280" t="str">
            <v xml:space="preserve">Oficial </v>
          </cell>
          <cell r="C3280" t="str">
            <v>Cargas Sociales Oficial</v>
          </cell>
          <cell r="D3280" t="str">
            <v>hs.</v>
          </cell>
          <cell r="E3280">
            <v>351.92</v>
          </cell>
          <cell r="F3280">
            <v>139.9</v>
          </cell>
          <cell r="G3280">
            <v>49233.61</v>
          </cell>
        </row>
        <row r="3281">
          <cell r="A3281" t="str">
            <v>IIEE-SJ - 103000</v>
          </cell>
          <cell r="B3281" t="str">
            <v>Ayudante</v>
          </cell>
          <cell r="C3281" t="str">
            <v>Cargas Sociales Ayudante</v>
          </cell>
          <cell r="D3281" t="str">
            <v>hs.</v>
          </cell>
          <cell r="E3281">
            <v>415.03</v>
          </cell>
          <cell r="F3281">
            <v>118.96</v>
          </cell>
          <cell r="G3281">
            <v>49371.97</v>
          </cell>
        </row>
        <row r="3282">
          <cell r="A3282" t="str">
            <v/>
          </cell>
          <cell r="B3282">
            <v>0</v>
          </cell>
          <cell r="C3282">
            <v>0</v>
          </cell>
          <cell r="D3282" t="str">
            <v/>
          </cell>
          <cell r="E3282">
            <v>0</v>
          </cell>
          <cell r="F3282">
            <v>0</v>
          </cell>
          <cell r="G3282">
            <v>0</v>
          </cell>
        </row>
        <row r="3283">
          <cell r="A3283" t="str">
            <v/>
          </cell>
          <cell r="B3283">
            <v>0</v>
          </cell>
          <cell r="C3283">
            <v>0</v>
          </cell>
          <cell r="D3283" t="str">
            <v/>
          </cell>
          <cell r="E3283">
            <v>0</v>
          </cell>
          <cell r="F3283">
            <v>0</v>
          </cell>
          <cell r="G3283">
            <v>0</v>
          </cell>
        </row>
        <row r="3284">
          <cell r="A3284" t="str">
            <v/>
          </cell>
          <cell r="B3284">
            <v>0</v>
          </cell>
          <cell r="C3284">
            <v>0</v>
          </cell>
          <cell r="D3284" t="str">
            <v/>
          </cell>
          <cell r="E3284">
            <v>0</v>
          </cell>
          <cell r="F3284">
            <v>0</v>
          </cell>
          <cell r="G3284">
            <v>0</v>
          </cell>
        </row>
        <row r="3285">
          <cell r="A3285" t="str">
            <v/>
          </cell>
          <cell r="B3285">
            <v>0</v>
          </cell>
          <cell r="C3285">
            <v>0</v>
          </cell>
          <cell r="D3285" t="str">
            <v/>
          </cell>
          <cell r="E3285">
            <v>0</v>
          </cell>
          <cell r="F3285">
            <v>0</v>
          </cell>
          <cell r="G3285">
            <v>0</v>
          </cell>
        </row>
        <row r="3286">
          <cell r="A3286">
            <v>0</v>
          </cell>
          <cell r="B3286">
            <v>0</v>
          </cell>
          <cell r="C3286">
            <v>0</v>
          </cell>
          <cell r="D3286">
            <v>0</v>
          </cell>
          <cell r="E3286">
            <v>0</v>
          </cell>
          <cell r="F3286" t="str">
            <v>Total B</v>
          </cell>
          <cell r="G3286">
            <v>254819.17999999996</v>
          </cell>
        </row>
        <row r="3287">
          <cell r="A3287">
            <v>0</v>
          </cell>
          <cell r="B3287">
            <v>0</v>
          </cell>
          <cell r="C3287" t="str">
            <v>C - EQUIPOS</v>
          </cell>
          <cell r="D3287">
            <v>0</v>
          </cell>
          <cell r="E3287">
            <v>0</v>
          </cell>
          <cell r="F3287">
            <v>0</v>
          </cell>
          <cell r="G3287">
            <v>0</v>
          </cell>
        </row>
        <row r="3288">
          <cell r="A3288" t="str">
            <v/>
          </cell>
          <cell r="B3288" t="str">
            <v/>
          </cell>
          <cell r="C3288">
            <v>0</v>
          </cell>
          <cell r="D3288" t="str">
            <v/>
          </cell>
          <cell r="E3288">
            <v>0</v>
          </cell>
          <cell r="F3288">
            <v>0</v>
          </cell>
          <cell r="G3288">
            <v>0</v>
          </cell>
        </row>
        <row r="3289">
          <cell r="A3289" t="str">
            <v/>
          </cell>
          <cell r="B3289" t="str">
            <v/>
          </cell>
          <cell r="C3289">
            <v>0</v>
          </cell>
          <cell r="D3289" t="str">
            <v/>
          </cell>
          <cell r="E3289">
            <v>0</v>
          </cell>
          <cell r="F3289">
            <v>0</v>
          </cell>
          <cell r="G3289">
            <v>0</v>
          </cell>
        </row>
        <row r="3290">
          <cell r="A3290" t="str">
            <v/>
          </cell>
          <cell r="B3290" t="str">
            <v/>
          </cell>
          <cell r="C3290">
            <v>0</v>
          </cell>
          <cell r="D3290" t="str">
            <v/>
          </cell>
          <cell r="E3290">
            <v>0</v>
          </cell>
          <cell r="F3290">
            <v>0</v>
          </cell>
          <cell r="G3290">
            <v>0</v>
          </cell>
        </row>
        <row r="3291">
          <cell r="A3291" t="str">
            <v/>
          </cell>
          <cell r="B3291" t="str">
            <v/>
          </cell>
          <cell r="C3291">
            <v>0</v>
          </cell>
          <cell r="D3291" t="str">
            <v/>
          </cell>
          <cell r="E3291">
            <v>0</v>
          </cell>
          <cell r="F3291">
            <v>0</v>
          </cell>
          <cell r="G3291">
            <v>0</v>
          </cell>
        </row>
        <row r="3292">
          <cell r="A3292" t="str">
            <v/>
          </cell>
          <cell r="B3292" t="str">
            <v/>
          </cell>
          <cell r="C3292">
            <v>0</v>
          </cell>
          <cell r="D3292" t="str">
            <v/>
          </cell>
          <cell r="E3292">
            <v>0</v>
          </cell>
          <cell r="F3292">
            <v>0</v>
          </cell>
          <cell r="G3292">
            <v>0</v>
          </cell>
        </row>
        <row r="3293">
          <cell r="A3293" t="str">
            <v/>
          </cell>
          <cell r="B3293" t="str">
            <v/>
          </cell>
          <cell r="C3293">
            <v>0</v>
          </cell>
          <cell r="D3293" t="str">
            <v/>
          </cell>
          <cell r="E3293">
            <v>0</v>
          </cell>
          <cell r="F3293">
            <v>0</v>
          </cell>
          <cell r="G3293">
            <v>0</v>
          </cell>
        </row>
        <row r="3294">
          <cell r="A3294" t="str">
            <v/>
          </cell>
          <cell r="B3294" t="str">
            <v/>
          </cell>
          <cell r="C3294">
            <v>0</v>
          </cell>
          <cell r="D3294" t="str">
            <v/>
          </cell>
          <cell r="E3294">
            <v>0</v>
          </cell>
          <cell r="F3294">
            <v>0</v>
          </cell>
          <cell r="G3294">
            <v>0</v>
          </cell>
        </row>
        <row r="3295">
          <cell r="A3295" t="str">
            <v/>
          </cell>
          <cell r="B3295" t="str">
            <v/>
          </cell>
          <cell r="C3295">
            <v>0</v>
          </cell>
          <cell r="D3295" t="str">
            <v/>
          </cell>
          <cell r="E3295">
            <v>0</v>
          </cell>
          <cell r="F3295">
            <v>0</v>
          </cell>
          <cell r="G3295">
            <v>0</v>
          </cell>
        </row>
        <row r="3296">
          <cell r="A3296" t="str">
            <v/>
          </cell>
          <cell r="B3296" t="str">
            <v/>
          </cell>
          <cell r="C3296">
            <v>0</v>
          </cell>
          <cell r="D3296" t="str">
            <v/>
          </cell>
          <cell r="E3296">
            <v>0</v>
          </cell>
          <cell r="F3296">
            <v>0</v>
          </cell>
          <cell r="G3296">
            <v>0</v>
          </cell>
        </row>
        <row r="3297">
          <cell r="A3297">
            <v>0</v>
          </cell>
          <cell r="B3297">
            <v>0</v>
          </cell>
          <cell r="C3297">
            <v>0</v>
          </cell>
          <cell r="D3297">
            <v>0</v>
          </cell>
          <cell r="E3297">
            <v>0</v>
          </cell>
          <cell r="F3297" t="str">
            <v>Total C</v>
          </cell>
          <cell r="G3297">
            <v>0</v>
          </cell>
        </row>
        <row r="3298">
          <cell r="A3298">
            <v>0</v>
          </cell>
          <cell r="B3298">
            <v>0</v>
          </cell>
          <cell r="C3298">
            <v>0</v>
          </cell>
          <cell r="D3298">
            <v>0</v>
          </cell>
          <cell r="E3298">
            <v>0</v>
          </cell>
          <cell r="F3298">
            <v>0</v>
          </cell>
          <cell r="G3298">
            <v>0</v>
          </cell>
        </row>
        <row r="3299">
          <cell r="A3299" t="str">
            <v>11.4.2</v>
          </cell>
          <cell r="B3299" t="str">
            <v>Luminarias</v>
          </cell>
          <cell r="C3299">
            <v>0</v>
          </cell>
          <cell r="D3299" t="str">
            <v>Costo  Neto</v>
          </cell>
          <cell r="E3299">
            <v>0</v>
          </cell>
          <cell r="F3299" t="str">
            <v>Total D=A+B+C</v>
          </cell>
          <cell r="G3299">
            <v>687543.67999999993</v>
          </cell>
        </row>
        <row r="3301">
          <cell r="A3301" t="str">
            <v>ANALISIS DE PRECIOS</v>
          </cell>
          <cell r="B3301">
            <v>0</v>
          </cell>
          <cell r="C3301">
            <v>0</v>
          </cell>
          <cell r="D3301">
            <v>0</v>
          </cell>
          <cell r="E3301">
            <v>0</v>
          </cell>
          <cell r="F3301">
            <v>0</v>
          </cell>
          <cell r="G3301">
            <v>0</v>
          </cell>
        </row>
        <row r="3302">
          <cell r="A3302" t="str">
            <v>COMITENTE:</v>
          </cell>
          <cell r="B3302" t="str">
            <v>DIRECCIÓN DE INFRAESTRUCTURA ESCOLAR</v>
          </cell>
          <cell r="C3302">
            <v>0</v>
          </cell>
          <cell r="D3302">
            <v>0</v>
          </cell>
          <cell r="E3302">
            <v>0</v>
          </cell>
          <cell r="F3302">
            <v>0</v>
          </cell>
          <cell r="G3302">
            <v>0</v>
          </cell>
        </row>
        <row r="3303">
          <cell r="A3303" t="str">
            <v>CONTRATISTA:</v>
          </cell>
          <cell r="B3303">
            <v>0</v>
          </cell>
          <cell r="C3303">
            <v>0</v>
          </cell>
          <cell r="D3303">
            <v>0</v>
          </cell>
          <cell r="E3303">
            <v>0</v>
          </cell>
          <cell r="F3303">
            <v>0</v>
          </cell>
          <cell r="G3303">
            <v>0</v>
          </cell>
        </row>
        <row r="3304">
          <cell r="A3304" t="str">
            <v>OBRA:</v>
          </cell>
          <cell r="B3304" t="str">
            <v>ESCUELA JUAN JOSE PASO</v>
          </cell>
          <cell r="C3304">
            <v>0</v>
          </cell>
          <cell r="D3304">
            <v>0</v>
          </cell>
          <cell r="E3304">
            <v>0</v>
          </cell>
          <cell r="F3304" t="str">
            <v>PRECIOS A:</v>
          </cell>
          <cell r="G3304">
            <v>44180</v>
          </cell>
        </row>
        <row r="3305">
          <cell r="A3305" t="str">
            <v>UBICACIÓN:</v>
          </cell>
          <cell r="B3305" t="str">
            <v>DEPARTAMENTO ANGACO</v>
          </cell>
          <cell r="C3305">
            <v>0</v>
          </cell>
          <cell r="D3305">
            <v>0</v>
          </cell>
          <cell r="E3305">
            <v>0</v>
          </cell>
          <cell r="F3305">
            <v>0</v>
          </cell>
          <cell r="G3305">
            <v>0</v>
          </cell>
        </row>
        <row r="3306">
          <cell r="A3306" t="str">
            <v>RUBRO:</v>
          </cell>
          <cell r="B3306">
            <v>11</v>
          </cell>
          <cell r="C3306" t="str">
            <v>INSTALACIÓN ELECTRICA</v>
          </cell>
          <cell r="D3306">
            <v>0</v>
          </cell>
          <cell r="E3306">
            <v>0</v>
          </cell>
          <cell r="F3306">
            <v>0</v>
          </cell>
          <cell r="G3306">
            <v>0</v>
          </cell>
        </row>
        <row r="3307">
          <cell r="A3307" t="str">
            <v>ITEM:</v>
          </cell>
          <cell r="B3307" t="str">
            <v>11.4.3</v>
          </cell>
          <cell r="C3307" t="str">
            <v>Iluminación de emergencia</v>
          </cell>
          <cell r="D3307">
            <v>0</v>
          </cell>
          <cell r="E3307">
            <v>0</v>
          </cell>
          <cell r="F3307" t="str">
            <v>UNIDAD:</v>
          </cell>
          <cell r="G3307" t="str">
            <v>gl</v>
          </cell>
        </row>
        <row r="3308">
          <cell r="A3308">
            <v>0</v>
          </cell>
          <cell r="B3308">
            <v>0</v>
          </cell>
          <cell r="C3308">
            <v>0</v>
          </cell>
          <cell r="D3308">
            <v>0</v>
          </cell>
          <cell r="E3308">
            <v>0</v>
          </cell>
          <cell r="F3308">
            <v>0</v>
          </cell>
          <cell r="G3308">
            <v>0</v>
          </cell>
        </row>
        <row r="3309">
          <cell r="A3309" t="str">
            <v>DATOS REDETERMINACION</v>
          </cell>
          <cell r="B3309">
            <v>0</v>
          </cell>
          <cell r="C3309" t="str">
            <v>DESIGNACION</v>
          </cell>
          <cell r="D3309" t="str">
            <v>U</v>
          </cell>
          <cell r="E3309" t="str">
            <v>Cantidad</v>
          </cell>
          <cell r="F3309" t="str">
            <v>$ Unitarios</v>
          </cell>
          <cell r="G3309" t="str">
            <v>$ Parcial</v>
          </cell>
        </row>
        <row r="3310">
          <cell r="A3310" t="str">
            <v>CÓDIGO</v>
          </cell>
          <cell r="B3310" t="str">
            <v>DESCRIPCIÓN</v>
          </cell>
          <cell r="C3310">
            <v>0</v>
          </cell>
          <cell r="D3310">
            <v>0</v>
          </cell>
          <cell r="E3310">
            <v>0</v>
          </cell>
          <cell r="F3310">
            <v>0</v>
          </cell>
          <cell r="G3310">
            <v>0</v>
          </cell>
        </row>
        <row r="3311">
          <cell r="A3311">
            <v>0</v>
          </cell>
          <cell r="B3311">
            <v>0</v>
          </cell>
          <cell r="C3311" t="str">
            <v>A - MATERIALES</v>
          </cell>
          <cell r="D3311">
            <v>0</v>
          </cell>
          <cell r="E3311">
            <v>0</v>
          </cell>
          <cell r="F3311">
            <v>0</v>
          </cell>
          <cell r="G3311">
            <v>0</v>
          </cell>
        </row>
        <row r="3312">
          <cell r="A3312" t="str">
            <v>INDEC-MO - 51641-1</v>
          </cell>
          <cell r="B3312" t="str">
            <v>Instalación eléctrica</v>
          </cell>
          <cell r="C3312" t="str">
            <v>Iliminación de emergencia S/Esp. Técnicas</v>
          </cell>
          <cell r="D3312" t="str">
            <v>Gl</v>
          </cell>
          <cell r="E3312">
            <v>1</v>
          </cell>
          <cell r="F3312">
            <v>145852.20000000001</v>
          </cell>
          <cell r="G3312">
            <v>145852.20000000001</v>
          </cell>
        </row>
        <row r="3313">
          <cell r="A3313" t="str">
            <v/>
          </cell>
          <cell r="B3313" t="str">
            <v/>
          </cell>
          <cell r="C3313">
            <v>0</v>
          </cell>
          <cell r="D3313" t="str">
            <v/>
          </cell>
          <cell r="E3313">
            <v>0</v>
          </cell>
          <cell r="F3313">
            <v>0</v>
          </cell>
          <cell r="G3313">
            <v>0</v>
          </cell>
        </row>
        <row r="3314">
          <cell r="A3314" t="str">
            <v/>
          </cell>
          <cell r="B3314" t="str">
            <v/>
          </cell>
          <cell r="C3314">
            <v>0</v>
          </cell>
          <cell r="D3314" t="str">
            <v/>
          </cell>
          <cell r="E3314">
            <v>0</v>
          </cell>
          <cell r="F3314">
            <v>0</v>
          </cell>
          <cell r="G3314">
            <v>0</v>
          </cell>
        </row>
        <row r="3315">
          <cell r="A3315" t="str">
            <v/>
          </cell>
          <cell r="B3315" t="str">
            <v/>
          </cell>
          <cell r="C3315">
            <v>0</v>
          </cell>
          <cell r="D3315" t="str">
            <v/>
          </cell>
          <cell r="E3315">
            <v>0</v>
          </cell>
          <cell r="F3315">
            <v>0</v>
          </cell>
          <cell r="G3315">
            <v>0</v>
          </cell>
        </row>
        <row r="3316">
          <cell r="A3316" t="str">
            <v/>
          </cell>
          <cell r="B3316" t="str">
            <v/>
          </cell>
          <cell r="C3316">
            <v>0</v>
          </cell>
          <cell r="D3316" t="str">
            <v/>
          </cell>
          <cell r="E3316">
            <v>0</v>
          </cell>
          <cell r="F3316">
            <v>0</v>
          </cell>
          <cell r="G3316">
            <v>0</v>
          </cell>
        </row>
        <row r="3317">
          <cell r="A3317" t="str">
            <v/>
          </cell>
          <cell r="B3317" t="str">
            <v/>
          </cell>
          <cell r="C3317">
            <v>0</v>
          </cell>
          <cell r="D3317" t="str">
            <v/>
          </cell>
          <cell r="E3317">
            <v>0</v>
          </cell>
          <cell r="F3317">
            <v>0</v>
          </cell>
          <cell r="G3317">
            <v>0</v>
          </cell>
        </row>
        <row r="3318">
          <cell r="A3318" t="str">
            <v/>
          </cell>
          <cell r="B3318" t="str">
            <v/>
          </cell>
          <cell r="C3318">
            <v>0</v>
          </cell>
          <cell r="D3318" t="str">
            <v/>
          </cell>
          <cell r="E3318">
            <v>0</v>
          </cell>
          <cell r="F3318">
            <v>0</v>
          </cell>
          <cell r="G3318">
            <v>0</v>
          </cell>
        </row>
        <row r="3319">
          <cell r="A3319" t="str">
            <v/>
          </cell>
          <cell r="B3319" t="str">
            <v/>
          </cell>
          <cell r="C3319">
            <v>0</v>
          </cell>
          <cell r="D3319" t="str">
            <v/>
          </cell>
          <cell r="E3319">
            <v>0</v>
          </cell>
          <cell r="F3319">
            <v>0</v>
          </cell>
          <cell r="G3319">
            <v>0</v>
          </cell>
        </row>
        <row r="3320">
          <cell r="A3320" t="str">
            <v/>
          </cell>
          <cell r="B3320" t="str">
            <v/>
          </cell>
          <cell r="C3320">
            <v>0</v>
          </cell>
          <cell r="D3320" t="str">
            <v/>
          </cell>
          <cell r="E3320">
            <v>0</v>
          </cell>
          <cell r="F3320">
            <v>0</v>
          </cell>
          <cell r="G3320">
            <v>0</v>
          </cell>
        </row>
        <row r="3321">
          <cell r="A3321" t="str">
            <v/>
          </cell>
          <cell r="B3321" t="str">
            <v/>
          </cell>
          <cell r="C3321">
            <v>0</v>
          </cell>
          <cell r="D3321" t="str">
            <v/>
          </cell>
          <cell r="E3321">
            <v>0</v>
          </cell>
          <cell r="F3321">
            <v>0</v>
          </cell>
          <cell r="G3321">
            <v>0</v>
          </cell>
        </row>
        <row r="3322">
          <cell r="A3322" t="str">
            <v/>
          </cell>
          <cell r="B3322" t="str">
            <v/>
          </cell>
          <cell r="C3322">
            <v>0</v>
          </cell>
          <cell r="D3322" t="str">
            <v/>
          </cell>
          <cell r="E3322">
            <v>0</v>
          </cell>
          <cell r="F3322">
            <v>0</v>
          </cell>
          <cell r="G3322">
            <v>0</v>
          </cell>
        </row>
        <row r="3323">
          <cell r="A3323" t="str">
            <v/>
          </cell>
          <cell r="B3323" t="str">
            <v/>
          </cell>
          <cell r="C3323">
            <v>0</v>
          </cell>
          <cell r="D3323" t="str">
            <v/>
          </cell>
          <cell r="E3323">
            <v>0</v>
          </cell>
          <cell r="F3323">
            <v>0</v>
          </cell>
          <cell r="G3323">
            <v>0</v>
          </cell>
        </row>
        <row r="3324">
          <cell r="A3324" t="str">
            <v/>
          </cell>
          <cell r="B3324" t="str">
            <v/>
          </cell>
          <cell r="C3324">
            <v>0</v>
          </cell>
          <cell r="D3324" t="str">
            <v/>
          </cell>
          <cell r="E3324">
            <v>0</v>
          </cell>
          <cell r="F3324">
            <v>0</v>
          </cell>
          <cell r="G3324">
            <v>0</v>
          </cell>
        </row>
        <row r="3325">
          <cell r="A3325" t="str">
            <v/>
          </cell>
          <cell r="B3325" t="str">
            <v/>
          </cell>
          <cell r="C3325">
            <v>0</v>
          </cell>
          <cell r="D3325" t="str">
            <v/>
          </cell>
          <cell r="E3325">
            <v>0</v>
          </cell>
          <cell r="F3325">
            <v>0</v>
          </cell>
          <cell r="G3325">
            <v>0</v>
          </cell>
        </row>
        <row r="3326">
          <cell r="A3326">
            <v>0</v>
          </cell>
          <cell r="B3326">
            <v>0</v>
          </cell>
          <cell r="C3326">
            <v>0</v>
          </cell>
          <cell r="D3326">
            <v>0</v>
          </cell>
          <cell r="E3326">
            <v>0</v>
          </cell>
          <cell r="F3326" t="str">
            <v>Total A</v>
          </cell>
          <cell r="G3326">
            <v>145852.20000000001</v>
          </cell>
        </row>
        <row r="3327">
          <cell r="A3327">
            <v>0</v>
          </cell>
          <cell r="B3327">
            <v>0</v>
          </cell>
          <cell r="C3327" t="str">
            <v>B - MANO DE OBRA</v>
          </cell>
          <cell r="D3327">
            <v>0</v>
          </cell>
          <cell r="E3327">
            <v>0</v>
          </cell>
          <cell r="F3327">
            <v>0</v>
          </cell>
          <cell r="G3327">
            <v>0</v>
          </cell>
        </row>
        <row r="3328">
          <cell r="A3328" t="str">
            <v>IIEE-SJ - 102000</v>
          </cell>
          <cell r="B3328" t="str">
            <v xml:space="preserve">Oficial </v>
          </cell>
          <cell r="C3328" t="str">
            <v>Oficial</v>
          </cell>
          <cell r="D3328" t="str">
            <v>hs.</v>
          </cell>
          <cell r="E3328">
            <v>118.62</v>
          </cell>
          <cell r="F3328">
            <v>222.14</v>
          </cell>
          <cell r="G3328">
            <v>26350.25</v>
          </cell>
        </row>
        <row r="3329">
          <cell r="A3329" t="str">
            <v>IIEE-SJ - 103000</v>
          </cell>
          <cell r="B3329" t="str">
            <v>Ayudante</v>
          </cell>
          <cell r="C3329" t="str">
            <v>Ayudante</v>
          </cell>
          <cell r="D3329" t="str">
            <v>hs.</v>
          </cell>
          <cell r="E3329">
            <v>139.88999999999999</v>
          </cell>
          <cell r="F3329">
            <v>188.03</v>
          </cell>
          <cell r="G3329">
            <v>26303.52</v>
          </cell>
        </row>
        <row r="3330">
          <cell r="A3330" t="str">
            <v>IIEE-SJ - 102000</v>
          </cell>
          <cell r="B3330" t="str">
            <v xml:space="preserve">Oficial </v>
          </cell>
          <cell r="C3330" t="str">
            <v>Cargas Sociales Oficial</v>
          </cell>
          <cell r="D3330" t="str">
            <v>hs.</v>
          </cell>
          <cell r="E3330">
            <v>118.62</v>
          </cell>
          <cell r="F3330">
            <v>139.9</v>
          </cell>
          <cell r="G3330">
            <v>16594.939999999999</v>
          </cell>
        </row>
        <row r="3331">
          <cell r="A3331" t="str">
            <v>IIEE-SJ - 103000</v>
          </cell>
          <cell r="B3331" t="str">
            <v>Ayudante</v>
          </cell>
          <cell r="C3331" t="str">
            <v>Cargas Sociales Ayudante</v>
          </cell>
          <cell r="D3331" t="str">
            <v>hs.</v>
          </cell>
          <cell r="E3331">
            <v>139.88999999999999</v>
          </cell>
          <cell r="F3331">
            <v>118.96</v>
          </cell>
          <cell r="G3331">
            <v>16641.310000000001</v>
          </cell>
        </row>
        <row r="3332">
          <cell r="A3332" t="str">
            <v/>
          </cell>
          <cell r="B3332">
            <v>0</v>
          </cell>
          <cell r="C3332">
            <v>0</v>
          </cell>
          <cell r="D3332" t="str">
            <v/>
          </cell>
          <cell r="E3332">
            <v>0</v>
          </cell>
          <cell r="F3332">
            <v>0</v>
          </cell>
          <cell r="G3332">
            <v>0</v>
          </cell>
        </row>
        <row r="3333">
          <cell r="A3333" t="str">
            <v/>
          </cell>
          <cell r="B3333">
            <v>0</v>
          </cell>
          <cell r="C3333">
            <v>0</v>
          </cell>
          <cell r="D3333" t="str">
            <v/>
          </cell>
          <cell r="E3333">
            <v>0</v>
          </cell>
          <cell r="F3333">
            <v>0</v>
          </cell>
          <cell r="G3333">
            <v>0</v>
          </cell>
        </row>
        <row r="3334">
          <cell r="A3334" t="str">
            <v/>
          </cell>
          <cell r="B3334">
            <v>0</v>
          </cell>
          <cell r="C3334">
            <v>0</v>
          </cell>
          <cell r="D3334" t="str">
            <v/>
          </cell>
          <cell r="E3334">
            <v>0</v>
          </cell>
          <cell r="F3334">
            <v>0</v>
          </cell>
          <cell r="G3334">
            <v>0</v>
          </cell>
        </row>
        <row r="3335">
          <cell r="A3335" t="str">
            <v/>
          </cell>
          <cell r="B3335">
            <v>0</v>
          </cell>
          <cell r="C3335">
            <v>0</v>
          </cell>
          <cell r="D3335" t="str">
            <v/>
          </cell>
          <cell r="E3335">
            <v>0</v>
          </cell>
          <cell r="F3335">
            <v>0</v>
          </cell>
          <cell r="G3335">
            <v>0</v>
          </cell>
        </row>
        <row r="3336">
          <cell r="A3336">
            <v>0</v>
          </cell>
          <cell r="B3336">
            <v>0</v>
          </cell>
          <cell r="C3336">
            <v>0</v>
          </cell>
          <cell r="D3336">
            <v>0</v>
          </cell>
          <cell r="E3336">
            <v>0</v>
          </cell>
          <cell r="F3336" t="str">
            <v>Total B</v>
          </cell>
          <cell r="G3336">
            <v>85890.02</v>
          </cell>
        </row>
        <row r="3337">
          <cell r="A3337">
            <v>0</v>
          </cell>
          <cell r="B3337">
            <v>0</v>
          </cell>
          <cell r="C3337" t="str">
            <v>C - EQUIPOS</v>
          </cell>
          <cell r="D3337">
            <v>0</v>
          </cell>
          <cell r="E3337">
            <v>0</v>
          </cell>
          <cell r="F3337">
            <v>0</v>
          </cell>
          <cell r="G3337">
            <v>0</v>
          </cell>
        </row>
        <row r="3338">
          <cell r="A3338" t="str">
            <v/>
          </cell>
          <cell r="B3338" t="str">
            <v/>
          </cell>
          <cell r="C3338">
            <v>0</v>
          </cell>
          <cell r="D3338" t="str">
            <v/>
          </cell>
          <cell r="E3338">
            <v>0</v>
          </cell>
          <cell r="F3338">
            <v>0</v>
          </cell>
          <cell r="G3338">
            <v>0</v>
          </cell>
        </row>
        <row r="3339">
          <cell r="A3339" t="str">
            <v/>
          </cell>
          <cell r="B3339" t="str">
            <v/>
          </cell>
          <cell r="C3339">
            <v>0</v>
          </cell>
          <cell r="D3339" t="str">
            <v/>
          </cell>
          <cell r="E3339">
            <v>0</v>
          </cell>
          <cell r="F3339">
            <v>0</v>
          </cell>
          <cell r="G3339">
            <v>0</v>
          </cell>
        </row>
        <row r="3340">
          <cell r="A3340" t="str">
            <v/>
          </cell>
          <cell r="B3340" t="str">
            <v/>
          </cell>
          <cell r="C3340">
            <v>0</v>
          </cell>
          <cell r="D3340" t="str">
            <v/>
          </cell>
          <cell r="E3340">
            <v>0</v>
          </cell>
          <cell r="F3340">
            <v>0</v>
          </cell>
          <cell r="G3340">
            <v>0</v>
          </cell>
        </row>
        <row r="3341">
          <cell r="A3341" t="str">
            <v/>
          </cell>
          <cell r="B3341" t="str">
            <v/>
          </cell>
          <cell r="C3341">
            <v>0</v>
          </cell>
          <cell r="D3341" t="str">
            <v/>
          </cell>
          <cell r="E3341">
            <v>0</v>
          </cell>
          <cell r="F3341">
            <v>0</v>
          </cell>
          <cell r="G3341">
            <v>0</v>
          </cell>
        </row>
        <row r="3342">
          <cell r="A3342" t="str">
            <v/>
          </cell>
          <cell r="B3342" t="str">
            <v/>
          </cell>
          <cell r="C3342">
            <v>0</v>
          </cell>
          <cell r="D3342" t="str">
            <v/>
          </cell>
          <cell r="E3342">
            <v>0</v>
          </cell>
          <cell r="F3342">
            <v>0</v>
          </cell>
          <cell r="G3342">
            <v>0</v>
          </cell>
        </row>
        <row r="3343">
          <cell r="A3343" t="str">
            <v/>
          </cell>
          <cell r="B3343" t="str">
            <v/>
          </cell>
          <cell r="C3343">
            <v>0</v>
          </cell>
          <cell r="D3343" t="str">
            <v/>
          </cell>
          <cell r="E3343">
            <v>0</v>
          </cell>
          <cell r="F3343">
            <v>0</v>
          </cell>
          <cell r="G3343">
            <v>0</v>
          </cell>
        </row>
        <row r="3344">
          <cell r="A3344" t="str">
            <v/>
          </cell>
          <cell r="B3344" t="str">
            <v/>
          </cell>
          <cell r="C3344">
            <v>0</v>
          </cell>
          <cell r="D3344" t="str">
            <v/>
          </cell>
          <cell r="E3344">
            <v>0</v>
          </cell>
          <cell r="F3344">
            <v>0</v>
          </cell>
          <cell r="G3344">
            <v>0</v>
          </cell>
        </row>
        <row r="3345">
          <cell r="A3345" t="str">
            <v/>
          </cell>
          <cell r="B3345" t="str">
            <v/>
          </cell>
          <cell r="C3345">
            <v>0</v>
          </cell>
          <cell r="D3345" t="str">
            <v/>
          </cell>
          <cell r="E3345">
            <v>0</v>
          </cell>
          <cell r="F3345">
            <v>0</v>
          </cell>
          <cell r="G3345">
            <v>0</v>
          </cell>
        </row>
        <row r="3346">
          <cell r="A3346" t="str">
            <v/>
          </cell>
          <cell r="B3346" t="str">
            <v/>
          </cell>
          <cell r="C3346">
            <v>0</v>
          </cell>
          <cell r="D3346" t="str">
            <v/>
          </cell>
          <cell r="E3346">
            <v>0</v>
          </cell>
          <cell r="F3346">
            <v>0</v>
          </cell>
          <cell r="G3346">
            <v>0</v>
          </cell>
        </row>
        <row r="3347">
          <cell r="A3347">
            <v>0</v>
          </cell>
          <cell r="B3347">
            <v>0</v>
          </cell>
          <cell r="C3347">
            <v>0</v>
          </cell>
          <cell r="D3347">
            <v>0</v>
          </cell>
          <cell r="E3347">
            <v>0</v>
          </cell>
          <cell r="F3347" t="str">
            <v>Total C</v>
          </cell>
          <cell r="G3347">
            <v>0</v>
          </cell>
        </row>
        <row r="3348">
          <cell r="A3348">
            <v>0</v>
          </cell>
          <cell r="B3348">
            <v>0</v>
          </cell>
          <cell r="C3348">
            <v>0</v>
          </cell>
          <cell r="D3348">
            <v>0</v>
          </cell>
          <cell r="E3348">
            <v>0</v>
          </cell>
          <cell r="F3348">
            <v>0</v>
          </cell>
          <cell r="G3348">
            <v>0</v>
          </cell>
        </row>
        <row r="3349">
          <cell r="A3349" t="str">
            <v>11.4.3</v>
          </cell>
          <cell r="B3349" t="str">
            <v>Iluminación de emergencia</v>
          </cell>
          <cell r="C3349">
            <v>0</v>
          </cell>
          <cell r="D3349" t="str">
            <v>Costo  Neto</v>
          </cell>
          <cell r="E3349">
            <v>0</v>
          </cell>
          <cell r="F3349" t="str">
            <v>Total D=A+B+C</v>
          </cell>
          <cell r="G3349">
            <v>231742.22</v>
          </cell>
        </row>
        <row r="3351">
          <cell r="A3351" t="str">
            <v>ANALISIS DE PRECIOS</v>
          </cell>
          <cell r="B3351">
            <v>0</v>
          </cell>
          <cell r="C3351">
            <v>0</v>
          </cell>
          <cell r="D3351">
            <v>0</v>
          </cell>
          <cell r="E3351">
            <v>0</v>
          </cell>
          <cell r="F3351">
            <v>0</v>
          </cell>
          <cell r="G3351">
            <v>0</v>
          </cell>
        </row>
        <row r="3352">
          <cell r="A3352" t="str">
            <v>COMITENTE:</v>
          </cell>
          <cell r="B3352" t="str">
            <v>DIRECCIÓN DE INFRAESTRUCTURA ESCOLAR</v>
          </cell>
          <cell r="C3352">
            <v>0</v>
          </cell>
          <cell r="D3352">
            <v>0</v>
          </cell>
          <cell r="E3352">
            <v>0</v>
          </cell>
          <cell r="F3352">
            <v>0</v>
          </cell>
          <cell r="G3352">
            <v>0</v>
          </cell>
        </row>
        <row r="3353">
          <cell r="A3353" t="str">
            <v>CONTRATISTA:</v>
          </cell>
          <cell r="B3353">
            <v>0</v>
          </cell>
          <cell r="C3353">
            <v>0</v>
          </cell>
          <cell r="D3353">
            <v>0</v>
          </cell>
          <cell r="E3353">
            <v>0</v>
          </cell>
          <cell r="F3353">
            <v>0</v>
          </cell>
          <cell r="G3353">
            <v>0</v>
          </cell>
        </row>
        <row r="3354">
          <cell r="A3354" t="str">
            <v>OBRA:</v>
          </cell>
          <cell r="B3354" t="str">
            <v>ESCUELA JUAN JOSE PASO</v>
          </cell>
          <cell r="C3354">
            <v>0</v>
          </cell>
          <cell r="D3354">
            <v>0</v>
          </cell>
          <cell r="E3354">
            <v>0</v>
          </cell>
          <cell r="F3354" t="str">
            <v>PRECIOS A:</v>
          </cell>
          <cell r="G3354">
            <v>44180</v>
          </cell>
        </row>
        <row r="3355">
          <cell r="A3355" t="str">
            <v>UBICACIÓN:</v>
          </cell>
          <cell r="B3355" t="str">
            <v>DEPARTAMENTO ANGACO</v>
          </cell>
          <cell r="C3355">
            <v>0</v>
          </cell>
          <cell r="D3355">
            <v>0</v>
          </cell>
          <cell r="E3355">
            <v>0</v>
          </cell>
          <cell r="F3355">
            <v>0</v>
          </cell>
          <cell r="G3355">
            <v>0</v>
          </cell>
        </row>
        <row r="3356">
          <cell r="A3356" t="str">
            <v>RUBRO:</v>
          </cell>
          <cell r="B3356">
            <v>11</v>
          </cell>
          <cell r="C3356" t="str">
            <v>INSTALACIÓN ELECTRICA</v>
          </cell>
          <cell r="D3356">
            <v>0</v>
          </cell>
          <cell r="E3356">
            <v>0</v>
          </cell>
          <cell r="F3356">
            <v>0</v>
          </cell>
          <cell r="G3356">
            <v>0</v>
          </cell>
        </row>
        <row r="3357">
          <cell r="A3357" t="str">
            <v>ITEM:</v>
          </cell>
          <cell r="B3357" t="str">
            <v>11.4.4</v>
          </cell>
          <cell r="C3357" t="str">
            <v>Ventiladores</v>
          </cell>
          <cell r="D3357">
            <v>0</v>
          </cell>
          <cell r="E3357">
            <v>0</v>
          </cell>
          <cell r="F3357" t="str">
            <v>UNIDAD:</v>
          </cell>
          <cell r="G3357" t="str">
            <v>gl</v>
          </cell>
        </row>
        <row r="3358">
          <cell r="A3358">
            <v>0</v>
          </cell>
          <cell r="B3358">
            <v>0</v>
          </cell>
          <cell r="C3358">
            <v>0</v>
          </cell>
          <cell r="D3358">
            <v>0</v>
          </cell>
          <cell r="E3358">
            <v>0</v>
          </cell>
          <cell r="F3358">
            <v>0</v>
          </cell>
          <cell r="G3358">
            <v>0</v>
          </cell>
        </row>
        <row r="3359">
          <cell r="A3359" t="str">
            <v>DATOS REDETERMINACION</v>
          </cell>
          <cell r="B3359">
            <v>0</v>
          </cell>
          <cell r="C3359" t="str">
            <v>DESIGNACION</v>
          </cell>
          <cell r="D3359" t="str">
            <v>U</v>
          </cell>
          <cell r="E3359" t="str">
            <v>Cantidad</v>
          </cell>
          <cell r="F3359" t="str">
            <v>$ Unitarios</v>
          </cell>
          <cell r="G3359" t="str">
            <v>$ Parcial</v>
          </cell>
        </row>
        <row r="3360">
          <cell r="A3360" t="str">
            <v>CÓDIGO</v>
          </cell>
          <cell r="B3360" t="str">
            <v>DESCRIPCIÓN</v>
          </cell>
          <cell r="C3360">
            <v>0</v>
          </cell>
          <cell r="D3360">
            <v>0</v>
          </cell>
          <cell r="E3360">
            <v>0</v>
          </cell>
          <cell r="F3360">
            <v>0</v>
          </cell>
          <cell r="G3360">
            <v>0</v>
          </cell>
        </row>
        <row r="3361">
          <cell r="A3361">
            <v>0</v>
          </cell>
          <cell r="B3361">
            <v>0</v>
          </cell>
          <cell r="C3361" t="str">
            <v>A - MATERIALES</v>
          </cell>
          <cell r="D3361">
            <v>0</v>
          </cell>
          <cell r="E3361">
            <v>0</v>
          </cell>
          <cell r="F3361">
            <v>0</v>
          </cell>
          <cell r="G3361">
            <v>0</v>
          </cell>
        </row>
        <row r="3362">
          <cell r="A3362" t="str">
            <v>INDEC-MO - 51641-1</v>
          </cell>
          <cell r="B3362" t="str">
            <v>Instalación eléctrica</v>
          </cell>
          <cell r="C3362" t="str">
            <v>Ventiladores S/Esp. Técnicas</v>
          </cell>
          <cell r="D3362" t="str">
            <v>Gl</v>
          </cell>
          <cell r="E3362">
            <v>1</v>
          </cell>
          <cell r="F3362">
            <v>146880</v>
          </cell>
          <cell r="G3362">
            <v>146880</v>
          </cell>
        </row>
        <row r="3363">
          <cell r="A3363" t="str">
            <v/>
          </cell>
          <cell r="B3363" t="str">
            <v/>
          </cell>
          <cell r="C3363">
            <v>0</v>
          </cell>
          <cell r="D3363" t="str">
            <v/>
          </cell>
          <cell r="E3363">
            <v>0</v>
          </cell>
          <cell r="F3363">
            <v>0</v>
          </cell>
          <cell r="G3363">
            <v>0</v>
          </cell>
        </row>
        <row r="3364">
          <cell r="A3364" t="str">
            <v/>
          </cell>
          <cell r="B3364" t="str">
            <v/>
          </cell>
          <cell r="C3364">
            <v>0</v>
          </cell>
          <cell r="D3364" t="str">
            <v/>
          </cell>
          <cell r="E3364">
            <v>0</v>
          </cell>
          <cell r="F3364">
            <v>0</v>
          </cell>
          <cell r="G3364">
            <v>0</v>
          </cell>
        </row>
        <row r="3365">
          <cell r="A3365" t="str">
            <v/>
          </cell>
          <cell r="B3365" t="str">
            <v/>
          </cell>
          <cell r="C3365">
            <v>0</v>
          </cell>
          <cell r="D3365" t="str">
            <v/>
          </cell>
          <cell r="E3365">
            <v>0</v>
          </cell>
          <cell r="F3365">
            <v>0</v>
          </cell>
          <cell r="G3365">
            <v>0</v>
          </cell>
        </row>
        <row r="3366">
          <cell r="A3366" t="str">
            <v/>
          </cell>
          <cell r="B3366" t="str">
            <v/>
          </cell>
          <cell r="C3366">
            <v>0</v>
          </cell>
          <cell r="D3366" t="str">
            <v/>
          </cell>
          <cell r="E3366">
            <v>0</v>
          </cell>
          <cell r="F3366">
            <v>0</v>
          </cell>
          <cell r="G3366">
            <v>0</v>
          </cell>
        </row>
        <row r="3367">
          <cell r="A3367" t="str">
            <v/>
          </cell>
          <cell r="B3367" t="str">
            <v/>
          </cell>
          <cell r="C3367">
            <v>0</v>
          </cell>
          <cell r="D3367" t="str">
            <v/>
          </cell>
          <cell r="E3367">
            <v>0</v>
          </cell>
          <cell r="F3367">
            <v>0</v>
          </cell>
          <cell r="G3367">
            <v>0</v>
          </cell>
        </row>
        <row r="3368">
          <cell r="A3368" t="str">
            <v/>
          </cell>
          <cell r="B3368" t="str">
            <v/>
          </cell>
          <cell r="C3368">
            <v>0</v>
          </cell>
          <cell r="D3368" t="str">
            <v/>
          </cell>
          <cell r="E3368">
            <v>0</v>
          </cell>
          <cell r="F3368">
            <v>0</v>
          </cell>
          <cell r="G3368">
            <v>0</v>
          </cell>
        </row>
        <row r="3369">
          <cell r="A3369" t="str">
            <v/>
          </cell>
          <cell r="B3369" t="str">
            <v/>
          </cell>
          <cell r="C3369">
            <v>0</v>
          </cell>
          <cell r="D3369" t="str">
            <v/>
          </cell>
          <cell r="E3369">
            <v>0</v>
          </cell>
          <cell r="F3369">
            <v>0</v>
          </cell>
          <cell r="G3369">
            <v>0</v>
          </cell>
        </row>
        <row r="3370">
          <cell r="A3370" t="str">
            <v/>
          </cell>
          <cell r="B3370" t="str">
            <v/>
          </cell>
          <cell r="C3370">
            <v>0</v>
          </cell>
          <cell r="D3370" t="str">
            <v/>
          </cell>
          <cell r="E3370">
            <v>0</v>
          </cell>
          <cell r="F3370">
            <v>0</v>
          </cell>
          <cell r="G3370">
            <v>0</v>
          </cell>
        </row>
        <row r="3371">
          <cell r="A3371" t="str">
            <v/>
          </cell>
          <cell r="B3371" t="str">
            <v/>
          </cell>
          <cell r="C3371">
            <v>0</v>
          </cell>
          <cell r="D3371" t="str">
            <v/>
          </cell>
          <cell r="E3371">
            <v>0</v>
          </cell>
          <cell r="F3371">
            <v>0</v>
          </cell>
          <cell r="G3371">
            <v>0</v>
          </cell>
        </row>
        <row r="3372">
          <cell r="A3372" t="str">
            <v/>
          </cell>
          <cell r="B3372" t="str">
            <v/>
          </cell>
          <cell r="C3372">
            <v>0</v>
          </cell>
          <cell r="D3372" t="str">
            <v/>
          </cell>
          <cell r="E3372">
            <v>0</v>
          </cell>
          <cell r="F3372">
            <v>0</v>
          </cell>
          <cell r="G3372">
            <v>0</v>
          </cell>
        </row>
        <row r="3373">
          <cell r="A3373" t="str">
            <v/>
          </cell>
          <cell r="B3373" t="str">
            <v/>
          </cell>
          <cell r="C3373">
            <v>0</v>
          </cell>
          <cell r="D3373" t="str">
            <v/>
          </cell>
          <cell r="E3373">
            <v>0</v>
          </cell>
          <cell r="F3373">
            <v>0</v>
          </cell>
          <cell r="G3373">
            <v>0</v>
          </cell>
        </row>
        <row r="3374">
          <cell r="A3374" t="str">
            <v/>
          </cell>
          <cell r="B3374" t="str">
            <v/>
          </cell>
          <cell r="C3374">
            <v>0</v>
          </cell>
          <cell r="D3374" t="str">
            <v/>
          </cell>
          <cell r="E3374">
            <v>0</v>
          </cell>
          <cell r="F3374">
            <v>0</v>
          </cell>
          <cell r="G3374">
            <v>0</v>
          </cell>
        </row>
        <row r="3375">
          <cell r="A3375" t="str">
            <v/>
          </cell>
          <cell r="B3375" t="str">
            <v/>
          </cell>
          <cell r="C3375">
            <v>0</v>
          </cell>
          <cell r="D3375" t="str">
            <v/>
          </cell>
          <cell r="E3375">
            <v>0</v>
          </cell>
          <cell r="F3375">
            <v>0</v>
          </cell>
          <cell r="G3375">
            <v>0</v>
          </cell>
        </row>
        <row r="3376">
          <cell r="A3376">
            <v>0</v>
          </cell>
          <cell r="B3376">
            <v>0</v>
          </cell>
          <cell r="C3376">
            <v>0</v>
          </cell>
          <cell r="D3376">
            <v>0</v>
          </cell>
          <cell r="E3376">
            <v>0</v>
          </cell>
          <cell r="F3376" t="str">
            <v>Total A</v>
          </cell>
          <cell r="G3376">
            <v>146880</v>
          </cell>
        </row>
        <row r="3377">
          <cell r="A3377">
            <v>0</v>
          </cell>
          <cell r="B3377">
            <v>0</v>
          </cell>
          <cell r="C3377" t="str">
            <v>B - MANO DE OBRA</v>
          </cell>
          <cell r="D3377">
            <v>0</v>
          </cell>
          <cell r="E3377">
            <v>0</v>
          </cell>
          <cell r="F3377">
            <v>0</v>
          </cell>
          <cell r="G3377">
            <v>0</v>
          </cell>
        </row>
        <row r="3378">
          <cell r="A3378" t="str">
            <v>IIEE-SJ - 102000</v>
          </cell>
          <cell r="B3378" t="str">
            <v xml:space="preserve">Oficial </v>
          </cell>
          <cell r="C3378" t="str">
            <v>Oficial</v>
          </cell>
          <cell r="D3378" t="str">
            <v>hs.</v>
          </cell>
          <cell r="E3378">
            <v>119.45</v>
          </cell>
          <cell r="F3378">
            <v>222.14</v>
          </cell>
          <cell r="G3378">
            <v>26534.62</v>
          </cell>
        </row>
        <row r="3379">
          <cell r="A3379" t="str">
            <v>IIEE-SJ - 103000</v>
          </cell>
          <cell r="B3379" t="str">
            <v>Ayudante</v>
          </cell>
          <cell r="C3379" t="str">
            <v>Ayudante</v>
          </cell>
          <cell r="D3379" t="str">
            <v>hs.</v>
          </cell>
          <cell r="E3379">
            <v>140.87</v>
          </cell>
          <cell r="F3379">
            <v>188.03</v>
          </cell>
          <cell r="G3379">
            <v>26487.79</v>
          </cell>
        </row>
        <row r="3380">
          <cell r="A3380" t="str">
            <v>IIEE-SJ - 102000</v>
          </cell>
          <cell r="B3380" t="str">
            <v xml:space="preserve">Oficial </v>
          </cell>
          <cell r="C3380" t="str">
            <v>Cargas Sociales Oficial</v>
          </cell>
          <cell r="D3380" t="str">
            <v>hs.</v>
          </cell>
          <cell r="E3380">
            <v>119.45</v>
          </cell>
          <cell r="F3380">
            <v>139.9</v>
          </cell>
          <cell r="G3380">
            <v>16711.060000000001</v>
          </cell>
        </row>
        <row r="3381">
          <cell r="A3381" t="str">
            <v>IIEE-SJ - 103000</v>
          </cell>
          <cell r="B3381" t="str">
            <v>Ayudante</v>
          </cell>
          <cell r="C3381" t="str">
            <v>Cargas Sociales Ayudante</v>
          </cell>
          <cell r="D3381" t="str">
            <v>hs.</v>
          </cell>
          <cell r="E3381">
            <v>140.87</v>
          </cell>
          <cell r="F3381">
            <v>118.96</v>
          </cell>
          <cell r="G3381">
            <v>16757.900000000001</v>
          </cell>
        </row>
        <row r="3382">
          <cell r="A3382" t="str">
            <v/>
          </cell>
          <cell r="B3382">
            <v>0</v>
          </cell>
          <cell r="C3382">
            <v>0</v>
          </cell>
          <cell r="D3382" t="str">
            <v/>
          </cell>
          <cell r="E3382">
            <v>0</v>
          </cell>
          <cell r="F3382">
            <v>0</v>
          </cell>
          <cell r="G3382">
            <v>0</v>
          </cell>
        </row>
        <row r="3383">
          <cell r="A3383" t="str">
            <v/>
          </cell>
          <cell r="B3383">
            <v>0</v>
          </cell>
          <cell r="C3383">
            <v>0</v>
          </cell>
          <cell r="D3383" t="str">
            <v/>
          </cell>
          <cell r="E3383">
            <v>0</v>
          </cell>
          <cell r="F3383">
            <v>0</v>
          </cell>
          <cell r="G3383">
            <v>0</v>
          </cell>
        </row>
        <row r="3384">
          <cell r="A3384" t="str">
            <v/>
          </cell>
          <cell r="B3384">
            <v>0</v>
          </cell>
          <cell r="C3384">
            <v>0</v>
          </cell>
          <cell r="D3384" t="str">
            <v/>
          </cell>
          <cell r="E3384">
            <v>0</v>
          </cell>
          <cell r="F3384">
            <v>0</v>
          </cell>
          <cell r="G3384">
            <v>0</v>
          </cell>
        </row>
        <row r="3385">
          <cell r="A3385" t="str">
            <v/>
          </cell>
          <cell r="B3385">
            <v>0</v>
          </cell>
          <cell r="C3385">
            <v>0</v>
          </cell>
          <cell r="D3385" t="str">
            <v/>
          </cell>
          <cell r="E3385">
            <v>0</v>
          </cell>
          <cell r="F3385">
            <v>0</v>
          </cell>
          <cell r="G3385">
            <v>0</v>
          </cell>
        </row>
        <row r="3386">
          <cell r="A3386">
            <v>0</v>
          </cell>
          <cell r="B3386">
            <v>0</v>
          </cell>
          <cell r="C3386">
            <v>0</v>
          </cell>
          <cell r="D3386">
            <v>0</v>
          </cell>
          <cell r="E3386">
            <v>0</v>
          </cell>
          <cell r="F3386" t="str">
            <v>Total B</v>
          </cell>
          <cell r="G3386">
            <v>86491.37</v>
          </cell>
        </row>
        <row r="3387">
          <cell r="A3387">
            <v>0</v>
          </cell>
          <cell r="B3387">
            <v>0</v>
          </cell>
          <cell r="C3387" t="str">
            <v>C - EQUIPOS</v>
          </cell>
          <cell r="D3387">
            <v>0</v>
          </cell>
          <cell r="E3387">
            <v>0</v>
          </cell>
          <cell r="F3387">
            <v>0</v>
          </cell>
          <cell r="G3387">
            <v>0</v>
          </cell>
        </row>
        <row r="3388">
          <cell r="A3388" t="str">
            <v/>
          </cell>
          <cell r="B3388" t="str">
            <v/>
          </cell>
          <cell r="C3388">
            <v>0</v>
          </cell>
          <cell r="D3388" t="str">
            <v/>
          </cell>
          <cell r="E3388">
            <v>0</v>
          </cell>
          <cell r="F3388">
            <v>0</v>
          </cell>
          <cell r="G3388">
            <v>0</v>
          </cell>
        </row>
        <row r="3389">
          <cell r="A3389" t="str">
            <v/>
          </cell>
          <cell r="B3389" t="str">
            <v/>
          </cell>
          <cell r="C3389">
            <v>0</v>
          </cell>
          <cell r="D3389" t="str">
            <v/>
          </cell>
          <cell r="E3389">
            <v>0</v>
          </cell>
          <cell r="F3389">
            <v>0</v>
          </cell>
          <cell r="G3389">
            <v>0</v>
          </cell>
        </row>
        <row r="3390">
          <cell r="A3390" t="str">
            <v/>
          </cell>
          <cell r="B3390" t="str">
            <v/>
          </cell>
          <cell r="C3390">
            <v>0</v>
          </cell>
          <cell r="D3390" t="str">
            <v/>
          </cell>
          <cell r="E3390">
            <v>0</v>
          </cell>
          <cell r="F3390">
            <v>0</v>
          </cell>
          <cell r="G3390">
            <v>0</v>
          </cell>
        </row>
        <row r="3391">
          <cell r="A3391" t="str">
            <v/>
          </cell>
          <cell r="B3391" t="str">
            <v/>
          </cell>
          <cell r="C3391">
            <v>0</v>
          </cell>
          <cell r="D3391" t="str">
            <v/>
          </cell>
          <cell r="E3391">
            <v>0</v>
          </cell>
          <cell r="F3391">
            <v>0</v>
          </cell>
          <cell r="G3391">
            <v>0</v>
          </cell>
        </row>
        <row r="3392">
          <cell r="A3392" t="str">
            <v/>
          </cell>
          <cell r="B3392" t="str">
            <v/>
          </cell>
          <cell r="C3392">
            <v>0</v>
          </cell>
          <cell r="D3392" t="str">
            <v/>
          </cell>
          <cell r="E3392">
            <v>0</v>
          </cell>
          <cell r="F3392">
            <v>0</v>
          </cell>
          <cell r="G3392">
            <v>0</v>
          </cell>
        </row>
        <row r="3393">
          <cell r="A3393" t="str">
            <v/>
          </cell>
          <cell r="B3393" t="str">
            <v/>
          </cell>
          <cell r="C3393">
            <v>0</v>
          </cell>
          <cell r="D3393" t="str">
            <v/>
          </cell>
          <cell r="E3393">
            <v>0</v>
          </cell>
          <cell r="F3393">
            <v>0</v>
          </cell>
          <cell r="G3393">
            <v>0</v>
          </cell>
        </row>
        <row r="3394">
          <cell r="A3394" t="str">
            <v/>
          </cell>
          <cell r="B3394" t="str">
            <v/>
          </cell>
          <cell r="C3394">
            <v>0</v>
          </cell>
          <cell r="D3394" t="str">
            <v/>
          </cell>
          <cell r="E3394">
            <v>0</v>
          </cell>
          <cell r="F3394">
            <v>0</v>
          </cell>
          <cell r="G3394">
            <v>0</v>
          </cell>
        </row>
        <row r="3395">
          <cell r="A3395" t="str">
            <v/>
          </cell>
          <cell r="B3395" t="str">
            <v/>
          </cell>
          <cell r="C3395">
            <v>0</v>
          </cell>
          <cell r="D3395" t="str">
            <v/>
          </cell>
          <cell r="E3395">
            <v>0</v>
          </cell>
          <cell r="F3395">
            <v>0</v>
          </cell>
          <cell r="G3395">
            <v>0</v>
          </cell>
        </row>
        <row r="3396">
          <cell r="A3396" t="str">
            <v/>
          </cell>
          <cell r="B3396" t="str">
            <v/>
          </cell>
          <cell r="C3396">
            <v>0</v>
          </cell>
          <cell r="D3396" t="str">
            <v/>
          </cell>
          <cell r="E3396">
            <v>0</v>
          </cell>
          <cell r="F3396">
            <v>0</v>
          </cell>
          <cell r="G3396">
            <v>0</v>
          </cell>
        </row>
        <row r="3397">
          <cell r="A3397">
            <v>0</v>
          </cell>
          <cell r="B3397">
            <v>0</v>
          </cell>
          <cell r="C3397">
            <v>0</v>
          </cell>
          <cell r="D3397">
            <v>0</v>
          </cell>
          <cell r="E3397">
            <v>0</v>
          </cell>
          <cell r="F3397" t="str">
            <v>Total C</v>
          </cell>
          <cell r="G3397">
            <v>0</v>
          </cell>
        </row>
        <row r="3398">
          <cell r="A3398">
            <v>0</v>
          </cell>
          <cell r="B3398">
            <v>0</v>
          </cell>
          <cell r="C3398">
            <v>0</v>
          </cell>
          <cell r="D3398">
            <v>0</v>
          </cell>
          <cell r="E3398">
            <v>0</v>
          </cell>
          <cell r="F3398">
            <v>0</v>
          </cell>
          <cell r="G3398">
            <v>0</v>
          </cell>
        </row>
        <row r="3399">
          <cell r="A3399" t="str">
            <v>11.4.4</v>
          </cell>
          <cell r="B3399" t="str">
            <v>Ventiladores</v>
          </cell>
          <cell r="C3399">
            <v>0</v>
          </cell>
          <cell r="D3399" t="str">
            <v>Costo  Neto</v>
          </cell>
          <cell r="E3399">
            <v>0</v>
          </cell>
          <cell r="F3399" t="str">
            <v>Total D=A+B+C</v>
          </cell>
          <cell r="G3399">
            <v>233371.37</v>
          </cell>
        </row>
        <row r="3401">
          <cell r="A3401" t="str">
            <v>ANALISIS DE PRECIOS</v>
          </cell>
          <cell r="B3401">
            <v>0</v>
          </cell>
          <cell r="C3401">
            <v>0</v>
          </cell>
          <cell r="D3401">
            <v>0</v>
          </cell>
          <cell r="E3401">
            <v>0</v>
          </cell>
          <cell r="F3401">
            <v>0</v>
          </cell>
          <cell r="G3401">
            <v>0</v>
          </cell>
        </row>
        <row r="3402">
          <cell r="A3402" t="str">
            <v>COMITENTE:</v>
          </cell>
          <cell r="B3402" t="str">
            <v>DIRECCIÓN DE INFRAESTRUCTURA ESCOLAR</v>
          </cell>
          <cell r="C3402">
            <v>0</v>
          </cell>
          <cell r="D3402">
            <v>0</v>
          </cell>
          <cell r="E3402">
            <v>0</v>
          </cell>
          <cell r="F3402">
            <v>0</v>
          </cell>
          <cell r="G3402">
            <v>0</v>
          </cell>
        </row>
        <row r="3403">
          <cell r="A3403" t="str">
            <v>CONTRATISTA:</v>
          </cell>
          <cell r="B3403">
            <v>0</v>
          </cell>
          <cell r="C3403">
            <v>0</v>
          </cell>
          <cell r="D3403">
            <v>0</v>
          </cell>
          <cell r="E3403">
            <v>0</v>
          </cell>
          <cell r="F3403">
            <v>0</v>
          </cell>
          <cell r="G3403">
            <v>0</v>
          </cell>
        </row>
        <row r="3404">
          <cell r="A3404" t="str">
            <v>OBRA:</v>
          </cell>
          <cell r="B3404" t="str">
            <v>ESCUELA JUAN JOSE PASO</v>
          </cell>
          <cell r="C3404">
            <v>0</v>
          </cell>
          <cell r="D3404">
            <v>0</v>
          </cell>
          <cell r="E3404">
            <v>0</v>
          </cell>
          <cell r="F3404" t="str">
            <v>PRECIOS A:</v>
          </cell>
          <cell r="G3404">
            <v>44180</v>
          </cell>
        </row>
        <row r="3405">
          <cell r="A3405" t="str">
            <v>UBICACIÓN:</v>
          </cell>
          <cell r="B3405" t="str">
            <v>DEPARTAMENTO ANGACO</v>
          </cell>
          <cell r="C3405">
            <v>0</v>
          </cell>
          <cell r="D3405">
            <v>0</v>
          </cell>
          <cell r="E3405">
            <v>0</v>
          </cell>
          <cell r="F3405">
            <v>0</v>
          </cell>
          <cell r="G3405">
            <v>0</v>
          </cell>
        </row>
        <row r="3406">
          <cell r="A3406" t="str">
            <v>RUBRO:</v>
          </cell>
          <cell r="B3406">
            <v>11</v>
          </cell>
          <cell r="C3406" t="str">
            <v>INSTALACIÓN ELECTRICA</v>
          </cell>
          <cell r="D3406">
            <v>0</v>
          </cell>
          <cell r="E3406">
            <v>0</v>
          </cell>
          <cell r="F3406">
            <v>0</v>
          </cell>
          <cell r="G3406">
            <v>0</v>
          </cell>
        </row>
        <row r="3407">
          <cell r="A3407" t="str">
            <v>ITEM:</v>
          </cell>
          <cell r="B3407" t="str">
            <v>11.4.5</v>
          </cell>
          <cell r="C3407" t="str">
            <v>Planilla de marcas y modelos</v>
          </cell>
          <cell r="D3407">
            <v>0</v>
          </cell>
          <cell r="E3407">
            <v>0</v>
          </cell>
          <cell r="F3407" t="str">
            <v>UNIDAD:</v>
          </cell>
          <cell r="G3407" t="str">
            <v>gl</v>
          </cell>
        </row>
        <row r="3408">
          <cell r="A3408">
            <v>0</v>
          </cell>
          <cell r="B3408">
            <v>0</v>
          </cell>
          <cell r="C3408">
            <v>0</v>
          </cell>
          <cell r="D3408">
            <v>0</v>
          </cell>
          <cell r="E3408">
            <v>0</v>
          </cell>
          <cell r="F3408">
            <v>0</v>
          </cell>
          <cell r="G3408">
            <v>0</v>
          </cell>
        </row>
        <row r="3409">
          <cell r="A3409" t="str">
            <v>DATOS REDETERMINACION</v>
          </cell>
          <cell r="B3409">
            <v>0</v>
          </cell>
          <cell r="C3409" t="str">
            <v>DESIGNACION</v>
          </cell>
          <cell r="D3409" t="str">
            <v>U</v>
          </cell>
          <cell r="E3409" t="str">
            <v>Cantidad</v>
          </cell>
          <cell r="F3409" t="str">
            <v>$ Unitarios</v>
          </cell>
          <cell r="G3409" t="str">
            <v>$ Parcial</v>
          </cell>
        </row>
        <row r="3410">
          <cell r="A3410" t="str">
            <v>CÓDIGO</v>
          </cell>
          <cell r="B3410" t="str">
            <v>DESCRIPCIÓN</v>
          </cell>
          <cell r="C3410">
            <v>0</v>
          </cell>
          <cell r="D3410">
            <v>0</v>
          </cell>
          <cell r="E3410">
            <v>0</v>
          </cell>
          <cell r="F3410">
            <v>0</v>
          </cell>
          <cell r="G3410">
            <v>0</v>
          </cell>
        </row>
        <row r="3411">
          <cell r="A3411">
            <v>0</v>
          </cell>
          <cell r="B3411">
            <v>0</v>
          </cell>
          <cell r="C3411" t="str">
            <v>A - MATERIALES</v>
          </cell>
          <cell r="D3411">
            <v>0</v>
          </cell>
          <cell r="E3411">
            <v>0</v>
          </cell>
          <cell r="F3411">
            <v>0</v>
          </cell>
          <cell r="G3411">
            <v>0</v>
          </cell>
        </row>
        <row r="3412">
          <cell r="A3412" t="str">
            <v>INDEC-MO - 51641-1</v>
          </cell>
          <cell r="B3412" t="str">
            <v>Instalación eléctrica</v>
          </cell>
          <cell r="C3412" t="str">
            <v>Planillas de Marcas y Modelos S/Esp. Técnicas</v>
          </cell>
          <cell r="D3412" t="str">
            <v>Gl</v>
          </cell>
          <cell r="E3412">
            <v>1</v>
          </cell>
          <cell r="F3412">
            <v>2500</v>
          </cell>
          <cell r="G3412">
            <v>2500</v>
          </cell>
        </row>
        <row r="3413">
          <cell r="A3413" t="str">
            <v/>
          </cell>
          <cell r="B3413" t="str">
            <v/>
          </cell>
          <cell r="C3413">
            <v>0</v>
          </cell>
          <cell r="D3413" t="str">
            <v/>
          </cell>
          <cell r="E3413">
            <v>0</v>
          </cell>
          <cell r="F3413">
            <v>0</v>
          </cell>
          <cell r="G3413">
            <v>0</v>
          </cell>
        </row>
        <row r="3414">
          <cell r="A3414" t="str">
            <v/>
          </cell>
          <cell r="B3414" t="str">
            <v/>
          </cell>
          <cell r="C3414">
            <v>0</v>
          </cell>
          <cell r="D3414" t="str">
            <v/>
          </cell>
          <cell r="E3414">
            <v>0</v>
          </cell>
          <cell r="F3414">
            <v>0</v>
          </cell>
          <cell r="G3414">
            <v>0</v>
          </cell>
        </row>
        <row r="3415">
          <cell r="A3415" t="str">
            <v/>
          </cell>
          <cell r="B3415" t="str">
            <v/>
          </cell>
          <cell r="C3415">
            <v>0</v>
          </cell>
          <cell r="D3415" t="str">
            <v/>
          </cell>
          <cell r="E3415">
            <v>0</v>
          </cell>
          <cell r="F3415">
            <v>0</v>
          </cell>
          <cell r="G3415">
            <v>0</v>
          </cell>
        </row>
        <row r="3416">
          <cell r="A3416" t="str">
            <v/>
          </cell>
          <cell r="B3416" t="str">
            <v/>
          </cell>
          <cell r="C3416">
            <v>0</v>
          </cell>
          <cell r="D3416" t="str">
            <v/>
          </cell>
          <cell r="E3416">
            <v>0</v>
          </cell>
          <cell r="F3416">
            <v>0</v>
          </cell>
          <cell r="G3416">
            <v>0</v>
          </cell>
        </row>
        <row r="3417">
          <cell r="A3417" t="str">
            <v/>
          </cell>
          <cell r="B3417" t="str">
            <v/>
          </cell>
          <cell r="C3417">
            <v>0</v>
          </cell>
          <cell r="D3417" t="str">
            <v/>
          </cell>
          <cell r="E3417">
            <v>0</v>
          </cell>
          <cell r="F3417">
            <v>0</v>
          </cell>
          <cell r="G3417">
            <v>0</v>
          </cell>
        </row>
        <row r="3418">
          <cell r="A3418" t="str">
            <v/>
          </cell>
          <cell r="B3418" t="str">
            <v/>
          </cell>
          <cell r="C3418">
            <v>0</v>
          </cell>
          <cell r="D3418" t="str">
            <v/>
          </cell>
          <cell r="E3418">
            <v>0</v>
          </cell>
          <cell r="F3418">
            <v>0</v>
          </cell>
          <cell r="G3418">
            <v>0</v>
          </cell>
        </row>
        <row r="3419">
          <cell r="A3419" t="str">
            <v/>
          </cell>
          <cell r="B3419" t="str">
            <v/>
          </cell>
          <cell r="C3419">
            <v>0</v>
          </cell>
          <cell r="D3419" t="str">
            <v/>
          </cell>
          <cell r="E3419">
            <v>0</v>
          </cell>
          <cell r="F3419">
            <v>0</v>
          </cell>
          <cell r="G3419">
            <v>0</v>
          </cell>
        </row>
        <row r="3420">
          <cell r="A3420" t="str">
            <v/>
          </cell>
          <cell r="B3420" t="str">
            <v/>
          </cell>
          <cell r="C3420">
            <v>0</v>
          </cell>
          <cell r="D3420" t="str">
            <v/>
          </cell>
          <cell r="E3420">
            <v>0</v>
          </cell>
          <cell r="F3420">
            <v>0</v>
          </cell>
          <cell r="G3420">
            <v>0</v>
          </cell>
        </row>
        <row r="3421">
          <cell r="A3421" t="str">
            <v/>
          </cell>
          <cell r="B3421" t="str">
            <v/>
          </cell>
          <cell r="C3421">
            <v>0</v>
          </cell>
          <cell r="D3421" t="str">
            <v/>
          </cell>
          <cell r="E3421">
            <v>0</v>
          </cell>
          <cell r="F3421">
            <v>0</v>
          </cell>
          <cell r="G3421">
            <v>0</v>
          </cell>
        </row>
        <row r="3422">
          <cell r="A3422" t="str">
            <v/>
          </cell>
          <cell r="B3422" t="str">
            <v/>
          </cell>
          <cell r="C3422">
            <v>0</v>
          </cell>
          <cell r="D3422" t="str">
            <v/>
          </cell>
          <cell r="E3422">
            <v>0</v>
          </cell>
          <cell r="F3422">
            <v>0</v>
          </cell>
          <cell r="G3422">
            <v>0</v>
          </cell>
        </row>
        <row r="3423">
          <cell r="A3423" t="str">
            <v/>
          </cell>
          <cell r="B3423" t="str">
            <v/>
          </cell>
          <cell r="C3423">
            <v>0</v>
          </cell>
          <cell r="D3423" t="str">
            <v/>
          </cell>
          <cell r="E3423">
            <v>0</v>
          </cell>
          <cell r="F3423">
            <v>0</v>
          </cell>
          <cell r="G3423">
            <v>0</v>
          </cell>
        </row>
        <row r="3424">
          <cell r="A3424" t="str">
            <v/>
          </cell>
          <cell r="B3424" t="str">
            <v/>
          </cell>
          <cell r="C3424">
            <v>0</v>
          </cell>
          <cell r="D3424" t="str">
            <v/>
          </cell>
          <cell r="E3424">
            <v>0</v>
          </cell>
          <cell r="F3424">
            <v>0</v>
          </cell>
          <cell r="G3424">
            <v>0</v>
          </cell>
        </row>
        <row r="3425">
          <cell r="A3425" t="str">
            <v/>
          </cell>
          <cell r="B3425" t="str">
            <v/>
          </cell>
          <cell r="C3425">
            <v>0</v>
          </cell>
          <cell r="D3425" t="str">
            <v/>
          </cell>
          <cell r="E3425">
            <v>0</v>
          </cell>
          <cell r="F3425">
            <v>0</v>
          </cell>
          <cell r="G3425">
            <v>0</v>
          </cell>
        </row>
        <row r="3426">
          <cell r="A3426">
            <v>0</v>
          </cell>
          <cell r="B3426">
            <v>0</v>
          </cell>
          <cell r="C3426">
            <v>0</v>
          </cell>
          <cell r="D3426">
            <v>0</v>
          </cell>
          <cell r="E3426">
            <v>0</v>
          </cell>
          <cell r="F3426" t="str">
            <v>Total A</v>
          </cell>
          <cell r="G3426">
            <v>2500</v>
          </cell>
        </row>
        <row r="3427">
          <cell r="A3427">
            <v>0</v>
          </cell>
          <cell r="B3427">
            <v>0</v>
          </cell>
          <cell r="C3427" t="str">
            <v>B - MANO DE OBRA</v>
          </cell>
          <cell r="D3427">
            <v>0</v>
          </cell>
          <cell r="E3427">
            <v>0</v>
          </cell>
          <cell r="F3427">
            <v>0</v>
          </cell>
          <cell r="G3427">
            <v>0</v>
          </cell>
        </row>
        <row r="3428">
          <cell r="A3428" t="str">
            <v>IIEE-SJ - 102000</v>
          </cell>
          <cell r="B3428" t="str">
            <v xml:space="preserve">Oficial </v>
          </cell>
          <cell r="C3428" t="str">
            <v>Oficial</v>
          </cell>
          <cell r="D3428" t="str">
            <v>hs.</v>
          </cell>
          <cell r="E3428">
            <v>3.45</v>
          </cell>
          <cell r="F3428">
            <v>222.14</v>
          </cell>
          <cell r="G3428">
            <v>766.38</v>
          </cell>
        </row>
        <row r="3429">
          <cell r="A3429" t="str">
            <v>IIEE-SJ - 103000</v>
          </cell>
          <cell r="B3429" t="str">
            <v>Ayudante</v>
          </cell>
          <cell r="C3429" t="str">
            <v>Ayudante</v>
          </cell>
          <cell r="D3429" t="str">
            <v>hs.</v>
          </cell>
          <cell r="E3429">
            <v>4.07</v>
          </cell>
          <cell r="F3429">
            <v>188.03</v>
          </cell>
          <cell r="G3429">
            <v>765.28</v>
          </cell>
        </row>
        <row r="3430">
          <cell r="A3430" t="str">
            <v>IIEE-SJ - 102000</v>
          </cell>
          <cell r="B3430" t="str">
            <v xml:space="preserve">Oficial </v>
          </cell>
          <cell r="C3430" t="str">
            <v>Cargas Sociales Oficial</v>
          </cell>
          <cell r="D3430" t="str">
            <v>hs.</v>
          </cell>
          <cell r="E3430">
            <v>3.45</v>
          </cell>
          <cell r="F3430">
            <v>139.9</v>
          </cell>
          <cell r="G3430">
            <v>482.66</v>
          </cell>
        </row>
        <row r="3431">
          <cell r="A3431" t="str">
            <v>IIEE-SJ - 103000</v>
          </cell>
          <cell r="B3431" t="str">
            <v>Ayudante</v>
          </cell>
          <cell r="C3431" t="str">
            <v>Cargas Sociales Ayudante</v>
          </cell>
          <cell r="D3431" t="str">
            <v>hs.</v>
          </cell>
          <cell r="E3431">
            <v>4.07</v>
          </cell>
          <cell r="F3431">
            <v>118.96</v>
          </cell>
          <cell r="G3431">
            <v>484.17</v>
          </cell>
        </row>
        <row r="3432">
          <cell r="A3432" t="str">
            <v/>
          </cell>
          <cell r="B3432">
            <v>0</v>
          </cell>
          <cell r="C3432">
            <v>0</v>
          </cell>
          <cell r="D3432" t="str">
            <v/>
          </cell>
          <cell r="E3432">
            <v>0</v>
          </cell>
          <cell r="F3432">
            <v>0</v>
          </cell>
          <cell r="G3432">
            <v>0</v>
          </cell>
        </row>
        <row r="3433">
          <cell r="A3433" t="str">
            <v/>
          </cell>
          <cell r="B3433">
            <v>0</v>
          </cell>
          <cell r="C3433">
            <v>0</v>
          </cell>
          <cell r="D3433" t="str">
            <v/>
          </cell>
          <cell r="E3433">
            <v>0</v>
          </cell>
          <cell r="F3433">
            <v>0</v>
          </cell>
          <cell r="G3433">
            <v>0</v>
          </cell>
        </row>
        <row r="3434">
          <cell r="A3434" t="str">
            <v/>
          </cell>
          <cell r="B3434">
            <v>0</v>
          </cell>
          <cell r="C3434">
            <v>0</v>
          </cell>
          <cell r="D3434" t="str">
            <v/>
          </cell>
          <cell r="E3434">
            <v>0</v>
          </cell>
          <cell r="F3434">
            <v>0</v>
          </cell>
          <cell r="G3434">
            <v>0</v>
          </cell>
        </row>
        <row r="3435">
          <cell r="A3435" t="str">
            <v/>
          </cell>
          <cell r="B3435">
            <v>0</v>
          </cell>
          <cell r="C3435">
            <v>0</v>
          </cell>
          <cell r="D3435" t="str">
            <v/>
          </cell>
          <cell r="E3435">
            <v>0</v>
          </cell>
          <cell r="F3435">
            <v>0</v>
          </cell>
          <cell r="G3435">
            <v>0</v>
          </cell>
        </row>
        <row r="3436">
          <cell r="A3436">
            <v>0</v>
          </cell>
          <cell r="B3436">
            <v>0</v>
          </cell>
          <cell r="C3436">
            <v>0</v>
          </cell>
          <cell r="D3436">
            <v>0</v>
          </cell>
          <cell r="E3436">
            <v>0</v>
          </cell>
          <cell r="F3436" t="str">
            <v>Total B</v>
          </cell>
          <cell r="G3436">
            <v>2498.4899999999998</v>
          </cell>
        </row>
        <row r="3437">
          <cell r="A3437">
            <v>0</v>
          </cell>
          <cell r="B3437">
            <v>0</v>
          </cell>
          <cell r="C3437" t="str">
            <v>C - EQUIPOS</v>
          </cell>
          <cell r="D3437">
            <v>0</v>
          </cell>
          <cell r="E3437">
            <v>0</v>
          </cell>
          <cell r="F3437">
            <v>0</v>
          </cell>
          <cell r="G3437">
            <v>0</v>
          </cell>
        </row>
        <row r="3438">
          <cell r="A3438" t="str">
            <v/>
          </cell>
          <cell r="B3438" t="str">
            <v/>
          </cell>
          <cell r="C3438">
            <v>0</v>
          </cell>
          <cell r="D3438" t="str">
            <v/>
          </cell>
          <cell r="E3438">
            <v>0</v>
          </cell>
          <cell r="F3438">
            <v>0</v>
          </cell>
          <cell r="G3438">
            <v>0</v>
          </cell>
        </row>
        <row r="3439">
          <cell r="A3439" t="str">
            <v/>
          </cell>
          <cell r="B3439" t="str">
            <v/>
          </cell>
          <cell r="C3439">
            <v>0</v>
          </cell>
          <cell r="D3439" t="str">
            <v/>
          </cell>
          <cell r="E3439">
            <v>0</v>
          </cell>
          <cell r="F3439">
            <v>0</v>
          </cell>
          <cell r="G3439">
            <v>0</v>
          </cell>
        </row>
        <row r="3440">
          <cell r="A3440" t="str">
            <v/>
          </cell>
          <cell r="B3440" t="str">
            <v/>
          </cell>
          <cell r="C3440">
            <v>0</v>
          </cell>
          <cell r="D3440" t="str">
            <v/>
          </cell>
          <cell r="E3440">
            <v>0</v>
          </cell>
          <cell r="F3440">
            <v>0</v>
          </cell>
          <cell r="G3440">
            <v>0</v>
          </cell>
        </row>
        <row r="3441">
          <cell r="A3441" t="str">
            <v/>
          </cell>
          <cell r="B3441" t="str">
            <v/>
          </cell>
          <cell r="C3441">
            <v>0</v>
          </cell>
          <cell r="D3441" t="str">
            <v/>
          </cell>
          <cell r="E3441">
            <v>0</v>
          </cell>
          <cell r="F3441">
            <v>0</v>
          </cell>
          <cell r="G3441">
            <v>0</v>
          </cell>
        </row>
        <row r="3442">
          <cell r="A3442" t="str">
            <v/>
          </cell>
          <cell r="B3442" t="str">
            <v/>
          </cell>
          <cell r="C3442">
            <v>0</v>
          </cell>
          <cell r="D3442" t="str">
            <v/>
          </cell>
          <cell r="E3442">
            <v>0</v>
          </cell>
          <cell r="F3442">
            <v>0</v>
          </cell>
          <cell r="G3442">
            <v>0</v>
          </cell>
        </row>
        <row r="3443">
          <cell r="A3443" t="str">
            <v/>
          </cell>
          <cell r="B3443" t="str">
            <v/>
          </cell>
          <cell r="C3443">
            <v>0</v>
          </cell>
          <cell r="D3443" t="str">
            <v/>
          </cell>
          <cell r="E3443">
            <v>0</v>
          </cell>
          <cell r="F3443">
            <v>0</v>
          </cell>
          <cell r="G3443">
            <v>0</v>
          </cell>
        </row>
        <row r="3444">
          <cell r="A3444" t="str">
            <v/>
          </cell>
          <cell r="B3444" t="str">
            <v/>
          </cell>
          <cell r="C3444">
            <v>0</v>
          </cell>
          <cell r="D3444" t="str">
            <v/>
          </cell>
          <cell r="E3444">
            <v>0</v>
          </cell>
          <cell r="F3444">
            <v>0</v>
          </cell>
          <cell r="G3444">
            <v>0</v>
          </cell>
        </row>
        <row r="3445">
          <cell r="A3445" t="str">
            <v/>
          </cell>
          <cell r="B3445" t="str">
            <v/>
          </cell>
          <cell r="C3445">
            <v>0</v>
          </cell>
          <cell r="D3445" t="str">
            <v/>
          </cell>
          <cell r="E3445">
            <v>0</v>
          </cell>
          <cell r="F3445">
            <v>0</v>
          </cell>
          <cell r="G3445">
            <v>0</v>
          </cell>
        </row>
        <row r="3446">
          <cell r="A3446" t="str">
            <v/>
          </cell>
          <cell r="B3446" t="str">
            <v/>
          </cell>
          <cell r="C3446">
            <v>0</v>
          </cell>
          <cell r="D3446" t="str">
            <v/>
          </cell>
          <cell r="E3446">
            <v>0</v>
          </cell>
          <cell r="F3446">
            <v>0</v>
          </cell>
          <cell r="G3446">
            <v>0</v>
          </cell>
        </row>
        <row r="3447">
          <cell r="A3447">
            <v>0</v>
          </cell>
          <cell r="B3447">
            <v>0</v>
          </cell>
          <cell r="C3447">
            <v>0</v>
          </cell>
          <cell r="D3447">
            <v>0</v>
          </cell>
          <cell r="E3447">
            <v>0</v>
          </cell>
          <cell r="F3447" t="str">
            <v>Total C</v>
          </cell>
          <cell r="G3447">
            <v>0</v>
          </cell>
        </row>
        <row r="3448">
          <cell r="A3448">
            <v>0</v>
          </cell>
          <cell r="B3448">
            <v>0</v>
          </cell>
          <cell r="C3448">
            <v>0</v>
          </cell>
          <cell r="D3448">
            <v>0</v>
          </cell>
          <cell r="E3448">
            <v>0</v>
          </cell>
          <cell r="F3448">
            <v>0</v>
          </cell>
          <cell r="G3448">
            <v>0</v>
          </cell>
        </row>
        <row r="3449">
          <cell r="A3449" t="str">
            <v>11.4.5</v>
          </cell>
          <cell r="B3449" t="str">
            <v>Planilla de marcas y modelos</v>
          </cell>
          <cell r="C3449">
            <v>0</v>
          </cell>
          <cell r="D3449" t="str">
            <v>Costo  Neto</v>
          </cell>
          <cell r="E3449">
            <v>0</v>
          </cell>
          <cell r="F3449" t="str">
            <v>Total D=A+B+C</v>
          </cell>
          <cell r="G3449">
            <v>4998.49</v>
          </cell>
        </row>
        <row r="3451">
          <cell r="A3451" t="str">
            <v>ANALISIS DE PRECIOS</v>
          </cell>
          <cell r="B3451">
            <v>0</v>
          </cell>
          <cell r="C3451">
            <v>0</v>
          </cell>
          <cell r="D3451">
            <v>0</v>
          </cell>
          <cell r="E3451">
            <v>0</v>
          </cell>
          <cell r="F3451">
            <v>0</v>
          </cell>
          <cell r="G3451">
            <v>0</v>
          </cell>
        </row>
        <row r="3452">
          <cell r="A3452" t="str">
            <v>COMITENTE:</v>
          </cell>
          <cell r="B3452" t="str">
            <v>DIRECCIÓN DE INFRAESTRUCTURA ESCOLAR</v>
          </cell>
          <cell r="C3452">
            <v>0</v>
          </cell>
          <cell r="D3452">
            <v>0</v>
          </cell>
          <cell r="E3452">
            <v>0</v>
          </cell>
          <cell r="F3452">
            <v>0</v>
          </cell>
          <cell r="G3452">
            <v>0</v>
          </cell>
        </row>
        <row r="3453">
          <cell r="A3453" t="str">
            <v>CONTRATISTA:</v>
          </cell>
          <cell r="B3453">
            <v>0</v>
          </cell>
          <cell r="C3453">
            <v>0</v>
          </cell>
          <cell r="D3453">
            <v>0</v>
          </cell>
          <cell r="E3453">
            <v>0</v>
          </cell>
          <cell r="F3453">
            <v>0</v>
          </cell>
          <cell r="G3453">
            <v>0</v>
          </cell>
        </row>
        <row r="3454">
          <cell r="A3454" t="str">
            <v>OBRA:</v>
          </cell>
          <cell r="B3454" t="str">
            <v>ESCUELA JUAN JOSE PASO</v>
          </cell>
          <cell r="C3454">
            <v>0</v>
          </cell>
          <cell r="D3454">
            <v>0</v>
          </cell>
          <cell r="E3454">
            <v>0</v>
          </cell>
          <cell r="F3454" t="str">
            <v>PRECIOS A:</v>
          </cell>
          <cell r="G3454">
            <v>44180</v>
          </cell>
        </row>
        <row r="3455">
          <cell r="A3455" t="str">
            <v>UBICACIÓN:</v>
          </cell>
          <cell r="B3455" t="str">
            <v>DEPARTAMENTO ANGACO</v>
          </cell>
          <cell r="C3455">
            <v>0</v>
          </cell>
          <cell r="D3455">
            <v>0</v>
          </cell>
          <cell r="E3455">
            <v>0</v>
          </cell>
          <cell r="F3455">
            <v>0</v>
          </cell>
          <cell r="G3455">
            <v>0</v>
          </cell>
        </row>
        <row r="3456">
          <cell r="A3456" t="str">
            <v>RUBRO:</v>
          </cell>
          <cell r="B3456">
            <v>11</v>
          </cell>
          <cell r="C3456" t="str">
            <v>INSTALACIÓN ELECTRICA</v>
          </cell>
          <cell r="D3456">
            <v>0</v>
          </cell>
          <cell r="E3456">
            <v>0</v>
          </cell>
          <cell r="F3456">
            <v>0</v>
          </cell>
          <cell r="G3456">
            <v>0</v>
          </cell>
        </row>
        <row r="3457">
          <cell r="A3457" t="str">
            <v>ITEM:</v>
          </cell>
          <cell r="B3457" t="str">
            <v>11.4.6</v>
          </cell>
          <cell r="C3457" t="str">
            <v>Otros Artefactos</v>
          </cell>
          <cell r="D3457">
            <v>0</v>
          </cell>
          <cell r="E3457">
            <v>0</v>
          </cell>
          <cell r="F3457" t="str">
            <v>UNIDAD:</v>
          </cell>
          <cell r="G3457" t="str">
            <v>gl</v>
          </cell>
        </row>
        <row r="3458">
          <cell r="A3458">
            <v>0</v>
          </cell>
          <cell r="B3458">
            <v>0</v>
          </cell>
          <cell r="C3458">
            <v>0</v>
          </cell>
          <cell r="D3458">
            <v>0</v>
          </cell>
          <cell r="E3458">
            <v>0</v>
          </cell>
          <cell r="F3458">
            <v>0</v>
          </cell>
          <cell r="G3458">
            <v>0</v>
          </cell>
        </row>
        <row r="3459">
          <cell r="A3459" t="str">
            <v>DATOS REDETERMINACION</v>
          </cell>
          <cell r="B3459">
            <v>0</v>
          </cell>
          <cell r="C3459" t="str">
            <v>DESIGNACION</v>
          </cell>
          <cell r="D3459" t="str">
            <v>U</v>
          </cell>
          <cell r="E3459" t="str">
            <v>Cantidad</v>
          </cell>
          <cell r="F3459" t="str">
            <v>$ Unitarios</v>
          </cell>
          <cell r="G3459" t="str">
            <v>$ Parcial</v>
          </cell>
        </row>
        <row r="3460">
          <cell r="A3460" t="str">
            <v>CÓDIGO</v>
          </cell>
          <cell r="B3460" t="str">
            <v>DESCRIPCIÓN</v>
          </cell>
          <cell r="C3460">
            <v>0</v>
          </cell>
          <cell r="D3460">
            <v>0</v>
          </cell>
          <cell r="E3460">
            <v>0</v>
          </cell>
          <cell r="F3460">
            <v>0</v>
          </cell>
          <cell r="G3460">
            <v>0</v>
          </cell>
        </row>
        <row r="3461">
          <cell r="A3461">
            <v>0</v>
          </cell>
          <cell r="B3461">
            <v>0</v>
          </cell>
          <cell r="C3461" t="str">
            <v>A - MATERIALES</v>
          </cell>
          <cell r="D3461">
            <v>0</v>
          </cell>
          <cell r="E3461">
            <v>0</v>
          </cell>
          <cell r="F3461">
            <v>0</v>
          </cell>
          <cell r="G3461">
            <v>0</v>
          </cell>
        </row>
        <row r="3462">
          <cell r="A3462" t="str">
            <v>INDEC-MO - 51641-1</v>
          </cell>
          <cell r="B3462" t="str">
            <v>Instalación eléctrica</v>
          </cell>
          <cell r="C3462" t="str">
            <v>Otros Artefactos S/Esp.Técnicas</v>
          </cell>
          <cell r="D3462" t="str">
            <v>Gl</v>
          </cell>
          <cell r="E3462">
            <v>1</v>
          </cell>
          <cell r="F3462">
            <v>144000</v>
          </cell>
          <cell r="G3462">
            <v>144000</v>
          </cell>
        </row>
        <row r="3463">
          <cell r="A3463" t="str">
            <v/>
          </cell>
          <cell r="B3463" t="str">
            <v/>
          </cell>
          <cell r="C3463">
            <v>0</v>
          </cell>
          <cell r="D3463" t="str">
            <v/>
          </cell>
          <cell r="E3463">
            <v>0</v>
          </cell>
          <cell r="F3463">
            <v>0</v>
          </cell>
          <cell r="G3463">
            <v>0</v>
          </cell>
        </row>
        <row r="3464">
          <cell r="A3464" t="str">
            <v/>
          </cell>
          <cell r="B3464" t="str">
            <v/>
          </cell>
          <cell r="C3464">
            <v>0</v>
          </cell>
          <cell r="D3464" t="str">
            <v/>
          </cell>
          <cell r="E3464">
            <v>0</v>
          </cell>
          <cell r="F3464">
            <v>0</v>
          </cell>
          <cell r="G3464">
            <v>0</v>
          </cell>
        </row>
        <row r="3465">
          <cell r="A3465" t="str">
            <v/>
          </cell>
          <cell r="B3465" t="str">
            <v/>
          </cell>
          <cell r="C3465">
            <v>0</v>
          </cell>
          <cell r="D3465" t="str">
            <v/>
          </cell>
          <cell r="E3465">
            <v>0</v>
          </cell>
          <cell r="F3465">
            <v>0</v>
          </cell>
          <cell r="G3465">
            <v>0</v>
          </cell>
        </row>
        <row r="3466">
          <cell r="A3466" t="str">
            <v/>
          </cell>
          <cell r="B3466" t="str">
            <v/>
          </cell>
          <cell r="C3466">
            <v>0</v>
          </cell>
          <cell r="D3466" t="str">
            <v/>
          </cell>
          <cell r="E3466">
            <v>0</v>
          </cell>
          <cell r="F3466">
            <v>0</v>
          </cell>
          <cell r="G3466">
            <v>0</v>
          </cell>
        </row>
        <row r="3467">
          <cell r="A3467" t="str">
            <v/>
          </cell>
          <cell r="B3467" t="str">
            <v/>
          </cell>
          <cell r="C3467">
            <v>0</v>
          </cell>
          <cell r="D3467" t="str">
            <v/>
          </cell>
          <cell r="E3467">
            <v>0</v>
          </cell>
          <cell r="F3467">
            <v>0</v>
          </cell>
          <cell r="G3467">
            <v>0</v>
          </cell>
        </row>
        <row r="3468">
          <cell r="A3468" t="str">
            <v/>
          </cell>
          <cell r="B3468" t="str">
            <v/>
          </cell>
          <cell r="C3468">
            <v>0</v>
          </cell>
          <cell r="D3468" t="str">
            <v/>
          </cell>
          <cell r="E3468">
            <v>0</v>
          </cell>
          <cell r="F3468">
            <v>0</v>
          </cell>
          <cell r="G3468">
            <v>0</v>
          </cell>
        </row>
        <row r="3469">
          <cell r="A3469" t="str">
            <v/>
          </cell>
          <cell r="B3469" t="str">
            <v/>
          </cell>
          <cell r="C3469">
            <v>0</v>
          </cell>
          <cell r="D3469" t="str">
            <v/>
          </cell>
          <cell r="E3469">
            <v>0</v>
          </cell>
          <cell r="F3469">
            <v>0</v>
          </cell>
          <cell r="G3469">
            <v>0</v>
          </cell>
        </row>
        <row r="3470">
          <cell r="A3470" t="str">
            <v/>
          </cell>
          <cell r="B3470" t="str">
            <v/>
          </cell>
          <cell r="C3470">
            <v>0</v>
          </cell>
          <cell r="D3470" t="str">
            <v/>
          </cell>
          <cell r="E3470">
            <v>0</v>
          </cell>
          <cell r="F3470">
            <v>0</v>
          </cell>
          <cell r="G3470">
            <v>0</v>
          </cell>
        </row>
        <row r="3471">
          <cell r="A3471" t="str">
            <v/>
          </cell>
          <cell r="B3471" t="str">
            <v/>
          </cell>
          <cell r="C3471">
            <v>0</v>
          </cell>
          <cell r="D3471" t="str">
            <v/>
          </cell>
          <cell r="E3471">
            <v>0</v>
          </cell>
          <cell r="F3471">
            <v>0</v>
          </cell>
          <cell r="G3471">
            <v>0</v>
          </cell>
        </row>
        <row r="3472">
          <cell r="A3472" t="str">
            <v/>
          </cell>
          <cell r="B3472" t="str">
            <v/>
          </cell>
          <cell r="C3472">
            <v>0</v>
          </cell>
          <cell r="D3472" t="str">
            <v/>
          </cell>
          <cell r="E3472">
            <v>0</v>
          </cell>
          <cell r="F3472">
            <v>0</v>
          </cell>
          <cell r="G3472">
            <v>0</v>
          </cell>
        </row>
        <row r="3473">
          <cell r="A3473" t="str">
            <v/>
          </cell>
          <cell r="B3473" t="str">
            <v/>
          </cell>
          <cell r="C3473">
            <v>0</v>
          </cell>
          <cell r="D3473" t="str">
            <v/>
          </cell>
          <cell r="E3473">
            <v>0</v>
          </cell>
          <cell r="F3473">
            <v>0</v>
          </cell>
          <cell r="G3473">
            <v>0</v>
          </cell>
        </row>
        <row r="3474">
          <cell r="A3474" t="str">
            <v/>
          </cell>
          <cell r="B3474" t="str">
            <v/>
          </cell>
          <cell r="C3474">
            <v>0</v>
          </cell>
          <cell r="D3474" t="str">
            <v/>
          </cell>
          <cell r="E3474">
            <v>0</v>
          </cell>
          <cell r="F3474">
            <v>0</v>
          </cell>
          <cell r="G3474">
            <v>0</v>
          </cell>
        </row>
        <row r="3475">
          <cell r="A3475" t="str">
            <v/>
          </cell>
          <cell r="B3475" t="str">
            <v/>
          </cell>
          <cell r="C3475">
            <v>0</v>
          </cell>
          <cell r="D3475" t="str">
            <v/>
          </cell>
          <cell r="E3475">
            <v>0</v>
          </cell>
          <cell r="F3475">
            <v>0</v>
          </cell>
          <cell r="G3475">
            <v>0</v>
          </cell>
        </row>
        <row r="3476">
          <cell r="A3476">
            <v>0</v>
          </cell>
          <cell r="B3476">
            <v>0</v>
          </cell>
          <cell r="C3476">
            <v>0</v>
          </cell>
          <cell r="D3476">
            <v>0</v>
          </cell>
          <cell r="E3476">
            <v>0</v>
          </cell>
          <cell r="F3476" t="str">
            <v>Total A</v>
          </cell>
          <cell r="G3476">
            <v>144000</v>
          </cell>
        </row>
        <row r="3477">
          <cell r="A3477">
            <v>0</v>
          </cell>
          <cell r="B3477">
            <v>0</v>
          </cell>
          <cell r="C3477" t="str">
            <v>B - MANO DE OBRA</v>
          </cell>
          <cell r="D3477">
            <v>0</v>
          </cell>
          <cell r="E3477">
            <v>0</v>
          </cell>
          <cell r="F3477">
            <v>0</v>
          </cell>
          <cell r="G3477">
            <v>0</v>
          </cell>
        </row>
        <row r="3478">
          <cell r="A3478" t="str">
            <v>IIEE-SJ - 102000</v>
          </cell>
          <cell r="B3478" t="str">
            <v xml:space="preserve">Oficial </v>
          </cell>
          <cell r="C3478" t="str">
            <v>Oficial</v>
          </cell>
          <cell r="D3478" t="str">
            <v>hs.</v>
          </cell>
          <cell r="E3478">
            <v>6.91</v>
          </cell>
          <cell r="F3478">
            <v>222.14</v>
          </cell>
          <cell r="G3478">
            <v>1534.99</v>
          </cell>
        </row>
        <row r="3479">
          <cell r="A3479" t="str">
            <v>IIEE-SJ - 103000</v>
          </cell>
          <cell r="B3479" t="str">
            <v>Ayudante</v>
          </cell>
          <cell r="C3479" t="str">
            <v>Ayudante</v>
          </cell>
          <cell r="D3479" t="str">
            <v>hs.</v>
          </cell>
          <cell r="E3479">
            <v>8.14</v>
          </cell>
          <cell r="F3479">
            <v>188.03</v>
          </cell>
          <cell r="G3479">
            <v>1530.56</v>
          </cell>
        </row>
        <row r="3480">
          <cell r="A3480" t="str">
            <v>IIEE-SJ - 102000</v>
          </cell>
          <cell r="B3480" t="str">
            <v xml:space="preserve">Oficial </v>
          </cell>
          <cell r="C3480" t="str">
            <v>Cargas Sociales Oficial</v>
          </cell>
          <cell r="D3480" t="str">
            <v>hs.</v>
          </cell>
          <cell r="E3480">
            <v>6.91</v>
          </cell>
          <cell r="F3480">
            <v>139.9</v>
          </cell>
          <cell r="G3480">
            <v>966.71</v>
          </cell>
        </row>
        <row r="3481">
          <cell r="A3481" t="str">
            <v>IIEE-SJ - 103000</v>
          </cell>
          <cell r="B3481" t="str">
            <v>Ayudante</v>
          </cell>
          <cell r="C3481" t="str">
            <v>Cargas Sociales Ayudante</v>
          </cell>
          <cell r="D3481" t="str">
            <v>hs.</v>
          </cell>
          <cell r="E3481">
            <v>8.14</v>
          </cell>
          <cell r="F3481">
            <v>118.96</v>
          </cell>
          <cell r="G3481">
            <v>968.33</v>
          </cell>
        </row>
        <row r="3482">
          <cell r="A3482" t="str">
            <v/>
          </cell>
          <cell r="B3482">
            <v>0</v>
          </cell>
          <cell r="C3482">
            <v>0</v>
          </cell>
          <cell r="D3482" t="str">
            <v/>
          </cell>
          <cell r="E3482">
            <v>0</v>
          </cell>
          <cell r="F3482">
            <v>0</v>
          </cell>
          <cell r="G3482">
            <v>0</v>
          </cell>
        </row>
        <row r="3483">
          <cell r="A3483" t="str">
            <v/>
          </cell>
          <cell r="B3483">
            <v>0</v>
          </cell>
          <cell r="C3483">
            <v>0</v>
          </cell>
          <cell r="D3483" t="str">
            <v/>
          </cell>
          <cell r="E3483">
            <v>0</v>
          </cell>
          <cell r="F3483">
            <v>0</v>
          </cell>
          <cell r="G3483">
            <v>0</v>
          </cell>
        </row>
        <row r="3484">
          <cell r="A3484" t="str">
            <v/>
          </cell>
          <cell r="B3484">
            <v>0</v>
          </cell>
          <cell r="C3484">
            <v>0</v>
          </cell>
          <cell r="D3484" t="str">
            <v/>
          </cell>
          <cell r="E3484">
            <v>0</v>
          </cell>
          <cell r="F3484">
            <v>0</v>
          </cell>
          <cell r="G3484">
            <v>0</v>
          </cell>
        </row>
        <row r="3485">
          <cell r="A3485" t="str">
            <v/>
          </cell>
          <cell r="B3485">
            <v>0</v>
          </cell>
          <cell r="C3485">
            <v>0</v>
          </cell>
          <cell r="D3485" t="str">
            <v/>
          </cell>
          <cell r="E3485">
            <v>0</v>
          </cell>
          <cell r="F3485">
            <v>0</v>
          </cell>
          <cell r="G3485">
            <v>0</v>
          </cell>
        </row>
        <row r="3486">
          <cell r="A3486">
            <v>0</v>
          </cell>
          <cell r="B3486">
            <v>0</v>
          </cell>
          <cell r="C3486">
            <v>0</v>
          </cell>
          <cell r="D3486">
            <v>0</v>
          </cell>
          <cell r="E3486">
            <v>0</v>
          </cell>
          <cell r="F3486" t="str">
            <v>Total B</v>
          </cell>
          <cell r="G3486">
            <v>5000.59</v>
          </cell>
        </row>
        <row r="3487">
          <cell r="A3487">
            <v>0</v>
          </cell>
          <cell r="B3487">
            <v>0</v>
          </cell>
          <cell r="C3487" t="str">
            <v>C - EQUIPOS</v>
          </cell>
          <cell r="D3487">
            <v>0</v>
          </cell>
          <cell r="E3487">
            <v>0</v>
          </cell>
          <cell r="F3487">
            <v>0</v>
          </cell>
          <cell r="G3487">
            <v>0</v>
          </cell>
        </row>
        <row r="3488">
          <cell r="A3488" t="str">
            <v/>
          </cell>
          <cell r="B3488" t="str">
            <v/>
          </cell>
          <cell r="C3488">
            <v>0</v>
          </cell>
          <cell r="D3488" t="str">
            <v/>
          </cell>
          <cell r="E3488">
            <v>0</v>
          </cell>
          <cell r="F3488">
            <v>0</v>
          </cell>
          <cell r="G3488">
            <v>0</v>
          </cell>
        </row>
        <row r="3489">
          <cell r="A3489" t="str">
            <v/>
          </cell>
          <cell r="B3489" t="str">
            <v/>
          </cell>
          <cell r="C3489">
            <v>0</v>
          </cell>
          <cell r="D3489" t="str">
            <v/>
          </cell>
          <cell r="E3489">
            <v>0</v>
          </cell>
          <cell r="F3489">
            <v>0</v>
          </cell>
          <cell r="G3489">
            <v>0</v>
          </cell>
        </row>
        <row r="3490">
          <cell r="A3490" t="str">
            <v/>
          </cell>
          <cell r="B3490" t="str">
            <v/>
          </cell>
          <cell r="C3490">
            <v>0</v>
          </cell>
          <cell r="D3490" t="str">
            <v/>
          </cell>
          <cell r="E3490">
            <v>0</v>
          </cell>
          <cell r="F3490">
            <v>0</v>
          </cell>
          <cell r="G3490">
            <v>0</v>
          </cell>
        </row>
        <row r="3491">
          <cell r="A3491" t="str">
            <v/>
          </cell>
          <cell r="B3491" t="str">
            <v/>
          </cell>
          <cell r="C3491">
            <v>0</v>
          </cell>
          <cell r="D3491" t="str">
            <v/>
          </cell>
          <cell r="E3491">
            <v>0</v>
          </cell>
          <cell r="F3491">
            <v>0</v>
          </cell>
          <cell r="G3491">
            <v>0</v>
          </cell>
        </row>
        <row r="3492">
          <cell r="A3492" t="str">
            <v/>
          </cell>
          <cell r="B3492" t="str">
            <v/>
          </cell>
          <cell r="C3492">
            <v>0</v>
          </cell>
          <cell r="D3492" t="str">
            <v/>
          </cell>
          <cell r="E3492">
            <v>0</v>
          </cell>
          <cell r="F3492">
            <v>0</v>
          </cell>
          <cell r="G3492">
            <v>0</v>
          </cell>
        </row>
        <row r="3493">
          <cell r="A3493" t="str">
            <v/>
          </cell>
          <cell r="B3493" t="str">
            <v/>
          </cell>
          <cell r="C3493">
            <v>0</v>
          </cell>
          <cell r="D3493" t="str">
            <v/>
          </cell>
          <cell r="E3493">
            <v>0</v>
          </cell>
          <cell r="F3493">
            <v>0</v>
          </cell>
          <cell r="G3493">
            <v>0</v>
          </cell>
        </row>
        <row r="3494">
          <cell r="A3494" t="str">
            <v/>
          </cell>
          <cell r="B3494" t="str">
            <v/>
          </cell>
          <cell r="C3494">
            <v>0</v>
          </cell>
          <cell r="D3494" t="str">
            <v/>
          </cell>
          <cell r="E3494">
            <v>0</v>
          </cell>
          <cell r="F3494">
            <v>0</v>
          </cell>
          <cell r="G3494">
            <v>0</v>
          </cell>
        </row>
        <row r="3495">
          <cell r="A3495" t="str">
            <v/>
          </cell>
          <cell r="B3495" t="str">
            <v/>
          </cell>
          <cell r="C3495">
            <v>0</v>
          </cell>
          <cell r="D3495" t="str">
            <v/>
          </cell>
          <cell r="E3495">
            <v>0</v>
          </cell>
          <cell r="F3495">
            <v>0</v>
          </cell>
          <cell r="G3495">
            <v>0</v>
          </cell>
        </row>
        <row r="3496">
          <cell r="A3496" t="str">
            <v/>
          </cell>
          <cell r="B3496" t="str">
            <v/>
          </cell>
          <cell r="C3496">
            <v>0</v>
          </cell>
          <cell r="D3496" t="str">
            <v/>
          </cell>
          <cell r="E3496">
            <v>0</v>
          </cell>
          <cell r="F3496">
            <v>0</v>
          </cell>
          <cell r="G3496">
            <v>0</v>
          </cell>
        </row>
        <row r="3497">
          <cell r="A3497">
            <v>0</v>
          </cell>
          <cell r="B3497">
            <v>0</v>
          </cell>
          <cell r="C3497">
            <v>0</v>
          </cell>
          <cell r="D3497">
            <v>0</v>
          </cell>
          <cell r="E3497">
            <v>0</v>
          </cell>
          <cell r="F3497" t="str">
            <v>Total C</v>
          </cell>
          <cell r="G3497">
            <v>0</v>
          </cell>
        </row>
        <row r="3498">
          <cell r="A3498">
            <v>0</v>
          </cell>
          <cell r="B3498">
            <v>0</v>
          </cell>
          <cell r="C3498">
            <v>0</v>
          </cell>
          <cell r="D3498">
            <v>0</v>
          </cell>
          <cell r="E3498">
            <v>0</v>
          </cell>
          <cell r="F3498">
            <v>0</v>
          </cell>
          <cell r="G3498">
            <v>0</v>
          </cell>
        </row>
        <row r="3499">
          <cell r="A3499" t="str">
            <v>11.4.6</v>
          </cell>
          <cell r="B3499" t="str">
            <v>Otros Artefactos</v>
          </cell>
          <cell r="C3499">
            <v>0</v>
          </cell>
          <cell r="D3499" t="str">
            <v>Costo  Neto</v>
          </cell>
          <cell r="E3499">
            <v>0</v>
          </cell>
          <cell r="F3499" t="str">
            <v>Total D=A+B+C</v>
          </cell>
          <cell r="G3499">
            <v>149000.58999999997</v>
          </cell>
        </row>
        <row r="3501">
          <cell r="A3501" t="str">
            <v>ANALISIS DE PRECIOS</v>
          </cell>
          <cell r="B3501">
            <v>0</v>
          </cell>
          <cell r="C3501">
            <v>0</v>
          </cell>
          <cell r="D3501">
            <v>0</v>
          </cell>
          <cell r="E3501">
            <v>0</v>
          </cell>
          <cell r="F3501">
            <v>0</v>
          </cell>
          <cell r="G3501">
            <v>0</v>
          </cell>
        </row>
        <row r="3502">
          <cell r="A3502" t="str">
            <v>COMITENTE:</v>
          </cell>
          <cell r="B3502" t="str">
            <v>DIRECCIÓN DE INFRAESTRUCTURA ESCOLAR</v>
          </cell>
          <cell r="C3502">
            <v>0</v>
          </cell>
          <cell r="D3502">
            <v>0</v>
          </cell>
          <cell r="E3502">
            <v>0</v>
          </cell>
          <cell r="F3502">
            <v>0</v>
          </cell>
          <cell r="G3502">
            <v>0</v>
          </cell>
        </row>
        <row r="3503">
          <cell r="A3503" t="str">
            <v>CONTRATISTA:</v>
          </cell>
          <cell r="B3503">
            <v>0</v>
          </cell>
          <cell r="C3503">
            <v>0</v>
          </cell>
          <cell r="D3503">
            <v>0</v>
          </cell>
          <cell r="E3503">
            <v>0</v>
          </cell>
          <cell r="F3503">
            <v>0</v>
          </cell>
          <cell r="G3503">
            <v>0</v>
          </cell>
        </row>
        <row r="3504">
          <cell r="A3504" t="str">
            <v>OBRA:</v>
          </cell>
          <cell r="B3504" t="str">
            <v>ESCUELA JUAN JOSE PASO</v>
          </cell>
          <cell r="C3504">
            <v>0</v>
          </cell>
          <cell r="D3504">
            <v>0</v>
          </cell>
          <cell r="E3504">
            <v>0</v>
          </cell>
          <cell r="F3504" t="str">
            <v>PRECIOS A:</v>
          </cell>
          <cell r="G3504">
            <v>44180</v>
          </cell>
        </row>
        <row r="3505">
          <cell r="A3505" t="str">
            <v>UBICACIÓN:</v>
          </cell>
          <cell r="B3505" t="str">
            <v>DEPARTAMENTO ANGACO</v>
          </cell>
          <cell r="C3505">
            <v>0</v>
          </cell>
          <cell r="D3505">
            <v>0</v>
          </cell>
          <cell r="E3505">
            <v>0</v>
          </cell>
          <cell r="F3505">
            <v>0</v>
          </cell>
          <cell r="G3505">
            <v>0</v>
          </cell>
        </row>
        <row r="3506">
          <cell r="A3506" t="str">
            <v>RUBRO:</v>
          </cell>
          <cell r="B3506">
            <v>12</v>
          </cell>
          <cell r="C3506" t="str">
            <v>INSTALACIÓN SANITARIA.</v>
          </cell>
          <cell r="D3506">
            <v>0</v>
          </cell>
          <cell r="E3506">
            <v>0</v>
          </cell>
          <cell r="F3506">
            <v>0</v>
          </cell>
          <cell r="G3506">
            <v>0</v>
          </cell>
        </row>
        <row r="3507">
          <cell r="A3507" t="str">
            <v>ITEM:</v>
          </cell>
          <cell r="B3507" t="str">
            <v>12.1.1</v>
          </cell>
          <cell r="C3507" t="str">
            <v>TODA LA INSTALACION SANITARIA</v>
          </cell>
          <cell r="D3507">
            <v>0</v>
          </cell>
          <cell r="E3507">
            <v>0</v>
          </cell>
          <cell r="F3507" t="str">
            <v>UNIDAD:</v>
          </cell>
          <cell r="G3507" t="str">
            <v>gl</v>
          </cell>
        </row>
        <row r="3508">
          <cell r="A3508">
            <v>0</v>
          </cell>
          <cell r="B3508">
            <v>0</v>
          </cell>
          <cell r="C3508">
            <v>0</v>
          </cell>
          <cell r="D3508">
            <v>0</v>
          </cell>
          <cell r="E3508">
            <v>0</v>
          </cell>
          <cell r="F3508">
            <v>0</v>
          </cell>
          <cell r="G3508">
            <v>0</v>
          </cell>
        </row>
        <row r="3509">
          <cell r="A3509" t="str">
            <v>DATOS REDETERMINACION</v>
          </cell>
          <cell r="B3509">
            <v>0</v>
          </cell>
          <cell r="C3509" t="str">
            <v>DESIGNACION</v>
          </cell>
          <cell r="D3509" t="str">
            <v>U</v>
          </cell>
          <cell r="E3509" t="str">
            <v>Cantidad</v>
          </cell>
          <cell r="F3509" t="str">
            <v>$ Unitarios</v>
          </cell>
          <cell r="G3509" t="str">
            <v>$ Parcial</v>
          </cell>
        </row>
        <row r="3510">
          <cell r="A3510" t="str">
            <v>CÓDIGO</v>
          </cell>
          <cell r="B3510" t="str">
            <v>DESCRIPCIÓN</v>
          </cell>
          <cell r="C3510">
            <v>0</v>
          </cell>
          <cell r="D3510">
            <v>0</v>
          </cell>
          <cell r="E3510">
            <v>0</v>
          </cell>
          <cell r="F3510">
            <v>0</v>
          </cell>
          <cell r="G3510">
            <v>0</v>
          </cell>
        </row>
        <row r="3511">
          <cell r="A3511">
            <v>0</v>
          </cell>
          <cell r="B3511">
            <v>0</v>
          </cell>
          <cell r="C3511" t="str">
            <v>A - MATERIALES</v>
          </cell>
          <cell r="D3511">
            <v>0</v>
          </cell>
          <cell r="E3511">
            <v>0</v>
          </cell>
          <cell r="F3511">
            <v>0</v>
          </cell>
          <cell r="G3511">
            <v>0</v>
          </cell>
        </row>
        <row r="3512">
          <cell r="A3512" t="str">
            <v/>
          </cell>
          <cell r="B3512" t="str">
            <v/>
          </cell>
          <cell r="C3512">
            <v>0</v>
          </cell>
          <cell r="D3512" t="str">
            <v/>
          </cell>
          <cell r="E3512">
            <v>1</v>
          </cell>
          <cell r="F3512">
            <v>0</v>
          </cell>
          <cell r="G3512">
            <v>0</v>
          </cell>
        </row>
        <row r="3513">
          <cell r="A3513" t="str">
            <v/>
          </cell>
          <cell r="B3513" t="str">
            <v/>
          </cell>
          <cell r="C3513">
            <v>0</v>
          </cell>
          <cell r="D3513" t="str">
            <v/>
          </cell>
          <cell r="E3513">
            <v>0</v>
          </cell>
          <cell r="F3513">
            <v>0</v>
          </cell>
          <cell r="G3513">
            <v>0</v>
          </cell>
        </row>
        <row r="3514">
          <cell r="A3514" t="str">
            <v/>
          </cell>
          <cell r="B3514" t="str">
            <v/>
          </cell>
          <cell r="C3514">
            <v>0</v>
          </cell>
          <cell r="D3514" t="str">
            <v/>
          </cell>
          <cell r="E3514">
            <v>0</v>
          </cell>
          <cell r="F3514">
            <v>0</v>
          </cell>
          <cell r="G3514">
            <v>0</v>
          </cell>
        </row>
        <row r="3515">
          <cell r="A3515" t="str">
            <v/>
          </cell>
          <cell r="B3515" t="str">
            <v/>
          </cell>
          <cell r="C3515">
            <v>0</v>
          </cell>
          <cell r="D3515" t="str">
            <v/>
          </cell>
          <cell r="E3515">
            <v>0</v>
          </cell>
          <cell r="F3515">
            <v>0</v>
          </cell>
          <cell r="G3515">
            <v>0</v>
          </cell>
        </row>
        <row r="3516">
          <cell r="A3516" t="str">
            <v/>
          </cell>
          <cell r="B3516" t="str">
            <v/>
          </cell>
          <cell r="C3516">
            <v>0</v>
          </cell>
          <cell r="D3516" t="str">
            <v/>
          </cell>
          <cell r="E3516">
            <v>0</v>
          </cell>
          <cell r="F3516">
            <v>0</v>
          </cell>
          <cell r="G3516">
            <v>0</v>
          </cell>
        </row>
        <row r="3517">
          <cell r="A3517" t="str">
            <v/>
          </cell>
          <cell r="B3517" t="str">
            <v/>
          </cell>
          <cell r="C3517">
            <v>0</v>
          </cell>
          <cell r="D3517" t="str">
            <v/>
          </cell>
          <cell r="E3517">
            <v>0</v>
          </cell>
          <cell r="F3517">
            <v>0</v>
          </cell>
          <cell r="G3517">
            <v>0</v>
          </cell>
        </row>
        <row r="3518">
          <cell r="A3518" t="str">
            <v/>
          </cell>
          <cell r="B3518" t="str">
            <v/>
          </cell>
          <cell r="C3518">
            <v>0</v>
          </cell>
          <cell r="D3518" t="str">
            <v/>
          </cell>
          <cell r="E3518">
            <v>0</v>
          </cell>
          <cell r="F3518">
            <v>0</v>
          </cell>
          <cell r="G3518">
            <v>0</v>
          </cell>
        </row>
        <row r="3519">
          <cell r="A3519" t="str">
            <v/>
          </cell>
          <cell r="B3519" t="str">
            <v/>
          </cell>
          <cell r="C3519">
            <v>0</v>
          </cell>
          <cell r="D3519" t="str">
            <v/>
          </cell>
          <cell r="E3519">
            <v>0</v>
          </cell>
          <cell r="F3519">
            <v>0</v>
          </cell>
          <cell r="G3519">
            <v>0</v>
          </cell>
        </row>
        <row r="3520">
          <cell r="A3520" t="str">
            <v/>
          </cell>
          <cell r="B3520" t="str">
            <v/>
          </cell>
          <cell r="C3520">
            <v>0</v>
          </cell>
          <cell r="D3520" t="str">
            <v/>
          </cell>
          <cell r="E3520">
            <v>0</v>
          </cell>
          <cell r="F3520">
            <v>0</v>
          </cell>
          <cell r="G3520">
            <v>0</v>
          </cell>
        </row>
        <row r="3521">
          <cell r="A3521" t="str">
            <v/>
          </cell>
          <cell r="B3521" t="str">
            <v/>
          </cell>
          <cell r="C3521">
            <v>0</v>
          </cell>
          <cell r="D3521" t="str">
            <v/>
          </cell>
          <cell r="E3521">
            <v>0</v>
          </cell>
          <cell r="F3521">
            <v>0</v>
          </cell>
          <cell r="G3521">
            <v>0</v>
          </cell>
        </row>
        <row r="3522">
          <cell r="A3522" t="str">
            <v/>
          </cell>
          <cell r="B3522" t="str">
            <v/>
          </cell>
          <cell r="C3522">
            <v>0</v>
          </cell>
          <cell r="D3522" t="str">
            <v/>
          </cell>
          <cell r="E3522">
            <v>0</v>
          </cell>
          <cell r="F3522">
            <v>0</v>
          </cell>
          <cell r="G3522">
            <v>0</v>
          </cell>
        </row>
        <row r="3523">
          <cell r="A3523" t="str">
            <v/>
          </cell>
          <cell r="B3523" t="str">
            <v/>
          </cell>
          <cell r="C3523">
            <v>0</v>
          </cell>
          <cell r="D3523" t="str">
            <v/>
          </cell>
          <cell r="E3523">
            <v>0</v>
          </cell>
          <cell r="F3523">
            <v>0</v>
          </cell>
          <cell r="G3523">
            <v>0</v>
          </cell>
        </row>
        <row r="3524">
          <cell r="A3524" t="str">
            <v/>
          </cell>
          <cell r="B3524" t="str">
            <v/>
          </cell>
          <cell r="C3524">
            <v>0</v>
          </cell>
          <cell r="D3524" t="str">
            <v/>
          </cell>
          <cell r="E3524">
            <v>0</v>
          </cell>
          <cell r="F3524">
            <v>0</v>
          </cell>
          <cell r="G3524">
            <v>0</v>
          </cell>
        </row>
        <row r="3525">
          <cell r="A3525" t="str">
            <v/>
          </cell>
          <cell r="B3525" t="str">
            <v/>
          </cell>
          <cell r="C3525">
            <v>0</v>
          </cell>
          <cell r="D3525" t="str">
            <v/>
          </cell>
          <cell r="E3525">
            <v>0</v>
          </cell>
          <cell r="F3525">
            <v>0</v>
          </cell>
          <cell r="G3525">
            <v>0</v>
          </cell>
        </row>
        <row r="3526">
          <cell r="A3526">
            <v>0</v>
          </cell>
          <cell r="B3526">
            <v>0</v>
          </cell>
          <cell r="C3526">
            <v>0</v>
          </cell>
          <cell r="D3526">
            <v>0</v>
          </cell>
          <cell r="E3526">
            <v>0</v>
          </cell>
          <cell r="F3526" t="str">
            <v>Total A</v>
          </cell>
          <cell r="G3526">
            <v>0</v>
          </cell>
        </row>
        <row r="3527">
          <cell r="A3527">
            <v>0</v>
          </cell>
          <cell r="B3527">
            <v>0</v>
          </cell>
          <cell r="C3527" t="str">
            <v>B - MANO DE OBRA</v>
          </cell>
          <cell r="D3527">
            <v>0</v>
          </cell>
          <cell r="E3527">
            <v>0</v>
          </cell>
          <cell r="F3527">
            <v>0</v>
          </cell>
          <cell r="G3527">
            <v>0</v>
          </cell>
        </row>
        <row r="3528">
          <cell r="A3528" t="str">
            <v>IIEE-SJ - 102000</v>
          </cell>
          <cell r="B3528" t="str">
            <v xml:space="preserve">Oficial </v>
          </cell>
          <cell r="C3528" t="str">
            <v>Oficial</v>
          </cell>
          <cell r="D3528" t="str">
            <v>hs.</v>
          </cell>
          <cell r="E3528">
            <v>96.1</v>
          </cell>
          <cell r="F3528">
            <v>222.14</v>
          </cell>
          <cell r="G3528">
            <v>21347.65</v>
          </cell>
        </row>
        <row r="3529">
          <cell r="A3529" t="str">
            <v>IIEE-SJ - 103000</v>
          </cell>
          <cell r="B3529" t="str">
            <v>Ayudante</v>
          </cell>
          <cell r="C3529" t="str">
            <v>Ayudante</v>
          </cell>
          <cell r="D3529" t="str">
            <v>hs.</v>
          </cell>
          <cell r="E3529">
            <v>113.33</v>
          </cell>
          <cell r="F3529">
            <v>188.03</v>
          </cell>
          <cell r="G3529">
            <v>21309.439999999999</v>
          </cell>
        </row>
        <row r="3530">
          <cell r="A3530" t="str">
            <v>IIEE-SJ - 102000</v>
          </cell>
          <cell r="B3530" t="str">
            <v xml:space="preserve">Oficial </v>
          </cell>
          <cell r="C3530" t="str">
            <v>Cargas Sociales Oficial</v>
          </cell>
          <cell r="D3530" t="str">
            <v>hs.</v>
          </cell>
          <cell r="E3530">
            <v>96.1</v>
          </cell>
          <cell r="F3530">
            <v>139.9</v>
          </cell>
          <cell r="G3530">
            <v>13444.39</v>
          </cell>
        </row>
        <row r="3531">
          <cell r="A3531" t="str">
            <v>IIEE-SJ - 103000</v>
          </cell>
          <cell r="B3531" t="str">
            <v>Ayudante</v>
          </cell>
          <cell r="C3531" t="str">
            <v>Cargas Sociales Ayudante</v>
          </cell>
          <cell r="D3531" t="str">
            <v>hs.</v>
          </cell>
          <cell r="E3531">
            <v>113.33</v>
          </cell>
          <cell r="F3531">
            <v>118.96</v>
          </cell>
          <cell r="G3531">
            <v>13481.74</v>
          </cell>
        </row>
        <row r="3532">
          <cell r="A3532" t="str">
            <v/>
          </cell>
          <cell r="B3532">
            <v>0</v>
          </cell>
          <cell r="C3532">
            <v>0</v>
          </cell>
          <cell r="D3532" t="str">
            <v/>
          </cell>
          <cell r="E3532">
            <v>0</v>
          </cell>
          <cell r="F3532">
            <v>0</v>
          </cell>
          <cell r="G3532">
            <v>0</v>
          </cell>
        </row>
        <row r="3533">
          <cell r="A3533" t="str">
            <v/>
          </cell>
          <cell r="B3533">
            <v>0</v>
          </cell>
          <cell r="C3533">
            <v>0</v>
          </cell>
          <cell r="D3533" t="str">
            <v/>
          </cell>
          <cell r="E3533">
            <v>0</v>
          </cell>
          <cell r="F3533">
            <v>0</v>
          </cell>
          <cell r="G3533">
            <v>0</v>
          </cell>
        </row>
        <row r="3534">
          <cell r="A3534" t="str">
            <v/>
          </cell>
          <cell r="B3534">
            <v>0</v>
          </cell>
          <cell r="C3534">
            <v>0</v>
          </cell>
          <cell r="D3534" t="str">
            <v/>
          </cell>
          <cell r="E3534">
            <v>0</v>
          </cell>
          <cell r="F3534">
            <v>0</v>
          </cell>
          <cell r="G3534">
            <v>0</v>
          </cell>
        </row>
        <row r="3535">
          <cell r="A3535" t="str">
            <v/>
          </cell>
          <cell r="B3535">
            <v>0</v>
          </cell>
          <cell r="C3535">
            <v>0</v>
          </cell>
          <cell r="D3535" t="str">
            <v/>
          </cell>
          <cell r="E3535">
            <v>0</v>
          </cell>
          <cell r="F3535">
            <v>0</v>
          </cell>
          <cell r="G3535">
            <v>0</v>
          </cell>
        </row>
        <row r="3536">
          <cell r="A3536">
            <v>0</v>
          </cell>
          <cell r="B3536">
            <v>0</v>
          </cell>
          <cell r="C3536">
            <v>0</v>
          </cell>
          <cell r="D3536">
            <v>0</v>
          </cell>
          <cell r="E3536">
            <v>0</v>
          </cell>
          <cell r="F3536" t="str">
            <v>Total B</v>
          </cell>
          <cell r="G3536">
            <v>69583.22</v>
          </cell>
        </row>
        <row r="3537">
          <cell r="A3537">
            <v>0</v>
          </cell>
          <cell r="B3537">
            <v>0</v>
          </cell>
          <cell r="C3537" t="str">
            <v>C - EQUIPOS</v>
          </cell>
          <cell r="D3537">
            <v>0</v>
          </cell>
          <cell r="E3537">
            <v>0</v>
          </cell>
          <cell r="F3537">
            <v>0</v>
          </cell>
          <cell r="G3537">
            <v>0</v>
          </cell>
        </row>
        <row r="3538">
          <cell r="A3538" t="str">
            <v/>
          </cell>
          <cell r="B3538" t="str">
            <v/>
          </cell>
          <cell r="C3538">
            <v>0</v>
          </cell>
          <cell r="D3538" t="str">
            <v/>
          </cell>
          <cell r="E3538">
            <v>0</v>
          </cell>
          <cell r="F3538">
            <v>0</v>
          </cell>
          <cell r="G3538">
            <v>0</v>
          </cell>
        </row>
        <row r="3539">
          <cell r="A3539" t="str">
            <v/>
          </cell>
          <cell r="B3539" t="str">
            <v/>
          </cell>
          <cell r="C3539">
            <v>0</v>
          </cell>
          <cell r="D3539" t="str">
            <v/>
          </cell>
          <cell r="E3539">
            <v>0</v>
          </cell>
          <cell r="F3539">
            <v>0</v>
          </cell>
          <cell r="G3539">
            <v>0</v>
          </cell>
        </row>
        <row r="3540">
          <cell r="A3540" t="str">
            <v/>
          </cell>
          <cell r="B3540" t="str">
            <v/>
          </cell>
          <cell r="C3540">
            <v>0</v>
          </cell>
          <cell r="D3540" t="str">
            <v/>
          </cell>
          <cell r="E3540">
            <v>0</v>
          </cell>
          <cell r="F3540">
            <v>0</v>
          </cell>
          <cell r="G3540">
            <v>0</v>
          </cell>
        </row>
        <row r="3541">
          <cell r="A3541" t="str">
            <v/>
          </cell>
          <cell r="B3541" t="str">
            <v/>
          </cell>
          <cell r="C3541">
            <v>0</v>
          </cell>
          <cell r="D3541" t="str">
            <v/>
          </cell>
          <cell r="E3541">
            <v>0</v>
          </cell>
          <cell r="F3541">
            <v>0</v>
          </cell>
          <cell r="G3541">
            <v>0</v>
          </cell>
        </row>
        <row r="3542">
          <cell r="A3542" t="str">
            <v/>
          </cell>
          <cell r="B3542" t="str">
            <v/>
          </cell>
          <cell r="C3542">
            <v>0</v>
          </cell>
          <cell r="D3542" t="str">
            <v/>
          </cell>
          <cell r="E3542">
            <v>0</v>
          </cell>
          <cell r="F3542">
            <v>0</v>
          </cell>
          <cell r="G3542">
            <v>0</v>
          </cell>
        </row>
        <row r="3543">
          <cell r="A3543" t="str">
            <v/>
          </cell>
          <cell r="B3543" t="str">
            <v/>
          </cell>
          <cell r="C3543">
            <v>0</v>
          </cell>
          <cell r="D3543" t="str">
            <v/>
          </cell>
          <cell r="E3543">
            <v>0</v>
          </cell>
          <cell r="F3543">
            <v>0</v>
          </cell>
          <cell r="G3543">
            <v>0</v>
          </cell>
        </row>
        <row r="3544">
          <cell r="A3544" t="str">
            <v/>
          </cell>
          <cell r="B3544" t="str">
            <v/>
          </cell>
          <cell r="C3544">
            <v>0</v>
          </cell>
          <cell r="D3544" t="str">
            <v/>
          </cell>
          <cell r="E3544">
            <v>0</v>
          </cell>
          <cell r="F3544">
            <v>0</v>
          </cell>
          <cell r="G3544">
            <v>0</v>
          </cell>
        </row>
        <row r="3545">
          <cell r="A3545" t="str">
            <v/>
          </cell>
          <cell r="B3545" t="str">
            <v/>
          </cell>
          <cell r="C3545">
            <v>0</v>
          </cell>
          <cell r="D3545" t="str">
            <v/>
          </cell>
          <cell r="E3545">
            <v>0</v>
          </cell>
          <cell r="F3545">
            <v>0</v>
          </cell>
          <cell r="G3545">
            <v>0</v>
          </cell>
        </row>
        <row r="3546">
          <cell r="A3546" t="str">
            <v/>
          </cell>
          <cell r="B3546" t="str">
            <v/>
          </cell>
          <cell r="C3546">
            <v>0</v>
          </cell>
          <cell r="D3546" t="str">
            <v/>
          </cell>
          <cell r="E3546">
            <v>0</v>
          </cell>
          <cell r="F3546">
            <v>0</v>
          </cell>
          <cell r="G3546">
            <v>0</v>
          </cell>
        </row>
        <row r="3547">
          <cell r="A3547">
            <v>0</v>
          </cell>
          <cell r="B3547">
            <v>0</v>
          </cell>
          <cell r="C3547">
            <v>0</v>
          </cell>
          <cell r="D3547">
            <v>0</v>
          </cell>
          <cell r="E3547">
            <v>0</v>
          </cell>
          <cell r="F3547" t="str">
            <v>Total C</v>
          </cell>
          <cell r="G3547">
            <v>0</v>
          </cell>
        </row>
        <row r="3548">
          <cell r="A3548">
            <v>0</v>
          </cell>
          <cell r="B3548">
            <v>0</v>
          </cell>
          <cell r="C3548">
            <v>0</v>
          </cell>
          <cell r="D3548">
            <v>0</v>
          </cell>
          <cell r="E3548">
            <v>0</v>
          </cell>
          <cell r="F3548">
            <v>0</v>
          </cell>
          <cell r="G3548">
            <v>0</v>
          </cell>
        </row>
        <row r="3549">
          <cell r="A3549" t="str">
            <v>12.1.1</v>
          </cell>
          <cell r="B3549" t="str">
            <v>TODA LA INSTALACION SANITARIA</v>
          </cell>
          <cell r="C3549">
            <v>0</v>
          </cell>
          <cell r="D3549" t="str">
            <v>Costo  Neto</v>
          </cell>
          <cell r="E3549">
            <v>0</v>
          </cell>
          <cell r="F3549" t="str">
            <v>Total D=A+B+C</v>
          </cell>
          <cell r="G3549">
            <v>69583.22</v>
          </cell>
        </row>
        <row r="3551">
          <cell r="A3551" t="str">
            <v>ANALISIS DE PRECIOS</v>
          </cell>
          <cell r="B3551">
            <v>0</v>
          </cell>
          <cell r="C3551">
            <v>0</v>
          </cell>
          <cell r="D3551">
            <v>0</v>
          </cell>
          <cell r="E3551">
            <v>0</v>
          </cell>
          <cell r="F3551">
            <v>0</v>
          </cell>
          <cell r="G3551">
            <v>0</v>
          </cell>
        </row>
        <row r="3552">
          <cell r="A3552" t="str">
            <v>COMITENTE:</v>
          </cell>
          <cell r="B3552" t="str">
            <v>DIRECCIÓN DE INFRAESTRUCTURA ESCOLAR</v>
          </cell>
          <cell r="C3552">
            <v>0</v>
          </cell>
          <cell r="D3552">
            <v>0</v>
          </cell>
          <cell r="E3552">
            <v>0</v>
          </cell>
          <cell r="F3552">
            <v>0</v>
          </cell>
          <cell r="G3552">
            <v>0</v>
          </cell>
        </row>
        <row r="3553">
          <cell r="A3553" t="str">
            <v>CONTRATISTA:</v>
          </cell>
          <cell r="B3553">
            <v>0</v>
          </cell>
          <cell r="C3553">
            <v>0</v>
          </cell>
          <cell r="D3553">
            <v>0</v>
          </cell>
          <cell r="E3553">
            <v>0</v>
          </cell>
          <cell r="F3553">
            <v>0</v>
          </cell>
          <cell r="G3553">
            <v>0</v>
          </cell>
        </row>
        <row r="3554">
          <cell r="A3554" t="str">
            <v>OBRA:</v>
          </cell>
          <cell r="B3554" t="str">
            <v>ESCUELA JUAN JOSE PASO</v>
          </cell>
          <cell r="C3554">
            <v>0</v>
          </cell>
          <cell r="D3554">
            <v>0</v>
          </cell>
          <cell r="E3554">
            <v>0</v>
          </cell>
          <cell r="F3554" t="str">
            <v>PRECIOS A:</v>
          </cell>
          <cell r="G3554">
            <v>44180</v>
          </cell>
        </row>
        <row r="3555">
          <cell r="A3555" t="str">
            <v>UBICACIÓN:</v>
          </cell>
          <cell r="B3555" t="str">
            <v>DEPARTAMENTO ANGACO</v>
          </cell>
          <cell r="C3555">
            <v>0</v>
          </cell>
          <cell r="D3555">
            <v>0</v>
          </cell>
          <cell r="E3555">
            <v>0</v>
          </cell>
          <cell r="F3555">
            <v>0</v>
          </cell>
          <cell r="G3555">
            <v>0</v>
          </cell>
        </row>
        <row r="3556">
          <cell r="A3556" t="str">
            <v>RUBRO:</v>
          </cell>
          <cell r="B3556">
            <v>12</v>
          </cell>
          <cell r="C3556" t="str">
            <v>INSTALACIÓN SANITARIA.</v>
          </cell>
          <cell r="D3556">
            <v>0</v>
          </cell>
          <cell r="E3556">
            <v>0</v>
          </cell>
          <cell r="F3556">
            <v>0</v>
          </cell>
          <cell r="G3556">
            <v>0</v>
          </cell>
        </row>
        <row r="3557">
          <cell r="A3557" t="str">
            <v>ITEM:</v>
          </cell>
          <cell r="B3557" t="str">
            <v>12.1.2</v>
          </cell>
          <cell r="C3557" t="str">
            <v>Rellenos de tierra</v>
          </cell>
          <cell r="D3557">
            <v>0</v>
          </cell>
          <cell r="E3557">
            <v>0</v>
          </cell>
          <cell r="F3557" t="str">
            <v>UNIDAD:</v>
          </cell>
          <cell r="G3557" t="str">
            <v>gl</v>
          </cell>
        </row>
        <row r="3558">
          <cell r="A3558">
            <v>0</v>
          </cell>
          <cell r="B3558">
            <v>0</v>
          </cell>
          <cell r="C3558">
            <v>0</v>
          </cell>
          <cell r="D3558">
            <v>0</v>
          </cell>
          <cell r="E3558">
            <v>0</v>
          </cell>
          <cell r="F3558">
            <v>0</v>
          </cell>
          <cell r="G3558">
            <v>0</v>
          </cell>
        </row>
        <row r="3559">
          <cell r="A3559" t="str">
            <v>DATOS REDETERMINACION</v>
          </cell>
          <cell r="B3559">
            <v>0</v>
          </cell>
          <cell r="C3559" t="str">
            <v>DESIGNACION</v>
          </cell>
          <cell r="D3559" t="str">
            <v>U</v>
          </cell>
          <cell r="E3559" t="str">
            <v>Cantidad</v>
          </cell>
          <cell r="F3559" t="str">
            <v>$ Unitarios</v>
          </cell>
          <cell r="G3559" t="str">
            <v>$ Parcial</v>
          </cell>
        </row>
        <row r="3560">
          <cell r="A3560" t="str">
            <v>CÓDIGO</v>
          </cell>
          <cell r="B3560" t="str">
            <v>DESCRIPCIÓN</v>
          </cell>
          <cell r="C3560">
            <v>0</v>
          </cell>
          <cell r="D3560">
            <v>0</v>
          </cell>
          <cell r="E3560">
            <v>0</v>
          </cell>
          <cell r="F3560">
            <v>0</v>
          </cell>
          <cell r="G3560">
            <v>0</v>
          </cell>
        </row>
        <row r="3561">
          <cell r="A3561">
            <v>0</v>
          </cell>
          <cell r="B3561">
            <v>0</v>
          </cell>
          <cell r="C3561" t="str">
            <v>A - MATERIALES</v>
          </cell>
          <cell r="D3561">
            <v>0</v>
          </cell>
          <cell r="E3561">
            <v>0</v>
          </cell>
          <cell r="F3561">
            <v>0</v>
          </cell>
          <cell r="G3561">
            <v>0</v>
          </cell>
        </row>
        <row r="3562">
          <cell r="A3562" t="str">
            <v>INDEC-MO - 51620-1</v>
          </cell>
          <cell r="B3562" t="str">
            <v xml:space="preserve">Instalación sanitaria </v>
          </cell>
          <cell r="C3562" t="str">
            <v>Rellenos de Tierra I.S. S/Esp. Técnicas</v>
          </cell>
          <cell r="D3562" t="str">
            <v>Gl</v>
          </cell>
          <cell r="E3562">
            <v>1</v>
          </cell>
          <cell r="F3562">
            <v>45917.433599999997</v>
          </cell>
          <cell r="G3562">
            <v>45917.43</v>
          </cell>
        </row>
        <row r="3563">
          <cell r="A3563" t="str">
            <v/>
          </cell>
          <cell r="B3563" t="str">
            <v/>
          </cell>
          <cell r="C3563">
            <v>0</v>
          </cell>
          <cell r="D3563" t="str">
            <v/>
          </cell>
          <cell r="E3563">
            <v>0</v>
          </cell>
          <cell r="F3563">
            <v>0</v>
          </cell>
          <cell r="G3563">
            <v>0</v>
          </cell>
        </row>
        <row r="3564">
          <cell r="A3564" t="str">
            <v/>
          </cell>
          <cell r="B3564" t="str">
            <v/>
          </cell>
          <cell r="C3564">
            <v>0</v>
          </cell>
          <cell r="D3564" t="str">
            <v/>
          </cell>
          <cell r="E3564">
            <v>0</v>
          </cell>
          <cell r="F3564">
            <v>0</v>
          </cell>
          <cell r="G3564">
            <v>0</v>
          </cell>
        </row>
        <row r="3565">
          <cell r="A3565" t="str">
            <v/>
          </cell>
          <cell r="B3565" t="str">
            <v/>
          </cell>
          <cell r="C3565">
            <v>0</v>
          </cell>
          <cell r="D3565" t="str">
            <v/>
          </cell>
          <cell r="E3565">
            <v>0</v>
          </cell>
          <cell r="F3565">
            <v>0</v>
          </cell>
          <cell r="G3565">
            <v>0</v>
          </cell>
        </row>
        <row r="3566">
          <cell r="A3566" t="str">
            <v/>
          </cell>
          <cell r="B3566" t="str">
            <v/>
          </cell>
          <cell r="C3566">
            <v>0</v>
          </cell>
          <cell r="D3566" t="str">
            <v/>
          </cell>
          <cell r="E3566">
            <v>0</v>
          </cell>
          <cell r="F3566">
            <v>0</v>
          </cell>
          <cell r="G3566">
            <v>0</v>
          </cell>
        </row>
        <row r="3567">
          <cell r="A3567" t="str">
            <v/>
          </cell>
          <cell r="B3567" t="str">
            <v/>
          </cell>
          <cell r="C3567">
            <v>0</v>
          </cell>
          <cell r="D3567" t="str">
            <v/>
          </cell>
          <cell r="E3567">
            <v>0</v>
          </cell>
          <cell r="F3567">
            <v>0</v>
          </cell>
          <cell r="G3567">
            <v>0</v>
          </cell>
        </row>
        <row r="3568">
          <cell r="A3568" t="str">
            <v/>
          </cell>
          <cell r="B3568" t="str">
            <v/>
          </cell>
          <cell r="C3568">
            <v>0</v>
          </cell>
          <cell r="D3568" t="str">
            <v/>
          </cell>
          <cell r="E3568">
            <v>0</v>
          </cell>
          <cell r="F3568">
            <v>0</v>
          </cell>
          <cell r="G3568">
            <v>0</v>
          </cell>
        </row>
        <row r="3569">
          <cell r="A3569" t="str">
            <v/>
          </cell>
          <cell r="B3569" t="str">
            <v/>
          </cell>
          <cell r="C3569">
            <v>0</v>
          </cell>
          <cell r="D3569" t="str">
            <v/>
          </cell>
          <cell r="E3569">
            <v>0</v>
          </cell>
          <cell r="F3569">
            <v>0</v>
          </cell>
          <cell r="G3569">
            <v>0</v>
          </cell>
        </row>
        <row r="3570">
          <cell r="A3570" t="str">
            <v/>
          </cell>
          <cell r="B3570" t="str">
            <v/>
          </cell>
          <cell r="C3570">
            <v>0</v>
          </cell>
          <cell r="D3570" t="str">
            <v/>
          </cell>
          <cell r="E3570">
            <v>0</v>
          </cell>
          <cell r="F3570">
            <v>0</v>
          </cell>
          <cell r="G3570">
            <v>0</v>
          </cell>
        </row>
        <row r="3571">
          <cell r="A3571" t="str">
            <v/>
          </cell>
          <cell r="B3571" t="str">
            <v/>
          </cell>
          <cell r="C3571">
            <v>0</v>
          </cell>
          <cell r="D3571" t="str">
            <v/>
          </cell>
          <cell r="E3571">
            <v>0</v>
          </cell>
          <cell r="F3571">
            <v>0</v>
          </cell>
          <cell r="G3571">
            <v>0</v>
          </cell>
        </row>
        <row r="3572">
          <cell r="A3572" t="str">
            <v/>
          </cell>
          <cell r="B3572" t="str">
            <v/>
          </cell>
          <cell r="C3572">
            <v>0</v>
          </cell>
          <cell r="D3572" t="str">
            <v/>
          </cell>
          <cell r="E3572">
            <v>0</v>
          </cell>
          <cell r="F3572">
            <v>0</v>
          </cell>
          <cell r="G3572">
            <v>0</v>
          </cell>
        </row>
        <row r="3573">
          <cell r="A3573" t="str">
            <v/>
          </cell>
          <cell r="B3573" t="str">
            <v/>
          </cell>
          <cell r="C3573">
            <v>0</v>
          </cell>
          <cell r="D3573" t="str">
            <v/>
          </cell>
          <cell r="E3573">
            <v>0</v>
          </cell>
          <cell r="F3573">
            <v>0</v>
          </cell>
          <cell r="G3573">
            <v>0</v>
          </cell>
        </row>
        <row r="3574">
          <cell r="A3574" t="str">
            <v/>
          </cell>
          <cell r="B3574" t="str">
            <v/>
          </cell>
          <cell r="C3574">
            <v>0</v>
          </cell>
          <cell r="D3574" t="str">
            <v/>
          </cell>
          <cell r="E3574">
            <v>0</v>
          </cell>
          <cell r="F3574">
            <v>0</v>
          </cell>
          <cell r="G3574">
            <v>0</v>
          </cell>
        </row>
        <row r="3575">
          <cell r="A3575" t="str">
            <v/>
          </cell>
          <cell r="B3575" t="str">
            <v/>
          </cell>
          <cell r="C3575">
            <v>0</v>
          </cell>
          <cell r="D3575" t="str">
            <v/>
          </cell>
          <cell r="E3575">
            <v>0</v>
          </cell>
          <cell r="F3575">
            <v>0</v>
          </cell>
          <cell r="G3575">
            <v>0</v>
          </cell>
        </row>
        <row r="3576">
          <cell r="A3576">
            <v>0</v>
          </cell>
          <cell r="B3576">
            <v>0</v>
          </cell>
          <cell r="C3576">
            <v>0</v>
          </cell>
          <cell r="D3576">
            <v>0</v>
          </cell>
          <cell r="E3576">
            <v>0</v>
          </cell>
          <cell r="F3576" t="str">
            <v>Total A</v>
          </cell>
          <cell r="G3576">
            <v>45917.43</v>
          </cell>
        </row>
        <row r="3577">
          <cell r="A3577">
            <v>0</v>
          </cell>
          <cell r="B3577">
            <v>0</v>
          </cell>
          <cell r="C3577" t="str">
            <v>B - MANO DE OBRA</v>
          </cell>
          <cell r="D3577">
            <v>0</v>
          </cell>
          <cell r="E3577">
            <v>0</v>
          </cell>
          <cell r="F3577">
            <v>0</v>
          </cell>
          <cell r="G3577">
            <v>0</v>
          </cell>
        </row>
        <row r="3578">
          <cell r="A3578" t="str">
            <v>IIEE-SJ - 102000</v>
          </cell>
          <cell r="B3578" t="str">
            <v xml:space="preserve">Oficial </v>
          </cell>
          <cell r="C3578" t="str">
            <v>Oficial</v>
          </cell>
          <cell r="D3578" t="str">
            <v>hs.</v>
          </cell>
          <cell r="E3578">
            <v>27.24</v>
          </cell>
          <cell r="F3578">
            <v>222.14</v>
          </cell>
          <cell r="G3578">
            <v>6051.09</v>
          </cell>
        </row>
        <row r="3579">
          <cell r="A3579" t="str">
            <v>IIEE-SJ - 103000</v>
          </cell>
          <cell r="B3579" t="str">
            <v>Ayudante</v>
          </cell>
          <cell r="C3579" t="str">
            <v>Ayudante</v>
          </cell>
          <cell r="D3579" t="str">
            <v>hs.</v>
          </cell>
          <cell r="E3579">
            <v>32.119999999999997</v>
          </cell>
          <cell r="F3579">
            <v>188.03</v>
          </cell>
          <cell r="G3579">
            <v>6039.52</v>
          </cell>
        </row>
        <row r="3580">
          <cell r="A3580" t="str">
            <v>IIEE-SJ - 102000</v>
          </cell>
          <cell r="B3580" t="str">
            <v xml:space="preserve">Oficial </v>
          </cell>
          <cell r="C3580" t="str">
            <v>Cargas Sociales Oficial</v>
          </cell>
          <cell r="D3580" t="str">
            <v>hs.</v>
          </cell>
          <cell r="E3580">
            <v>27.24</v>
          </cell>
          <cell r="F3580">
            <v>139.9</v>
          </cell>
          <cell r="G3580">
            <v>3810.88</v>
          </cell>
        </row>
        <row r="3581">
          <cell r="A3581" t="str">
            <v>IIEE-SJ - 103000</v>
          </cell>
          <cell r="B3581" t="str">
            <v>Ayudante</v>
          </cell>
          <cell r="C3581" t="str">
            <v>Cargas Sociales Ayudante</v>
          </cell>
          <cell r="D3581" t="str">
            <v>hs.</v>
          </cell>
          <cell r="E3581">
            <v>32.119999999999997</v>
          </cell>
          <cell r="F3581">
            <v>118.96</v>
          </cell>
          <cell r="G3581">
            <v>3821</v>
          </cell>
        </row>
        <row r="3582">
          <cell r="A3582" t="str">
            <v/>
          </cell>
          <cell r="B3582">
            <v>0</v>
          </cell>
          <cell r="C3582">
            <v>0</v>
          </cell>
          <cell r="D3582" t="str">
            <v/>
          </cell>
          <cell r="E3582">
            <v>0</v>
          </cell>
          <cell r="F3582">
            <v>0</v>
          </cell>
          <cell r="G3582">
            <v>0</v>
          </cell>
        </row>
        <row r="3583">
          <cell r="A3583" t="str">
            <v/>
          </cell>
          <cell r="B3583">
            <v>0</v>
          </cell>
          <cell r="C3583">
            <v>0</v>
          </cell>
          <cell r="D3583" t="str">
            <v/>
          </cell>
          <cell r="E3583">
            <v>0</v>
          </cell>
          <cell r="F3583">
            <v>0</v>
          </cell>
          <cell r="G3583">
            <v>0</v>
          </cell>
        </row>
        <row r="3584">
          <cell r="A3584" t="str">
            <v/>
          </cell>
          <cell r="B3584">
            <v>0</v>
          </cell>
          <cell r="C3584">
            <v>0</v>
          </cell>
          <cell r="D3584" t="str">
            <v/>
          </cell>
          <cell r="E3584">
            <v>0</v>
          </cell>
          <cell r="F3584">
            <v>0</v>
          </cell>
          <cell r="G3584">
            <v>0</v>
          </cell>
        </row>
        <row r="3585">
          <cell r="A3585" t="str">
            <v/>
          </cell>
          <cell r="B3585">
            <v>0</v>
          </cell>
          <cell r="C3585">
            <v>0</v>
          </cell>
          <cell r="D3585" t="str">
            <v/>
          </cell>
          <cell r="E3585">
            <v>0</v>
          </cell>
          <cell r="F3585">
            <v>0</v>
          </cell>
          <cell r="G3585">
            <v>0</v>
          </cell>
        </row>
        <row r="3586">
          <cell r="A3586">
            <v>0</v>
          </cell>
          <cell r="B3586">
            <v>0</v>
          </cell>
          <cell r="C3586">
            <v>0</v>
          </cell>
          <cell r="D3586">
            <v>0</v>
          </cell>
          <cell r="E3586">
            <v>0</v>
          </cell>
          <cell r="F3586" t="str">
            <v>Total B</v>
          </cell>
          <cell r="G3586">
            <v>19722.490000000002</v>
          </cell>
        </row>
        <row r="3587">
          <cell r="A3587">
            <v>0</v>
          </cell>
          <cell r="B3587">
            <v>0</v>
          </cell>
          <cell r="C3587" t="str">
            <v>C - EQUIPOS</v>
          </cell>
          <cell r="D3587">
            <v>0</v>
          </cell>
          <cell r="E3587">
            <v>0</v>
          </cell>
          <cell r="F3587">
            <v>0</v>
          </cell>
          <cell r="G3587">
            <v>0</v>
          </cell>
        </row>
        <row r="3588">
          <cell r="A3588" t="str">
            <v/>
          </cell>
          <cell r="B3588" t="str">
            <v/>
          </cell>
          <cell r="C3588">
            <v>0</v>
          </cell>
          <cell r="D3588" t="str">
            <v/>
          </cell>
          <cell r="E3588">
            <v>0</v>
          </cell>
          <cell r="F3588">
            <v>0</v>
          </cell>
          <cell r="G3588">
            <v>0</v>
          </cell>
        </row>
        <row r="3589">
          <cell r="A3589" t="str">
            <v/>
          </cell>
          <cell r="B3589" t="str">
            <v/>
          </cell>
          <cell r="C3589">
            <v>0</v>
          </cell>
          <cell r="D3589" t="str">
            <v/>
          </cell>
          <cell r="E3589">
            <v>0</v>
          </cell>
          <cell r="F3589">
            <v>0</v>
          </cell>
          <cell r="G3589">
            <v>0</v>
          </cell>
        </row>
        <row r="3590">
          <cell r="A3590" t="str">
            <v/>
          </cell>
          <cell r="B3590" t="str">
            <v/>
          </cell>
          <cell r="C3590">
            <v>0</v>
          </cell>
          <cell r="D3590" t="str">
            <v/>
          </cell>
          <cell r="E3590">
            <v>0</v>
          </cell>
          <cell r="F3590">
            <v>0</v>
          </cell>
          <cell r="G3590">
            <v>0</v>
          </cell>
        </row>
        <row r="3591">
          <cell r="A3591" t="str">
            <v/>
          </cell>
          <cell r="B3591" t="str">
            <v/>
          </cell>
          <cell r="C3591">
            <v>0</v>
          </cell>
          <cell r="D3591" t="str">
            <v/>
          </cell>
          <cell r="E3591">
            <v>0</v>
          </cell>
          <cell r="F3591">
            <v>0</v>
          </cell>
          <cell r="G3591">
            <v>0</v>
          </cell>
        </row>
        <row r="3592">
          <cell r="A3592" t="str">
            <v/>
          </cell>
          <cell r="B3592" t="str">
            <v/>
          </cell>
          <cell r="C3592">
            <v>0</v>
          </cell>
          <cell r="D3592" t="str">
            <v/>
          </cell>
          <cell r="E3592">
            <v>0</v>
          </cell>
          <cell r="F3592">
            <v>0</v>
          </cell>
          <cell r="G3592">
            <v>0</v>
          </cell>
        </row>
        <row r="3593">
          <cell r="A3593" t="str">
            <v/>
          </cell>
          <cell r="B3593" t="str">
            <v/>
          </cell>
          <cell r="C3593">
            <v>0</v>
          </cell>
          <cell r="D3593" t="str">
            <v/>
          </cell>
          <cell r="E3593">
            <v>0</v>
          </cell>
          <cell r="F3593">
            <v>0</v>
          </cell>
          <cell r="G3593">
            <v>0</v>
          </cell>
        </row>
        <row r="3594">
          <cell r="A3594" t="str">
            <v/>
          </cell>
          <cell r="B3594" t="str">
            <v/>
          </cell>
          <cell r="C3594">
            <v>0</v>
          </cell>
          <cell r="D3594" t="str">
            <v/>
          </cell>
          <cell r="E3594">
            <v>0</v>
          </cell>
          <cell r="F3594">
            <v>0</v>
          </cell>
          <cell r="G3594">
            <v>0</v>
          </cell>
        </row>
        <row r="3595">
          <cell r="A3595" t="str">
            <v/>
          </cell>
          <cell r="B3595" t="str">
            <v/>
          </cell>
          <cell r="C3595">
            <v>0</v>
          </cell>
          <cell r="D3595" t="str">
            <v/>
          </cell>
          <cell r="E3595">
            <v>0</v>
          </cell>
          <cell r="F3595">
            <v>0</v>
          </cell>
          <cell r="G3595">
            <v>0</v>
          </cell>
        </row>
        <row r="3596">
          <cell r="A3596" t="str">
            <v/>
          </cell>
          <cell r="B3596" t="str">
            <v/>
          </cell>
          <cell r="C3596">
            <v>0</v>
          </cell>
          <cell r="D3596" t="str">
            <v/>
          </cell>
          <cell r="E3596">
            <v>0</v>
          </cell>
          <cell r="F3596">
            <v>0</v>
          </cell>
          <cell r="G3596">
            <v>0</v>
          </cell>
        </row>
        <row r="3597">
          <cell r="A3597">
            <v>0</v>
          </cell>
          <cell r="B3597">
            <v>0</v>
          </cell>
          <cell r="C3597">
            <v>0</v>
          </cell>
          <cell r="D3597">
            <v>0</v>
          </cell>
          <cell r="E3597">
            <v>0</v>
          </cell>
          <cell r="F3597" t="str">
            <v>Total C</v>
          </cell>
          <cell r="G3597">
            <v>0</v>
          </cell>
        </row>
        <row r="3598">
          <cell r="A3598">
            <v>0</v>
          </cell>
          <cell r="B3598">
            <v>0</v>
          </cell>
          <cell r="C3598">
            <v>0</v>
          </cell>
          <cell r="D3598">
            <v>0</v>
          </cell>
          <cell r="E3598">
            <v>0</v>
          </cell>
          <cell r="F3598">
            <v>0</v>
          </cell>
          <cell r="G3598">
            <v>0</v>
          </cell>
        </row>
        <row r="3599">
          <cell r="A3599" t="str">
            <v>12.1.2</v>
          </cell>
          <cell r="B3599" t="str">
            <v>Rellenos de tierra</v>
          </cell>
          <cell r="C3599">
            <v>0</v>
          </cell>
          <cell r="D3599" t="str">
            <v>Costo  Neto</v>
          </cell>
          <cell r="E3599">
            <v>0</v>
          </cell>
          <cell r="F3599" t="str">
            <v>Total D=A+B+C</v>
          </cell>
          <cell r="G3599">
            <v>65639.920000000013</v>
          </cell>
        </row>
        <row r="3601">
          <cell r="A3601" t="str">
            <v>ANALISIS DE PRECIOS</v>
          </cell>
          <cell r="B3601">
            <v>0</v>
          </cell>
          <cell r="C3601">
            <v>0</v>
          </cell>
          <cell r="D3601">
            <v>0</v>
          </cell>
          <cell r="E3601">
            <v>0</v>
          </cell>
          <cell r="F3601">
            <v>0</v>
          </cell>
          <cell r="G3601">
            <v>0</v>
          </cell>
        </row>
        <row r="3602">
          <cell r="A3602" t="str">
            <v>COMITENTE:</v>
          </cell>
          <cell r="B3602" t="str">
            <v>DIRECCIÓN DE INFRAESTRUCTURA ESCOLAR</v>
          </cell>
          <cell r="C3602">
            <v>0</v>
          </cell>
          <cell r="D3602">
            <v>0</v>
          </cell>
          <cell r="E3602">
            <v>0</v>
          </cell>
          <cell r="F3602">
            <v>0</v>
          </cell>
          <cell r="G3602">
            <v>0</v>
          </cell>
        </row>
        <row r="3603">
          <cell r="A3603" t="str">
            <v>CONTRATISTA:</v>
          </cell>
          <cell r="B3603">
            <v>0</v>
          </cell>
          <cell r="C3603">
            <v>0</v>
          </cell>
          <cell r="D3603">
            <v>0</v>
          </cell>
          <cell r="E3603">
            <v>0</v>
          </cell>
          <cell r="F3603">
            <v>0</v>
          </cell>
          <cell r="G3603">
            <v>0</v>
          </cell>
        </row>
        <row r="3604">
          <cell r="A3604" t="str">
            <v>OBRA:</v>
          </cell>
          <cell r="B3604" t="str">
            <v>ESCUELA JUAN JOSE PASO</v>
          </cell>
          <cell r="C3604">
            <v>0</v>
          </cell>
          <cell r="D3604">
            <v>0</v>
          </cell>
          <cell r="E3604">
            <v>0</v>
          </cell>
          <cell r="F3604" t="str">
            <v>PRECIOS A:</v>
          </cell>
          <cell r="G3604">
            <v>44180</v>
          </cell>
        </row>
        <row r="3605">
          <cell r="A3605" t="str">
            <v>UBICACIÓN:</v>
          </cell>
          <cell r="B3605" t="str">
            <v>DEPARTAMENTO ANGACO</v>
          </cell>
          <cell r="C3605">
            <v>0</v>
          </cell>
          <cell r="D3605">
            <v>0</v>
          </cell>
          <cell r="E3605">
            <v>0</v>
          </cell>
          <cell r="F3605">
            <v>0</v>
          </cell>
          <cell r="G3605">
            <v>0</v>
          </cell>
        </row>
        <row r="3606">
          <cell r="A3606" t="str">
            <v>RUBRO:</v>
          </cell>
          <cell r="B3606">
            <v>12</v>
          </cell>
          <cell r="C3606" t="str">
            <v>INSTALACIÓN SANITARIA.</v>
          </cell>
          <cell r="D3606">
            <v>0</v>
          </cell>
          <cell r="E3606">
            <v>0</v>
          </cell>
          <cell r="F3606">
            <v>0</v>
          </cell>
          <cell r="G3606">
            <v>0</v>
          </cell>
        </row>
        <row r="3607">
          <cell r="A3607" t="str">
            <v>ITEM:</v>
          </cell>
          <cell r="B3607" t="str">
            <v>12.1.3</v>
          </cell>
          <cell r="C3607" t="str">
            <v>Revoques de cámaras de inspección y receptáculos</v>
          </cell>
          <cell r="D3607">
            <v>0</v>
          </cell>
          <cell r="E3607">
            <v>0</v>
          </cell>
          <cell r="F3607" t="str">
            <v>UNIDAD:</v>
          </cell>
          <cell r="G3607" t="str">
            <v>gl</v>
          </cell>
        </row>
        <row r="3608">
          <cell r="A3608">
            <v>0</v>
          </cell>
          <cell r="B3608">
            <v>0</v>
          </cell>
          <cell r="C3608">
            <v>0</v>
          </cell>
          <cell r="D3608">
            <v>0</v>
          </cell>
          <cell r="E3608">
            <v>0</v>
          </cell>
          <cell r="F3608">
            <v>0</v>
          </cell>
          <cell r="G3608">
            <v>0</v>
          </cell>
        </row>
        <row r="3609">
          <cell r="A3609" t="str">
            <v>DATOS REDETERMINACION</v>
          </cell>
          <cell r="B3609">
            <v>0</v>
          </cell>
          <cell r="C3609" t="str">
            <v>DESIGNACION</v>
          </cell>
          <cell r="D3609" t="str">
            <v>U</v>
          </cell>
          <cell r="E3609" t="str">
            <v>Cantidad</v>
          </cell>
          <cell r="F3609" t="str">
            <v>$ Unitarios</v>
          </cell>
          <cell r="G3609" t="str">
            <v>$ Parcial</v>
          </cell>
        </row>
        <row r="3610">
          <cell r="A3610" t="str">
            <v>CÓDIGO</v>
          </cell>
          <cell r="B3610" t="str">
            <v>DESCRIPCIÓN</v>
          </cell>
          <cell r="C3610">
            <v>0</v>
          </cell>
          <cell r="D3610">
            <v>0</v>
          </cell>
          <cell r="E3610">
            <v>0</v>
          </cell>
          <cell r="F3610">
            <v>0</v>
          </cell>
          <cell r="G3610">
            <v>0</v>
          </cell>
        </row>
        <row r="3611">
          <cell r="A3611">
            <v>0</v>
          </cell>
          <cell r="B3611">
            <v>0</v>
          </cell>
          <cell r="C3611" t="str">
            <v>A - MATERIALES</v>
          </cell>
          <cell r="D3611">
            <v>0</v>
          </cell>
          <cell r="E3611">
            <v>0</v>
          </cell>
          <cell r="F3611">
            <v>0</v>
          </cell>
          <cell r="G3611">
            <v>0</v>
          </cell>
        </row>
        <row r="3612">
          <cell r="A3612" t="str">
            <v>INDEC-MO - 51620-1</v>
          </cell>
          <cell r="B3612" t="str">
            <v xml:space="preserve">Instalación sanitaria </v>
          </cell>
          <cell r="C3612" t="str">
            <v>Revoques de Cámaras I.S. S/Esp. Técnicas</v>
          </cell>
          <cell r="D3612" t="str">
            <v>Gl</v>
          </cell>
          <cell r="E3612">
            <v>1</v>
          </cell>
          <cell r="F3612">
            <v>9725.8896000000004</v>
          </cell>
          <cell r="G3612">
            <v>9725.89</v>
          </cell>
        </row>
        <row r="3613">
          <cell r="A3613" t="str">
            <v/>
          </cell>
          <cell r="B3613" t="str">
            <v/>
          </cell>
          <cell r="C3613">
            <v>0</v>
          </cell>
          <cell r="D3613" t="str">
            <v/>
          </cell>
          <cell r="E3613">
            <v>0</v>
          </cell>
          <cell r="F3613">
            <v>0</v>
          </cell>
          <cell r="G3613">
            <v>0</v>
          </cell>
        </row>
        <row r="3614">
          <cell r="A3614" t="str">
            <v/>
          </cell>
          <cell r="B3614" t="str">
            <v/>
          </cell>
          <cell r="C3614">
            <v>0</v>
          </cell>
          <cell r="D3614" t="str">
            <v/>
          </cell>
          <cell r="E3614">
            <v>0</v>
          </cell>
          <cell r="F3614">
            <v>0</v>
          </cell>
          <cell r="G3614">
            <v>0</v>
          </cell>
        </row>
        <row r="3615">
          <cell r="A3615" t="str">
            <v/>
          </cell>
          <cell r="B3615" t="str">
            <v/>
          </cell>
          <cell r="C3615">
            <v>0</v>
          </cell>
          <cell r="D3615" t="str">
            <v/>
          </cell>
          <cell r="E3615">
            <v>0</v>
          </cell>
          <cell r="F3615">
            <v>0</v>
          </cell>
          <cell r="G3615">
            <v>0</v>
          </cell>
        </row>
        <row r="3616">
          <cell r="A3616" t="str">
            <v/>
          </cell>
          <cell r="B3616" t="str">
            <v/>
          </cell>
          <cell r="C3616">
            <v>0</v>
          </cell>
          <cell r="D3616" t="str">
            <v/>
          </cell>
          <cell r="E3616">
            <v>0</v>
          </cell>
          <cell r="F3616">
            <v>0</v>
          </cell>
          <cell r="G3616">
            <v>0</v>
          </cell>
        </row>
        <row r="3617">
          <cell r="A3617" t="str">
            <v/>
          </cell>
          <cell r="B3617" t="str">
            <v/>
          </cell>
          <cell r="C3617">
            <v>0</v>
          </cell>
          <cell r="D3617" t="str">
            <v/>
          </cell>
          <cell r="E3617">
            <v>0</v>
          </cell>
          <cell r="F3617">
            <v>0</v>
          </cell>
          <cell r="G3617">
            <v>0</v>
          </cell>
        </row>
        <row r="3618">
          <cell r="A3618" t="str">
            <v/>
          </cell>
          <cell r="B3618" t="str">
            <v/>
          </cell>
          <cell r="C3618">
            <v>0</v>
          </cell>
          <cell r="D3618" t="str">
            <v/>
          </cell>
          <cell r="E3618">
            <v>0</v>
          </cell>
          <cell r="F3618">
            <v>0</v>
          </cell>
          <cell r="G3618">
            <v>0</v>
          </cell>
        </row>
        <row r="3619">
          <cell r="A3619" t="str">
            <v/>
          </cell>
          <cell r="B3619" t="str">
            <v/>
          </cell>
          <cell r="C3619">
            <v>0</v>
          </cell>
          <cell r="D3619" t="str">
            <v/>
          </cell>
          <cell r="E3619">
            <v>0</v>
          </cell>
          <cell r="F3619">
            <v>0</v>
          </cell>
          <cell r="G3619">
            <v>0</v>
          </cell>
        </row>
        <row r="3620">
          <cell r="A3620" t="str">
            <v/>
          </cell>
          <cell r="B3620" t="str">
            <v/>
          </cell>
          <cell r="C3620">
            <v>0</v>
          </cell>
          <cell r="D3620" t="str">
            <v/>
          </cell>
          <cell r="E3620">
            <v>0</v>
          </cell>
          <cell r="F3620">
            <v>0</v>
          </cell>
          <cell r="G3620">
            <v>0</v>
          </cell>
        </row>
        <row r="3621">
          <cell r="A3621" t="str">
            <v/>
          </cell>
          <cell r="B3621" t="str">
            <v/>
          </cell>
          <cell r="C3621">
            <v>0</v>
          </cell>
          <cell r="D3621" t="str">
            <v/>
          </cell>
          <cell r="E3621">
            <v>0</v>
          </cell>
          <cell r="F3621">
            <v>0</v>
          </cell>
          <cell r="G3621">
            <v>0</v>
          </cell>
        </row>
        <row r="3622">
          <cell r="A3622" t="str">
            <v/>
          </cell>
          <cell r="B3622" t="str">
            <v/>
          </cell>
          <cell r="C3622">
            <v>0</v>
          </cell>
          <cell r="D3622" t="str">
            <v/>
          </cell>
          <cell r="E3622">
            <v>0</v>
          </cell>
          <cell r="F3622">
            <v>0</v>
          </cell>
          <cell r="G3622">
            <v>0</v>
          </cell>
        </row>
        <row r="3623">
          <cell r="A3623" t="str">
            <v/>
          </cell>
          <cell r="B3623" t="str">
            <v/>
          </cell>
          <cell r="C3623">
            <v>0</v>
          </cell>
          <cell r="D3623" t="str">
            <v/>
          </cell>
          <cell r="E3623">
            <v>0</v>
          </cell>
          <cell r="F3623">
            <v>0</v>
          </cell>
          <cell r="G3623">
            <v>0</v>
          </cell>
        </row>
        <row r="3624">
          <cell r="A3624" t="str">
            <v/>
          </cell>
          <cell r="B3624" t="str">
            <v/>
          </cell>
          <cell r="C3624">
            <v>0</v>
          </cell>
          <cell r="D3624" t="str">
            <v/>
          </cell>
          <cell r="E3624">
            <v>0</v>
          </cell>
          <cell r="F3624">
            <v>0</v>
          </cell>
          <cell r="G3624">
            <v>0</v>
          </cell>
        </row>
        <row r="3625">
          <cell r="A3625" t="str">
            <v/>
          </cell>
          <cell r="B3625" t="str">
            <v/>
          </cell>
          <cell r="C3625">
            <v>0</v>
          </cell>
          <cell r="D3625" t="str">
            <v/>
          </cell>
          <cell r="E3625">
            <v>0</v>
          </cell>
          <cell r="F3625">
            <v>0</v>
          </cell>
          <cell r="G3625">
            <v>0</v>
          </cell>
        </row>
        <row r="3626">
          <cell r="A3626">
            <v>0</v>
          </cell>
          <cell r="B3626">
            <v>0</v>
          </cell>
          <cell r="C3626">
            <v>0</v>
          </cell>
          <cell r="D3626">
            <v>0</v>
          </cell>
          <cell r="E3626">
            <v>0</v>
          </cell>
          <cell r="F3626" t="str">
            <v>Total A</v>
          </cell>
          <cell r="G3626">
            <v>9725.89</v>
          </cell>
        </row>
        <row r="3627">
          <cell r="A3627">
            <v>0</v>
          </cell>
          <cell r="B3627">
            <v>0</v>
          </cell>
          <cell r="C3627" t="str">
            <v>B - MANO DE OBRA</v>
          </cell>
          <cell r="D3627">
            <v>0</v>
          </cell>
          <cell r="E3627">
            <v>0</v>
          </cell>
          <cell r="F3627">
            <v>0</v>
          </cell>
          <cell r="G3627">
            <v>0</v>
          </cell>
        </row>
        <row r="3628">
          <cell r="A3628" t="str">
            <v>IIEE-SJ - 102000</v>
          </cell>
          <cell r="B3628" t="str">
            <v xml:space="preserve">Oficial </v>
          </cell>
          <cell r="C3628" t="str">
            <v>Oficial</v>
          </cell>
          <cell r="D3628" t="str">
            <v>hs.</v>
          </cell>
          <cell r="E3628">
            <v>5.28</v>
          </cell>
          <cell r="F3628">
            <v>222.14</v>
          </cell>
          <cell r="G3628">
            <v>1172.9000000000001</v>
          </cell>
        </row>
        <row r="3629">
          <cell r="A3629" t="str">
            <v>IIEE-SJ - 103000</v>
          </cell>
          <cell r="B3629" t="str">
            <v>Ayudante</v>
          </cell>
          <cell r="C3629" t="str">
            <v>Ayudante</v>
          </cell>
          <cell r="D3629" t="str">
            <v>hs.</v>
          </cell>
          <cell r="E3629">
            <v>6.23</v>
          </cell>
          <cell r="F3629">
            <v>188.03</v>
          </cell>
          <cell r="G3629">
            <v>1171.43</v>
          </cell>
        </row>
        <row r="3630">
          <cell r="A3630" t="str">
            <v>IIEE-SJ - 102000</v>
          </cell>
          <cell r="B3630" t="str">
            <v xml:space="preserve">Oficial </v>
          </cell>
          <cell r="C3630" t="str">
            <v>Cargas Sociales Oficial</v>
          </cell>
          <cell r="D3630" t="str">
            <v>hs.</v>
          </cell>
          <cell r="E3630">
            <v>5.28</v>
          </cell>
          <cell r="F3630">
            <v>139.9</v>
          </cell>
          <cell r="G3630">
            <v>738.67</v>
          </cell>
        </row>
        <row r="3631">
          <cell r="A3631" t="str">
            <v>IIEE-SJ - 103000</v>
          </cell>
          <cell r="B3631" t="str">
            <v>Ayudante</v>
          </cell>
          <cell r="C3631" t="str">
            <v>Cargas Sociales Ayudante</v>
          </cell>
          <cell r="D3631" t="str">
            <v>hs.</v>
          </cell>
          <cell r="E3631">
            <v>6.23</v>
          </cell>
          <cell r="F3631">
            <v>118.96</v>
          </cell>
          <cell r="G3631">
            <v>741.12</v>
          </cell>
        </row>
        <row r="3632">
          <cell r="A3632" t="str">
            <v/>
          </cell>
          <cell r="B3632">
            <v>0</v>
          </cell>
          <cell r="C3632">
            <v>0</v>
          </cell>
          <cell r="D3632" t="str">
            <v/>
          </cell>
          <cell r="E3632">
            <v>0</v>
          </cell>
          <cell r="F3632">
            <v>0</v>
          </cell>
          <cell r="G3632">
            <v>0</v>
          </cell>
        </row>
        <row r="3633">
          <cell r="A3633" t="str">
            <v/>
          </cell>
          <cell r="B3633">
            <v>0</v>
          </cell>
          <cell r="C3633">
            <v>0</v>
          </cell>
          <cell r="D3633" t="str">
            <v/>
          </cell>
          <cell r="E3633">
            <v>0</v>
          </cell>
          <cell r="F3633">
            <v>0</v>
          </cell>
          <cell r="G3633">
            <v>0</v>
          </cell>
        </row>
        <row r="3634">
          <cell r="A3634" t="str">
            <v/>
          </cell>
          <cell r="B3634">
            <v>0</v>
          </cell>
          <cell r="C3634">
            <v>0</v>
          </cell>
          <cell r="D3634" t="str">
            <v/>
          </cell>
          <cell r="E3634">
            <v>0</v>
          </cell>
          <cell r="F3634">
            <v>0</v>
          </cell>
          <cell r="G3634">
            <v>0</v>
          </cell>
        </row>
        <row r="3635">
          <cell r="A3635" t="str">
            <v/>
          </cell>
          <cell r="B3635">
            <v>0</v>
          </cell>
          <cell r="C3635">
            <v>0</v>
          </cell>
          <cell r="D3635" t="str">
            <v/>
          </cell>
          <cell r="E3635">
            <v>0</v>
          </cell>
          <cell r="F3635">
            <v>0</v>
          </cell>
          <cell r="G3635">
            <v>0</v>
          </cell>
        </row>
        <row r="3636">
          <cell r="A3636">
            <v>0</v>
          </cell>
          <cell r="B3636">
            <v>0</v>
          </cell>
          <cell r="C3636">
            <v>0</v>
          </cell>
          <cell r="D3636">
            <v>0</v>
          </cell>
          <cell r="E3636">
            <v>0</v>
          </cell>
          <cell r="F3636" t="str">
            <v>Total B</v>
          </cell>
          <cell r="G3636">
            <v>3824.12</v>
          </cell>
        </row>
        <row r="3637">
          <cell r="A3637">
            <v>0</v>
          </cell>
          <cell r="B3637">
            <v>0</v>
          </cell>
          <cell r="C3637" t="str">
            <v>C - EQUIPOS</v>
          </cell>
          <cell r="D3637">
            <v>0</v>
          </cell>
          <cell r="E3637">
            <v>0</v>
          </cell>
          <cell r="F3637">
            <v>0</v>
          </cell>
          <cell r="G3637">
            <v>0</v>
          </cell>
        </row>
        <row r="3638">
          <cell r="A3638" t="str">
            <v/>
          </cell>
          <cell r="B3638" t="str">
            <v/>
          </cell>
          <cell r="C3638">
            <v>0</v>
          </cell>
          <cell r="D3638" t="str">
            <v/>
          </cell>
          <cell r="E3638">
            <v>0</v>
          </cell>
          <cell r="F3638">
            <v>0</v>
          </cell>
          <cell r="G3638">
            <v>0</v>
          </cell>
        </row>
        <row r="3639">
          <cell r="A3639" t="str">
            <v/>
          </cell>
          <cell r="B3639" t="str">
            <v/>
          </cell>
          <cell r="C3639">
            <v>0</v>
          </cell>
          <cell r="D3639" t="str">
            <v/>
          </cell>
          <cell r="E3639">
            <v>0</v>
          </cell>
          <cell r="F3639">
            <v>0</v>
          </cell>
          <cell r="G3639">
            <v>0</v>
          </cell>
        </row>
        <row r="3640">
          <cell r="A3640" t="str">
            <v/>
          </cell>
          <cell r="B3640" t="str">
            <v/>
          </cell>
          <cell r="C3640">
            <v>0</v>
          </cell>
          <cell r="D3640" t="str">
            <v/>
          </cell>
          <cell r="E3640">
            <v>0</v>
          </cell>
          <cell r="F3640">
            <v>0</v>
          </cell>
          <cell r="G3640">
            <v>0</v>
          </cell>
        </row>
        <row r="3641">
          <cell r="A3641" t="str">
            <v/>
          </cell>
          <cell r="B3641" t="str">
            <v/>
          </cell>
          <cell r="C3641">
            <v>0</v>
          </cell>
          <cell r="D3641" t="str">
            <v/>
          </cell>
          <cell r="E3641">
            <v>0</v>
          </cell>
          <cell r="F3641">
            <v>0</v>
          </cell>
          <cell r="G3641">
            <v>0</v>
          </cell>
        </row>
        <row r="3642">
          <cell r="A3642" t="str">
            <v/>
          </cell>
          <cell r="B3642" t="str">
            <v/>
          </cell>
          <cell r="C3642">
            <v>0</v>
          </cell>
          <cell r="D3642" t="str">
            <v/>
          </cell>
          <cell r="E3642">
            <v>0</v>
          </cell>
          <cell r="F3642">
            <v>0</v>
          </cell>
          <cell r="G3642">
            <v>0</v>
          </cell>
        </row>
        <row r="3643">
          <cell r="A3643" t="str">
            <v/>
          </cell>
          <cell r="B3643" t="str">
            <v/>
          </cell>
          <cell r="C3643">
            <v>0</v>
          </cell>
          <cell r="D3643" t="str">
            <v/>
          </cell>
          <cell r="E3643">
            <v>0</v>
          </cell>
          <cell r="F3643">
            <v>0</v>
          </cell>
          <cell r="G3643">
            <v>0</v>
          </cell>
        </row>
        <row r="3644">
          <cell r="A3644" t="str">
            <v/>
          </cell>
          <cell r="B3644" t="str">
            <v/>
          </cell>
          <cell r="C3644">
            <v>0</v>
          </cell>
          <cell r="D3644" t="str">
            <v/>
          </cell>
          <cell r="E3644">
            <v>0</v>
          </cell>
          <cell r="F3644">
            <v>0</v>
          </cell>
          <cell r="G3644">
            <v>0</v>
          </cell>
        </row>
        <row r="3645">
          <cell r="A3645" t="str">
            <v/>
          </cell>
          <cell r="B3645" t="str">
            <v/>
          </cell>
          <cell r="C3645">
            <v>0</v>
          </cell>
          <cell r="D3645" t="str">
            <v/>
          </cell>
          <cell r="E3645">
            <v>0</v>
          </cell>
          <cell r="F3645">
            <v>0</v>
          </cell>
          <cell r="G3645">
            <v>0</v>
          </cell>
        </row>
        <row r="3646">
          <cell r="A3646" t="str">
            <v/>
          </cell>
          <cell r="B3646" t="str">
            <v/>
          </cell>
          <cell r="C3646">
            <v>0</v>
          </cell>
          <cell r="D3646" t="str">
            <v/>
          </cell>
          <cell r="E3646">
            <v>0</v>
          </cell>
          <cell r="F3646">
            <v>0</v>
          </cell>
          <cell r="G3646">
            <v>0</v>
          </cell>
        </row>
        <row r="3647">
          <cell r="A3647">
            <v>0</v>
          </cell>
          <cell r="B3647">
            <v>0</v>
          </cell>
          <cell r="C3647">
            <v>0</v>
          </cell>
          <cell r="D3647">
            <v>0</v>
          </cell>
          <cell r="E3647">
            <v>0</v>
          </cell>
          <cell r="F3647" t="str">
            <v>Total C</v>
          </cell>
          <cell r="G3647">
            <v>0</v>
          </cell>
        </row>
        <row r="3648">
          <cell r="A3648">
            <v>0</v>
          </cell>
          <cell r="B3648">
            <v>0</v>
          </cell>
          <cell r="C3648">
            <v>0</v>
          </cell>
          <cell r="D3648">
            <v>0</v>
          </cell>
          <cell r="E3648">
            <v>0</v>
          </cell>
          <cell r="F3648">
            <v>0</v>
          </cell>
          <cell r="G3648">
            <v>0</v>
          </cell>
        </row>
        <row r="3649">
          <cell r="A3649" t="str">
            <v>12.1.3</v>
          </cell>
          <cell r="B3649" t="str">
            <v>Revoques de cámaras de inspección y receptáculos</v>
          </cell>
          <cell r="C3649">
            <v>0</v>
          </cell>
          <cell r="D3649" t="str">
            <v>Costo  Neto</v>
          </cell>
          <cell r="E3649">
            <v>0</v>
          </cell>
          <cell r="F3649" t="str">
            <v>Total D=A+B+C</v>
          </cell>
          <cell r="G3649">
            <v>13550.01</v>
          </cell>
        </row>
        <row r="3651">
          <cell r="A3651" t="str">
            <v>ANALISIS DE PRECIOS</v>
          </cell>
          <cell r="B3651">
            <v>0</v>
          </cell>
          <cell r="C3651">
            <v>0</v>
          </cell>
          <cell r="D3651">
            <v>0</v>
          </cell>
          <cell r="E3651">
            <v>0</v>
          </cell>
          <cell r="F3651">
            <v>0</v>
          </cell>
          <cell r="G3651">
            <v>0</v>
          </cell>
        </row>
        <row r="3652">
          <cell r="A3652" t="str">
            <v>COMITENTE:</v>
          </cell>
          <cell r="B3652" t="str">
            <v>DIRECCIÓN DE INFRAESTRUCTURA ESCOLAR</v>
          </cell>
          <cell r="C3652">
            <v>0</v>
          </cell>
          <cell r="D3652">
            <v>0</v>
          </cell>
          <cell r="E3652">
            <v>0</v>
          </cell>
          <cell r="F3652">
            <v>0</v>
          </cell>
          <cell r="G3652">
            <v>0</v>
          </cell>
        </row>
        <row r="3653">
          <cell r="A3653" t="str">
            <v>CONTRATISTA:</v>
          </cell>
          <cell r="B3653">
            <v>0</v>
          </cell>
          <cell r="C3653">
            <v>0</v>
          </cell>
          <cell r="D3653">
            <v>0</v>
          </cell>
          <cell r="E3653">
            <v>0</v>
          </cell>
          <cell r="F3653">
            <v>0</v>
          </cell>
          <cell r="G3653">
            <v>0</v>
          </cell>
        </row>
        <row r="3654">
          <cell r="A3654" t="str">
            <v>OBRA:</v>
          </cell>
          <cell r="B3654" t="str">
            <v>ESCUELA JUAN JOSE PASO</v>
          </cell>
          <cell r="C3654">
            <v>0</v>
          </cell>
          <cell r="D3654">
            <v>0</v>
          </cell>
          <cell r="E3654">
            <v>0</v>
          </cell>
          <cell r="F3654" t="str">
            <v>PRECIOS A:</v>
          </cell>
          <cell r="G3654">
            <v>44180</v>
          </cell>
        </row>
        <row r="3655">
          <cell r="A3655" t="str">
            <v>UBICACIÓN:</v>
          </cell>
          <cell r="B3655" t="str">
            <v>DEPARTAMENTO ANGACO</v>
          </cell>
          <cell r="C3655">
            <v>0</v>
          </cell>
          <cell r="D3655">
            <v>0</v>
          </cell>
          <cell r="E3655">
            <v>0</v>
          </cell>
          <cell r="F3655">
            <v>0</v>
          </cell>
          <cell r="G3655">
            <v>0</v>
          </cell>
        </row>
        <row r="3656">
          <cell r="A3656" t="str">
            <v>RUBRO:</v>
          </cell>
          <cell r="B3656">
            <v>12</v>
          </cell>
          <cell r="C3656" t="str">
            <v>INSTALACIÓN SANITARIA.</v>
          </cell>
          <cell r="D3656">
            <v>0</v>
          </cell>
          <cell r="E3656">
            <v>0</v>
          </cell>
          <cell r="F3656">
            <v>0</v>
          </cell>
          <cell r="G3656">
            <v>0</v>
          </cell>
        </row>
        <row r="3657">
          <cell r="A3657" t="str">
            <v>ITEM:</v>
          </cell>
          <cell r="B3657" t="str">
            <v>12.1.4</v>
          </cell>
          <cell r="C3657" t="str">
            <v>INSTALACION SANITARIA</v>
          </cell>
          <cell r="D3657">
            <v>0</v>
          </cell>
          <cell r="E3657">
            <v>0</v>
          </cell>
          <cell r="F3657" t="str">
            <v>UNIDAD:</v>
          </cell>
          <cell r="G3657" t="str">
            <v>gl</v>
          </cell>
        </row>
        <row r="3658">
          <cell r="A3658">
            <v>0</v>
          </cell>
          <cell r="B3658">
            <v>0</v>
          </cell>
          <cell r="C3658">
            <v>0</v>
          </cell>
          <cell r="D3658">
            <v>0</v>
          </cell>
          <cell r="E3658">
            <v>0</v>
          </cell>
          <cell r="F3658">
            <v>0</v>
          </cell>
          <cell r="G3658">
            <v>0</v>
          </cell>
        </row>
        <row r="3659">
          <cell r="A3659" t="str">
            <v>DATOS REDETERMINACION</v>
          </cell>
          <cell r="B3659">
            <v>0</v>
          </cell>
          <cell r="C3659" t="str">
            <v>DESIGNACION</v>
          </cell>
          <cell r="D3659" t="str">
            <v>U</v>
          </cell>
          <cell r="E3659" t="str">
            <v>Cantidad</v>
          </cell>
          <cell r="F3659" t="str">
            <v>$ Unitarios</v>
          </cell>
          <cell r="G3659" t="str">
            <v>$ Parcial</v>
          </cell>
        </row>
        <row r="3660">
          <cell r="A3660" t="str">
            <v>CÓDIGO</v>
          </cell>
          <cell r="B3660" t="str">
            <v>DESCRIPCIÓN</v>
          </cell>
          <cell r="C3660">
            <v>0</v>
          </cell>
          <cell r="D3660">
            <v>0</v>
          </cell>
          <cell r="E3660">
            <v>0</v>
          </cell>
          <cell r="F3660">
            <v>0</v>
          </cell>
          <cell r="G3660">
            <v>0</v>
          </cell>
        </row>
        <row r="3661">
          <cell r="A3661">
            <v>0</v>
          </cell>
          <cell r="B3661">
            <v>0</v>
          </cell>
          <cell r="C3661" t="str">
            <v>A - MATERIALES</v>
          </cell>
          <cell r="D3661">
            <v>0</v>
          </cell>
          <cell r="E3661">
            <v>0</v>
          </cell>
          <cell r="F3661">
            <v>0</v>
          </cell>
          <cell r="G3661">
            <v>0</v>
          </cell>
        </row>
        <row r="3662">
          <cell r="A3662" t="str">
            <v/>
          </cell>
          <cell r="B3662" t="str">
            <v/>
          </cell>
          <cell r="C3662" t="str">
            <v>toda la instalacion sanitaria</v>
          </cell>
          <cell r="D3662" t="str">
            <v>gl</v>
          </cell>
          <cell r="E3662">
            <v>1</v>
          </cell>
          <cell r="F3662">
            <v>5505900</v>
          </cell>
          <cell r="G3662">
            <v>5505900</v>
          </cell>
        </row>
        <row r="3663">
          <cell r="A3663" t="str">
            <v/>
          </cell>
          <cell r="B3663" t="str">
            <v/>
          </cell>
          <cell r="C3663" t="str">
            <v>lechos nitrificantes</v>
          </cell>
          <cell r="D3663" t="str">
            <v>gl</v>
          </cell>
          <cell r="E3663">
            <v>2</v>
          </cell>
          <cell r="F3663">
            <v>1400000</v>
          </cell>
          <cell r="G3663">
            <v>2800000</v>
          </cell>
        </row>
        <row r="3664">
          <cell r="A3664" t="str">
            <v/>
          </cell>
          <cell r="B3664" t="str">
            <v/>
          </cell>
          <cell r="C3664" t="str">
            <v>torre de tanque</v>
          </cell>
          <cell r="D3664" t="str">
            <v>gl</v>
          </cell>
          <cell r="E3664">
            <v>1</v>
          </cell>
          <cell r="F3664">
            <v>0</v>
          </cell>
          <cell r="G3664">
            <v>0</v>
          </cell>
        </row>
        <row r="3665">
          <cell r="A3665" t="str">
            <v/>
          </cell>
          <cell r="B3665" t="str">
            <v/>
          </cell>
          <cell r="C3665">
            <v>0</v>
          </cell>
          <cell r="D3665" t="str">
            <v/>
          </cell>
          <cell r="E3665">
            <v>0</v>
          </cell>
          <cell r="F3665">
            <v>0</v>
          </cell>
          <cell r="G3665">
            <v>0</v>
          </cell>
        </row>
        <row r="3666">
          <cell r="A3666" t="str">
            <v/>
          </cell>
          <cell r="B3666" t="str">
            <v/>
          </cell>
          <cell r="C3666">
            <v>0</v>
          </cell>
          <cell r="D3666" t="str">
            <v/>
          </cell>
          <cell r="E3666">
            <v>0</v>
          </cell>
          <cell r="F3666">
            <v>0</v>
          </cell>
          <cell r="G3666">
            <v>0</v>
          </cell>
        </row>
        <row r="3667">
          <cell r="A3667" t="str">
            <v/>
          </cell>
          <cell r="B3667" t="str">
            <v/>
          </cell>
          <cell r="C3667">
            <v>0</v>
          </cell>
          <cell r="D3667" t="str">
            <v/>
          </cell>
          <cell r="E3667">
            <v>0</v>
          </cell>
          <cell r="F3667">
            <v>0</v>
          </cell>
          <cell r="G3667">
            <v>0</v>
          </cell>
        </row>
        <row r="3668">
          <cell r="A3668" t="str">
            <v/>
          </cell>
          <cell r="B3668" t="str">
            <v/>
          </cell>
          <cell r="C3668">
            <v>0</v>
          </cell>
          <cell r="D3668" t="str">
            <v/>
          </cell>
          <cell r="E3668">
            <v>0</v>
          </cell>
          <cell r="F3668">
            <v>0</v>
          </cell>
          <cell r="G3668">
            <v>0</v>
          </cell>
        </row>
        <row r="3669">
          <cell r="A3669" t="str">
            <v/>
          </cell>
          <cell r="B3669" t="str">
            <v/>
          </cell>
          <cell r="C3669">
            <v>0</v>
          </cell>
          <cell r="D3669" t="str">
            <v/>
          </cell>
          <cell r="E3669">
            <v>0</v>
          </cell>
          <cell r="F3669">
            <v>0</v>
          </cell>
          <cell r="G3669">
            <v>0</v>
          </cell>
        </row>
        <row r="3670">
          <cell r="A3670" t="str">
            <v/>
          </cell>
          <cell r="B3670" t="str">
            <v/>
          </cell>
          <cell r="C3670">
            <v>0</v>
          </cell>
          <cell r="D3670" t="str">
            <v/>
          </cell>
          <cell r="E3670">
            <v>0</v>
          </cell>
          <cell r="F3670">
            <v>0</v>
          </cell>
          <cell r="G3670">
            <v>0</v>
          </cell>
        </row>
        <row r="3671">
          <cell r="A3671" t="str">
            <v/>
          </cell>
          <cell r="B3671" t="str">
            <v/>
          </cell>
          <cell r="C3671">
            <v>0</v>
          </cell>
          <cell r="D3671" t="str">
            <v/>
          </cell>
          <cell r="E3671">
            <v>0</v>
          </cell>
          <cell r="F3671">
            <v>0</v>
          </cell>
          <cell r="G3671">
            <v>0</v>
          </cell>
        </row>
        <row r="3672">
          <cell r="A3672" t="str">
            <v/>
          </cell>
          <cell r="B3672" t="str">
            <v/>
          </cell>
          <cell r="C3672">
            <v>0</v>
          </cell>
          <cell r="D3672" t="str">
            <v/>
          </cell>
          <cell r="E3672">
            <v>0</v>
          </cell>
          <cell r="F3672">
            <v>0</v>
          </cell>
          <cell r="G3672">
            <v>0</v>
          </cell>
        </row>
        <row r="3673">
          <cell r="A3673" t="str">
            <v/>
          </cell>
          <cell r="B3673" t="str">
            <v/>
          </cell>
          <cell r="C3673">
            <v>0</v>
          </cell>
          <cell r="D3673" t="str">
            <v/>
          </cell>
          <cell r="E3673">
            <v>0</v>
          </cell>
          <cell r="F3673">
            <v>0</v>
          </cell>
          <cell r="G3673">
            <v>0</v>
          </cell>
        </row>
        <row r="3674">
          <cell r="A3674" t="str">
            <v/>
          </cell>
          <cell r="B3674" t="str">
            <v/>
          </cell>
          <cell r="C3674">
            <v>0</v>
          </cell>
          <cell r="D3674" t="str">
            <v/>
          </cell>
          <cell r="E3674">
            <v>0</v>
          </cell>
          <cell r="F3674">
            <v>0</v>
          </cell>
          <cell r="G3674">
            <v>0</v>
          </cell>
        </row>
        <row r="3675">
          <cell r="A3675" t="str">
            <v/>
          </cell>
          <cell r="B3675" t="str">
            <v/>
          </cell>
          <cell r="C3675">
            <v>0</v>
          </cell>
          <cell r="D3675" t="str">
            <v/>
          </cell>
          <cell r="E3675">
            <v>0</v>
          </cell>
          <cell r="F3675">
            <v>0</v>
          </cell>
          <cell r="G3675">
            <v>0</v>
          </cell>
        </row>
        <row r="3676">
          <cell r="A3676">
            <v>0</v>
          </cell>
          <cell r="B3676">
            <v>0</v>
          </cell>
          <cell r="C3676">
            <v>0</v>
          </cell>
          <cell r="D3676">
            <v>0</v>
          </cell>
          <cell r="E3676">
            <v>0</v>
          </cell>
          <cell r="F3676" t="str">
            <v>Total A</v>
          </cell>
          <cell r="G3676">
            <v>8305900</v>
          </cell>
        </row>
        <row r="3677">
          <cell r="A3677">
            <v>0</v>
          </cell>
          <cell r="B3677">
            <v>0</v>
          </cell>
          <cell r="C3677" t="str">
            <v>B - MANO DE OBRA</v>
          </cell>
          <cell r="D3677">
            <v>0</v>
          </cell>
          <cell r="E3677">
            <v>0</v>
          </cell>
          <cell r="F3677">
            <v>0</v>
          </cell>
          <cell r="G3677">
            <v>0</v>
          </cell>
        </row>
        <row r="3678">
          <cell r="A3678" t="str">
            <v>IIEE-SJ - 102000</v>
          </cell>
          <cell r="B3678" t="str">
            <v xml:space="preserve">Oficial </v>
          </cell>
          <cell r="C3678" t="str">
            <v>Oficial</v>
          </cell>
          <cell r="D3678" t="str">
            <v>hs.</v>
          </cell>
          <cell r="E3678">
            <v>0</v>
          </cell>
          <cell r="F3678">
            <v>222.14</v>
          </cell>
          <cell r="G3678">
            <v>0</v>
          </cell>
        </row>
        <row r="3679">
          <cell r="A3679" t="str">
            <v>IIEE-SJ - 103000</v>
          </cell>
          <cell r="B3679" t="str">
            <v>Ayudante</v>
          </cell>
          <cell r="C3679" t="str">
            <v>Ayudante</v>
          </cell>
          <cell r="D3679" t="str">
            <v>hs.</v>
          </cell>
          <cell r="E3679">
            <v>0</v>
          </cell>
          <cell r="F3679">
            <v>188.03</v>
          </cell>
          <cell r="G3679">
            <v>0</v>
          </cell>
        </row>
        <row r="3680">
          <cell r="A3680" t="str">
            <v>IIEE-SJ - 102000</v>
          </cell>
          <cell r="B3680" t="str">
            <v xml:space="preserve">Oficial </v>
          </cell>
          <cell r="C3680" t="str">
            <v>Cargas Sociales Oficial</v>
          </cell>
          <cell r="D3680" t="str">
            <v>hs.</v>
          </cell>
          <cell r="E3680">
            <v>0</v>
          </cell>
          <cell r="F3680">
            <v>139.9</v>
          </cell>
          <cell r="G3680">
            <v>0</v>
          </cell>
        </row>
        <row r="3681">
          <cell r="A3681" t="str">
            <v>IIEE-SJ - 103000</v>
          </cell>
          <cell r="B3681" t="str">
            <v>Ayudante</v>
          </cell>
          <cell r="C3681" t="str">
            <v>Cargas Sociales Ayudante</v>
          </cell>
          <cell r="D3681" t="str">
            <v>hs.</v>
          </cell>
          <cell r="E3681">
            <v>0</v>
          </cell>
          <cell r="F3681">
            <v>118.96</v>
          </cell>
          <cell r="G3681">
            <v>0</v>
          </cell>
        </row>
        <row r="3682">
          <cell r="A3682" t="str">
            <v/>
          </cell>
          <cell r="B3682">
            <v>0</v>
          </cell>
          <cell r="C3682">
            <v>0</v>
          </cell>
          <cell r="D3682" t="str">
            <v/>
          </cell>
          <cell r="E3682">
            <v>0</v>
          </cell>
          <cell r="F3682">
            <v>0</v>
          </cell>
          <cell r="G3682">
            <v>0</v>
          </cell>
        </row>
        <row r="3683">
          <cell r="A3683" t="str">
            <v/>
          </cell>
          <cell r="B3683">
            <v>0</v>
          </cell>
          <cell r="C3683">
            <v>0</v>
          </cell>
          <cell r="D3683" t="str">
            <v/>
          </cell>
          <cell r="E3683">
            <v>0</v>
          </cell>
          <cell r="F3683">
            <v>0</v>
          </cell>
          <cell r="G3683">
            <v>0</v>
          </cell>
        </row>
        <row r="3684">
          <cell r="A3684" t="str">
            <v/>
          </cell>
          <cell r="B3684">
            <v>0</v>
          </cell>
          <cell r="C3684">
            <v>0</v>
          </cell>
          <cell r="D3684" t="str">
            <v/>
          </cell>
          <cell r="E3684">
            <v>0</v>
          </cell>
          <cell r="F3684">
            <v>0</v>
          </cell>
          <cell r="G3684">
            <v>0</v>
          </cell>
        </row>
        <row r="3685">
          <cell r="A3685" t="str">
            <v/>
          </cell>
          <cell r="B3685">
            <v>0</v>
          </cell>
          <cell r="C3685">
            <v>0</v>
          </cell>
          <cell r="D3685" t="str">
            <v/>
          </cell>
          <cell r="E3685">
            <v>0</v>
          </cell>
          <cell r="F3685">
            <v>0</v>
          </cell>
          <cell r="G3685">
            <v>0</v>
          </cell>
        </row>
        <row r="3686">
          <cell r="A3686">
            <v>0</v>
          </cell>
          <cell r="B3686">
            <v>0</v>
          </cell>
          <cell r="C3686">
            <v>0</v>
          </cell>
          <cell r="D3686">
            <v>0</v>
          </cell>
          <cell r="E3686">
            <v>0</v>
          </cell>
          <cell r="F3686" t="str">
            <v>Total B</v>
          </cell>
          <cell r="G3686">
            <v>0</v>
          </cell>
        </row>
        <row r="3687">
          <cell r="A3687">
            <v>0</v>
          </cell>
          <cell r="B3687">
            <v>0</v>
          </cell>
          <cell r="C3687" t="str">
            <v>C - EQUIPOS</v>
          </cell>
          <cell r="D3687">
            <v>0</v>
          </cell>
          <cell r="E3687">
            <v>0</v>
          </cell>
          <cell r="F3687">
            <v>0</v>
          </cell>
          <cell r="G3687">
            <v>0</v>
          </cell>
        </row>
        <row r="3688">
          <cell r="A3688" t="str">
            <v/>
          </cell>
          <cell r="B3688" t="str">
            <v/>
          </cell>
          <cell r="C3688">
            <v>0</v>
          </cell>
          <cell r="D3688" t="str">
            <v/>
          </cell>
          <cell r="E3688">
            <v>0</v>
          </cell>
          <cell r="F3688">
            <v>0</v>
          </cell>
          <cell r="G3688">
            <v>0</v>
          </cell>
        </row>
        <row r="3689">
          <cell r="A3689" t="str">
            <v/>
          </cell>
          <cell r="B3689" t="str">
            <v/>
          </cell>
          <cell r="C3689">
            <v>0</v>
          </cell>
          <cell r="D3689" t="str">
            <v/>
          </cell>
          <cell r="E3689">
            <v>0</v>
          </cell>
          <cell r="F3689">
            <v>0</v>
          </cell>
          <cell r="G3689">
            <v>0</v>
          </cell>
        </row>
        <row r="3690">
          <cell r="A3690" t="str">
            <v/>
          </cell>
          <cell r="B3690" t="str">
            <v/>
          </cell>
          <cell r="C3690">
            <v>0</v>
          </cell>
          <cell r="D3690" t="str">
            <v/>
          </cell>
          <cell r="E3690">
            <v>0</v>
          </cell>
          <cell r="F3690">
            <v>0</v>
          </cell>
          <cell r="G3690">
            <v>0</v>
          </cell>
        </row>
        <row r="3691">
          <cell r="A3691" t="str">
            <v/>
          </cell>
          <cell r="B3691" t="str">
            <v/>
          </cell>
          <cell r="C3691">
            <v>0</v>
          </cell>
          <cell r="D3691" t="str">
            <v/>
          </cell>
          <cell r="E3691">
            <v>0</v>
          </cell>
          <cell r="F3691">
            <v>0</v>
          </cell>
          <cell r="G3691">
            <v>0</v>
          </cell>
        </row>
        <row r="3692">
          <cell r="A3692" t="str">
            <v/>
          </cell>
          <cell r="B3692" t="str">
            <v/>
          </cell>
          <cell r="C3692">
            <v>0</v>
          </cell>
          <cell r="D3692" t="str">
            <v/>
          </cell>
          <cell r="E3692">
            <v>0</v>
          </cell>
          <cell r="F3692">
            <v>0</v>
          </cell>
          <cell r="G3692">
            <v>0</v>
          </cell>
        </row>
        <row r="3693">
          <cell r="A3693" t="str">
            <v/>
          </cell>
          <cell r="B3693" t="str">
            <v/>
          </cell>
          <cell r="C3693">
            <v>0</v>
          </cell>
          <cell r="D3693" t="str">
            <v/>
          </cell>
          <cell r="E3693">
            <v>0</v>
          </cell>
          <cell r="F3693">
            <v>0</v>
          </cell>
          <cell r="G3693">
            <v>0</v>
          </cell>
        </row>
        <row r="3694">
          <cell r="A3694" t="str">
            <v/>
          </cell>
          <cell r="B3694" t="str">
            <v/>
          </cell>
          <cell r="C3694">
            <v>0</v>
          </cell>
          <cell r="D3694" t="str">
            <v/>
          </cell>
          <cell r="E3694">
            <v>0</v>
          </cell>
          <cell r="F3694">
            <v>0</v>
          </cell>
          <cell r="G3694">
            <v>0</v>
          </cell>
        </row>
        <row r="3695">
          <cell r="A3695" t="str">
            <v/>
          </cell>
          <cell r="B3695" t="str">
            <v/>
          </cell>
          <cell r="C3695">
            <v>0</v>
          </cell>
          <cell r="D3695" t="str">
            <v/>
          </cell>
          <cell r="E3695">
            <v>0</v>
          </cell>
          <cell r="F3695">
            <v>0</v>
          </cell>
          <cell r="G3695">
            <v>0</v>
          </cell>
        </row>
        <row r="3696">
          <cell r="A3696" t="str">
            <v/>
          </cell>
          <cell r="B3696" t="str">
            <v/>
          </cell>
          <cell r="C3696">
            <v>0</v>
          </cell>
          <cell r="D3696" t="str">
            <v/>
          </cell>
          <cell r="E3696">
            <v>0</v>
          </cell>
          <cell r="F3696">
            <v>0</v>
          </cell>
          <cell r="G3696">
            <v>0</v>
          </cell>
        </row>
        <row r="3697">
          <cell r="A3697">
            <v>0</v>
          </cell>
          <cell r="B3697">
            <v>0</v>
          </cell>
          <cell r="C3697">
            <v>0</v>
          </cell>
          <cell r="D3697">
            <v>0</v>
          </cell>
          <cell r="E3697">
            <v>0</v>
          </cell>
          <cell r="F3697" t="str">
            <v>Total C</v>
          </cell>
          <cell r="G3697">
            <v>0</v>
          </cell>
        </row>
        <row r="3698">
          <cell r="A3698">
            <v>0</v>
          </cell>
          <cell r="B3698">
            <v>0</v>
          </cell>
          <cell r="C3698">
            <v>0</v>
          </cell>
          <cell r="D3698">
            <v>0</v>
          </cell>
          <cell r="E3698">
            <v>0</v>
          </cell>
          <cell r="F3698">
            <v>0</v>
          </cell>
          <cell r="G3698">
            <v>0</v>
          </cell>
        </row>
        <row r="3699">
          <cell r="A3699" t="str">
            <v>12.1.4</v>
          </cell>
          <cell r="B3699" t="str">
            <v>INSTALACION SANITARIA</v>
          </cell>
          <cell r="C3699">
            <v>0</v>
          </cell>
          <cell r="D3699" t="str">
            <v>Costo  Neto</v>
          </cell>
          <cell r="E3699">
            <v>0</v>
          </cell>
          <cell r="F3699" t="str">
            <v>Total D=A+B+C</v>
          </cell>
          <cell r="G3699">
            <v>8305900</v>
          </cell>
        </row>
        <row r="3701">
          <cell r="A3701" t="str">
            <v>ANALISIS DE PRECIOS</v>
          </cell>
          <cell r="B3701">
            <v>0</v>
          </cell>
          <cell r="C3701">
            <v>0</v>
          </cell>
          <cell r="D3701">
            <v>0</v>
          </cell>
          <cell r="E3701">
            <v>0</v>
          </cell>
          <cell r="F3701">
            <v>0</v>
          </cell>
          <cell r="G3701">
            <v>0</v>
          </cell>
        </row>
        <row r="3702">
          <cell r="A3702" t="str">
            <v>COMITENTE:</v>
          </cell>
          <cell r="B3702" t="str">
            <v>DIRECCIÓN DE INFRAESTRUCTURA ESCOLAR</v>
          </cell>
          <cell r="C3702">
            <v>0</v>
          </cell>
          <cell r="D3702">
            <v>0</v>
          </cell>
          <cell r="E3702">
            <v>0</v>
          </cell>
          <cell r="F3702">
            <v>0</v>
          </cell>
          <cell r="G3702">
            <v>0</v>
          </cell>
        </row>
        <row r="3703">
          <cell r="A3703" t="str">
            <v>CONTRATISTA:</v>
          </cell>
          <cell r="B3703">
            <v>0</v>
          </cell>
          <cell r="C3703">
            <v>0</v>
          </cell>
          <cell r="D3703">
            <v>0</v>
          </cell>
          <cell r="E3703">
            <v>0</v>
          </cell>
          <cell r="F3703">
            <v>0</v>
          </cell>
          <cell r="G3703">
            <v>0</v>
          </cell>
        </row>
        <row r="3704">
          <cell r="A3704" t="str">
            <v>OBRA:</v>
          </cell>
          <cell r="B3704" t="str">
            <v>ESCUELA JUAN JOSE PASO</v>
          </cell>
          <cell r="C3704">
            <v>0</v>
          </cell>
          <cell r="D3704">
            <v>0</v>
          </cell>
          <cell r="E3704">
            <v>0</v>
          </cell>
          <cell r="F3704" t="str">
            <v>PRECIOS A:</v>
          </cell>
          <cell r="G3704">
            <v>44180</v>
          </cell>
        </row>
        <row r="3705">
          <cell r="A3705" t="str">
            <v>UBICACIÓN:</v>
          </cell>
          <cell r="B3705" t="str">
            <v>DEPARTAMENTO ANGACO</v>
          </cell>
          <cell r="C3705">
            <v>0</v>
          </cell>
          <cell r="D3705">
            <v>0</v>
          </cell>
          <cell r="E3705">
            <v>0</v>
          </cell>
          <cell r="F3705">
            <v>0</v>
          </cell>
          <cell r="G3705">
            <v>0</v>
          </cell>
        </row>
        <row r="3706">
          <cell r="A3706" t="str">
            <v>RUBRO:</v>
          </cell>
          <cell r="B3706">
            <v>12</v>
          </cell>
          <cell r="C3706" t="str">
            <v>INSTALACIÓN SANITARIA.</v>
          </cell>
          <cell r="D3706">
            <v>0</v>
          </cell>
          <cell r="E3706">
            <v>0</v>
          </cell>
          <cell r="F3706">
            <v>0</v>
          </cell>
          <cell r="G3706">
            <v>0</v>
          </cell>
        </row>
        <row r="3707">
          <cell r="A3707" t="str">
            <v>ITEM:</v>
          </cell>
          <cell r="B3707" t="str">
            <v>12.1.5</v>
          </cell>
          <cell r="C3707" t="str">
            <v>Cañerías, piezas y accesorios</v>
          </cell>
          <cell r="D3707">
            <v>0</v>
          </cell>
          <cell r="E3707">
            <v>0</v>
          </cell>
          <cell r="F3707" t="str">
            <v>UNIDAD:</v>
          </cell>
          <cell r="G3707" t="str">
            <v>gl</v>
          </cell>
        </row>
        <row r="3708">
          <cell r="A3708">
            <v>0</v>
          </cell>
          <cell r="B3708">
            <v>0</v>
          </cell>
          <cell r="C3708">
            <v>0</v>
          </cell>
          <cell r="D3708">
            <v>0</v>
          </cell>
          <cell r="E3708">
            <v>0</v>
          </cell>
          <cell r="F3708">
            <v>0</v>
          </cell>
          <cell r="G3708">
            <v>0</v>
          </cell>
        </row>
        <row r="3709">
          <cell r="A3709" t="str">
            <v>DATOS REDETERMINACION</v>
          </cell>
          <cell r="B3709">
            <v>0</v>
          </cell>
          <cell r="C3709" t="str">
            <v>DESIGNACION</v>
          </cell>
          <cell r="D3709" t="str">
            <v>U</v>
          </cell>
          <cell r="E3709" t="str">
            <v>Cantidad</v>
          </cell>
          <cell r="F3709" t="str">
            <v>$ Unitarios</v>
          </cell>
          <cell r="G3709" t="str">
            <v>$ Parcial</v>
          </cell>
        </row>
        <row r="3710">
          <cell r="A3710" t="str">
            <v>CÓDIGO</v>
          </cell>
          <cell r="B3710" t="str">
            <v>DESCRIPCIÓN</v>
          </cell>
          <cell r="C3710">
            <v>0</v>
          </cell>
          <cell r="D3710">
            <v>0</v>
          </cell>
          <cell r="E3710">
            <v>0</v>
          </cell>
          <cell r="F3710">
            <v>0</v>
          </cell>
          <cell r="G3710">
            <v>0</v>
          </cell>
        </row>
        <row r="3711">
          <cell r="A3711">
            <v>0</v>
          </cell>
          <cell r="B3711">
            <v>0</v>
          </cell>
          <cell r="C3711" t="str">
            <v>A - MATERIALES</v>
          </cell>
          <cell r="D3711">
            <v>0</v>
          </cell>
          <cell r="E3711">
            <v>0</v>
          </cell>
          <cell r="F3711">
            <v>0</v>
          </cell>
          <cell r="G3711">
            <v>0</v>
          </cell>
        </row>
        <row r="3712">
          <cell r="A3712" t="str">
            <v>INDEC-MO - 51620-1</v>
          </cell>
          <cell r="B3712" t="str">
            <v xml:space="preserve">Instalación sanitaria </v>
          </cell>
          <cell r="C3712" t="str">
            <v>Cañerías y Accesorios S/Esp. Técnicas</v>
          </cell>
          <cell r="D3712" t="str">
            <v>Gl</v>
          </cell>
          <cell r="E3712">
            <v>1</v>
          </cell>
          <cell r="F3712">
            <v>47429.88</v>
          </cell>
          <cell r="G3712">
            <v>47429.88</v>
          </cell>
        </row>
        <row r="3713">
          <cell r="A3713" t="str">
            <v/>
          </cell>
          <cell r="B3713" t="str">
            <v/>
          </cell>
          <cell r="C3713">
            <v>0</v>
          </cell>
          <cell r="D3713" t="str">
            <v/>
          </cell>
          <cell r="E3713">
            <v>0</v>
          </cell>
          <cell r="F3713">
            <v>0</v>
          </cell>
          <cell r="G3713">
            <v>0</v>
          </cell>
        </row>
        <row r="3714">
          <cell r="A3714" t="str">
            <v/>
          </cell>
          <cell r="B3714" t="str">
            <v/>
          </cell>
          <cell r="C3714">
            <v>0</v>
          </cell>
          <cell r="D3714" t="str">
            <v/>
          </cell>
          <cell r="E3714">
            <v>0</v>
          </cell>
          <cell r="F3714">
            <v>0</v>
          </cell>
          <cell r="G3714">
            <v>0</v>
          </cell>
        </row>
        <row r="3715">
          <cell r="A3715" t="str">
            <v/>
          </cell>
          <cell r="B3715" t="str">
            <v/>
          </cell>
          <cell r="C3715">
            <v>0</v>
          </cell>
          <cell r="D3715" t="str">
            <v/>
          </cell>
          <cell r="E3715">
            <v>0</v>
          </cell>
          <cell r="F3715">
            <v>0</v>
          </cell>
          <cell r="G3715">
            <v>0</v>
          </cell>
        </row>
        <row r="3716">
          <cell r="A3716" t="str">
            <v/>
          </cell>
          <cell r="B3716" t="str">
            <v/>
          </cell>
          <cell r="C3716">
            <v>0</v>
          </cell>
          <cell r="D3716" t="str">
            <v/>
          </cell>
          <cell r="E3716">
            <v>0</v>
          </cell>
          <cell r="F3716">
            <v>0</v>
          </cell>
          <cell r="G3716">
            <v>0</v>
          </cell>
        </row>
        <row r="3717">
          <cell r="A3717" t="str">
            <v/>
          </cell>
          <cell r="B3717" t="str">
            <v/>
          </cell>
          <cell r="C3717">
            <v>0</v>
          </cell>
          <cell r="D3717" t="str">
            <v/>
          </cell>
          <cell r="E3717">
            <v>0</v>
          </cell>
          <cell r="F3717">
            <v>0</v>
          </cell>
          <cell r="G3717">
            <v>0</v>
          </cell>
        </row>
        <row r="3718">
          <cell r="A3718" t="str">
            <v/>
          </cell>
          <cell r="B3718" t="str">
            <v/>
          </cell>
          <cell r="C3718">
            <v>0</v>
          </cell>
          <cell r="D3718" t="str">
            <v/>
          </cell>
          <cell r="E3718">
            <v>0</v>
          </cell>
          <cell r="F3718">
            <v>0</v>
          </cell>
          <cell r="G3718">
            <v>0</v>
          </cell>
        </row>
        <row r="3719">
          <cell r="A3719" t="str">
            <v/>
          </cell>
          <cell r="B3719" t="str">
            <v/>
          </cell>
          <cell r="C3719">
            <v>0</v>
          </cell>
          <cell r="D3719" t="str">
            <v/>
          </cell>
          <cell r="E3719">
            <v>0</v>
          </cell>
          <cell r="F3719">
            <v>0</v>
          </cell>
          <cell r="G3719">
            <v>0</v>
          </cell>
        </row>
        <row r="3720">
          <cell r="A3720" t="str">
            <v/>
          </cell>
          <cell r="B3720" t="str">
            <v/>
          </cell>
          <cell r="C3720">
            <v>0</v>
          </cell>
          <cell r="D3720" t="str">
            <v/>
          </cell>
          <cell r="E3720">
            <v>0</v>
          </cell>
          <cell r="F3720">
            <v>0</v>
          </cell>
          <cell r="G3720">
            <v>0</v>
          </cell>
        </row>
        <row r="3721">
          <cell r="A3721" t="str">
            <v/>
          </cell>
          <cell r="B3721" t="str">
            <v/>
          </cell>
          <cell r="C3721">
            <v>0</v>
          </cell>
          <cell r="D3721" t="str">
            <v/>
          </cell>
          <cell r="E3721">
            <v>0</v>
          </cell>
          <cell r="F3721">
            <v>0</v>
          </cell>
          <cell r="G3721">
            <v>0</v>
          </cell>
        </row>
        <row r="3722">
          <cell r="A3722" t="str">
            <v/>
          </cell>
          <cell r="B3722" t="str">
            <v/>
          </cell>
          <cell r="C3722">
            <v>0</v>
          </cell>
          <cell r="D3722" t="str">
            <v/>
          </cell>
          <cell r="E3722">
            <v>0</v>
          </cell>
          <cell r="F3722">
            <v>0</v>
          </cell>
          <cell r="G3722">
            <v>0</v>
          </cell>
        </row>
        <row r="3723">
          <cell r="A3723" t="str">
            <v/>
          </cell>
          <cell r="B3723" t="str">
            <v/>
          </cell>
          <cell r="C3723">
            <v>0</v>
          </cell>
          <cell r="D3723" t="str">
            <v/>
          </cell>
          <cell r="E3723">
            <v>0</v>
          </cell>
          <cell r="F3723">
            <v>0</v>
          </cell>
          <cell r="G3723">
            <v>0</v>
          </cell>
        </row>
        <row r="3724">
          <cell r="A3724" t="str">
            <v/>
          </cell>
          <cell r="B3724" t="str">
            <v/>
          </cell>
          <cell r="C3724">
            <v>0</v>
          </cell>
          <cell r="D3724" t="str">
            <v/>
          </cell>
          <cell r="E3724">
            <v>0</v>
          </cell>
          <cell r="F3724">
            <v>0</v>
          </cell>
          <cell r="G3724">
            <v>0</v>
          </cell>
        </row>
        <row r="3725">
          <cell r="A3725" t="str">
            <v/>
          </cell>
          <cell r="B3725" t="str">
            <v/>
          </cell>
          <cell r="C3725">
            <v>0</v>
          </cell>
          <cell r="D3725" t="str">
            <v/>
          </cell>
          <cell r="E3725">
            <v>0</v>
          </cell>
          <cell r="F3725">
            <v>0</v>
          </cell>
          <cell r="G3725">
            <v>0</v>
          </cell>
        </row>
        <row r="3726">
          <cell r="A3726">
            <v>0</v>
          </cell>
          <cell r="B3726">
            <v>0</v>
          </cell>
          <cell r="C3726">
            <v>0</v>
          </cell>
          <cell r="D3726">
            <v>0</v>
          </cell>
          <cell r="E3726">
            <v>0</v>
          </cell>
          <cell r="F3726" t="str">
            <v>Total A</v>
          </cell>
          <cell r="G3726">
            <v>47429.88</v>
          </cell>
        </row>
        <row r="3727">
          <cell r="A3727">
            <v>0</v>
          </cell>
          <cell r="B3727">
            <v>0</v>
          </cell>
          <cell r="C3727" t="str">
            <v>B - MANO DE OBRA</v>
          </cell>
          <cell r="D3727">
            <v>0</v>
          </cell>
          <cell r="E3727">
            <v>0</v>
          </cell>
          <cell r="F3727">
            <v>0</v>
          </cell>
          <cell r="G3727">
            <v>0</v>
          </cell>
        </row>
        <row r="3728">
          <cell r="A3728" t="str">
            <v>IIEE-SJ - 102000</v>
          </cell>
          <cell r="B3728" t="str">
            <v xml:space="preserve">Oficial </v>
          </cell>
          <cell r="C3728" t="str">
            <v>Oficial</v>
          </cell>
          <cell r="D3728" t="str">
            <v>hs.</v>
          </cell>
          <cell r="E3728">
            <v>138.11000000000001</v>
          </cell>
          <cell r="F3728">
            <v>222.14</v>
          </cell>
          <cell r="G3728">
            <v>30679.759999999998</v>
          </cell>
        </row>
        <row r="3729">
          <cell r="A3729" t="str">
            <v>IIEE-SJ - 103000</v>
          </cell>
          <cell r="B3729" t="str">
            <v>Ayudante</v>
          </cell>
          <cell r="C3729" t="str">
            <v>Ayudante</v>
          </cell>
          <cell r="D3729" t="str">
            <v>hs.</v>
          </cell>
          <cell r="E3729">
            <v>162.87</v>
          </cell>
          <cell r="F3729">
            <v>188.03</v>
          </cell>
          <cell r="G3729">
            <v>30624.45</v>
          </cell>
        </row>
        <row r="3730">
          <cell r="A3730" t="str">
            <v>IIEE-SJ - 102000</v>
          </cell>
          <cell r="B3730" t="str">
            <v xml:space="preserve">Oficial </v>
          </cell>
          <cell r="C3730" t="str">
            <v>Cargas Sociales Oficial</v>
          </cell>
          <cell r="D3730" t="str">
            <v>hs.</v>
          </cell>
          <cell r="E3730">
            <v>138.11000000000001</v>
          </cell>
          <cell r="F3730">
            <v>139.9</v>
          </cell>
          <cell r="G3730">
            <v>19321.59</v>
          </cell>
        </row>
        <row r="3731">
          <cell r="A3731" t="str">
            <v>IIEE-SJ - 103000</v>
          </cell>
          <cell r="B3731" t="str">
            <v>Ayudante</v>
          </cell>
          <cell r="C3731" t="str">
            <v>Cargas Sociales Ayudante</v>
          </cell>
          <cell r="D3731" t="str">
            <v>hs.</v>
          </cell>
          <cell r="E3731">
            <v>162.87</v>
          </cell>
          <cell r="F3731">
            <v>118.96</v>
          </cell>
          <cell r="G3731">
            <v>19375.02</v>
          </cell>
        </row>
        <row r="3732">
          <cell r="A3732" t="str">
            <v/>
          </cell>
          <cell r="B3732">
            <v>0</v>
          </cell>
          <cell r="C3732">
            <v>0</v>
          </cell>
          <cell r="D3732" t="str">
            <v/>
          </cell>
          <cell r="E3732">
            <v>0</v>
          </cell>
          <cell r="F3732">
            <v>0</v>
          </cell>
          <cell r="G3732">
            <v>0</v>
          </cell>
        </row>
        <row r="3733">
          <cell r="A3733" t="str">
            <v/>
          </cell>
          <cell r="B3733">
            <v>0</v>
          </cell>
          <cell r="C3733">
            <v>0</v>
          </cell>
          <cell r="D3733" t="str">
            <v/>
          </cell>
          <cell r="E3733">
            <v>0</v>
          </cell>
          <cell r="F3733">
            <v>0</v>
          </cell>
          <cell r="G3733">
            <v>0</v>
          </cell>
        </row>
        <row r="3734">
          <cell r="A3734" t="str">
            <v/>
          </cell>
          <cell r="B3734">
            <v>0</v>
          </cell>
          <cell r="C3734">
            <v>0</v>
          </cell>
          <cell r="D3734" t="str">
            <v/>
          </cell>
          <cell r="E3734">
            <v>0</v>
          </cell>
          <cell r="F3734">
            <v>0</v>
          </cell>
          <cell r="G3734">
            <v>0</v>
          </cell>
        </row>
        <row r="3735">
          <cell r="A3735" t="str">
            <v/>
          </cell>
          <cell r="B3735">
            <v>0</v>
          </cell>
          <cell r="C3735">
            <v>0</v>
          </cell>
          <cell r="D3735" t="str">
            <v/>
          </cell>
          <cell r="E3735">
            <v>0</v>
          </cell>
          <cell r="F3735">
            <v>0</v>
          </cell>
          <cell r="G3735">
            <v>0</v>
          </cell>
        </row>
        <row r="3736">
          <cell r="A3736">
            <v>0</v>
          </cell>
          <cell r="B3736">
            <v>0</v>
          </cell>
          <cell r="C3736">
            <v>0</v>
          </cell>
          <cell r="D3736">
            <v>0</v>
          </cell>
          <cell r="E3736">
            <v>0</v>
          </cell>
          <cell r="F3736" t="str">
            <v>Total B</v>
          </cell>
          <cell r="G3736">
            <v>100000.82</v>
          </cell>
        </row>
        <row r="3737">
          <cell r="A3737">
            <v>0</v>
          </cell>
          <cell r="B3737">
            <v>0</v>
          </cell>
          <cell r="C3737" t="str">
            <v>C - EQUIPOS</v>
          </cell>
          <cell r="D3737">
            <v>0</v>
          </cell>
          <cell r="E3737">
            <v>0</v>
          </cell>
          <cell r="F3737">
            <v>0</v>
          </cell>
          <cell r="G3737">
            <v>0</v>
          </cell>
        </row>
        <row r="3738">
          <cell r="A3738" t="str">
            <v/>
          </cell>
          <cell r="B3738" t="str">
            <v/>
          </cell>
          <cell r="C3738">
            <v>0</v>
          </cell>
          <cell r="D3738" t="str">
            <v/>
          </cell>
          <cell r="E3738">
            <v>0</v>
          </cell>
          <cell r="F3738">
            <v>0</v>
          </cell>
          <cell r="G3738">
            <v>0</v>
          </cell>
        </row>
        <row r="3739">
          <cell r="A3739" t="str">
            <v/>
          </cell>
          <cell r="B3739" t="str">
            <v/>
          </cell>
          <cell r="C3739">
            <v>0</v>
          </cell>
          <cell r="D3739" t="str">
            <v/>
          </cell>
          <cell r="E3739">
            <v>0</v>
          </cell>
          <cell r="F3739">
            <v>0</v>
          </cell>
          <cell r="G3739">
            <v>0</v>
          </cell>
        </row>
        <row r="3740">
          <cell r="A3740" t="str">
            <v/>
          </cell>
          <cell r="B3740" t="str">
            <v/>
          </cell>
          <cell r="C3740">
            <v>0</v>
          </cell>
          <cell r="D3740" t="str">
            <v/>
          </cell>
          <cell r="E3740">
            <v>0</v>
          </cell>
          <cell r="F3740">
            <v>0</v>
          </cell>
          <cell r="G3740">
            <v>0</v>
          </cell>
        </row>
        <row r="3741">
          <cell r="A3741" t="str">
            <v/>
          </cell>
          <cell r="B3741" t="str">
            <v/>
          </cell>
          <cell r="C3741">
            <v>0</v>
          </cell>
          <cell r="D3741" t="str">
            <v/>
          </cell>
          <cell r="E3741">
            <v>0</v>
          </cell>
          <cell r="F3741">
            <v>0</v>
          </cell>
          <cell r="G3741">
            <v>0</v>
          </cell>
        </row>
        <row r="3742">
          <cell r="A3742" t="str">
            <v/>
          </cell>
          <cell r="B3742" t="str">
            <v/>
          </cell>
          <cell r="C3742">
            <v>0</v>
          </cell>
          <cell r="D3742" t="str">
            <v/>
          </cell>
          <cell r="E3742">
            <v>0</v>
          </cell>
          <cell r="F3742">
            <v>0</v>
          </cell>
          <cell r="G3742">
            <v>0</v>
          </cell>
        </row>
        <row r="3743">
          <cell r="A3743" t="str">
            <v/>
          </cell>
          <cell r="B3743" t="str">
            <v/>
          </cell>
          <cell r="C3743">
            <v>0</v>
          </cell>
          <cell r="D3743" t="str">
            <v/>
          </cell>
          <cell r="E3743">
            <v>0</v>
          </cell>
          <cell r="F3743">
            <v>0</v>
          </cell>
          <cell r="G3743">
            <v>0</v>
          </cell>
        </row>
        <row r="3744">
          <cell r="A3744" t="str">
            <v/>
          </cell>
          <cell r="B3744" t="str">
            <v/>
          </cell>
          <cell r="C3744">
            <v>0</v>
          </cell>
          <cell r="D3744" t="str">
            <v/>
          </cell>
          <cell r="E3744">
            <v>0</v>
          </cell>
          <cell r="F3744">
            <v>0</v>
          </cell>
          <cell r="G3744">
            <v>0</v>
          </cell>
        </row>
        <row r="3745">
          <cell r="A3745" t="str">
            <v/>
          </cell>
          <cell r="B3745" t="str">
            <v/>
          </cell>
          <cell r="C3745">
            <v>0</v>
          </cell>
          <cell r="D3745" t="str">
            <v/>
          </cell>
          <cell r="E3745">
            <v>0</v>
          </cell>
          <cell r="F3745">
            <v>0</v>
          </cell>
          <cell r="G3745">
            <v>0</v>
          </cell>
        </row>
        <row r="3746">
          <cell r="A3746" t="str">
            <v/>
          </cell>
          <cell r="B3746" t="str">
            <v/>
          </cell>
          <cell r="C3746">
            <v>0</v>
          </cell>
          <cell r="D3746" t="str">
            <v/>
          </cell>
          <cell r="E3746">
            <v>0</v>
          </cell>
          <cell r="F3746">
            <v>0</v>
          </cell>
          <cell r="G3746">
            <v>0</v>
          </cell>
        </row>
        <row r="3747">
          <cell r="A3747">
            <v>0</v>
          </cell>
          <cell r="B3747">
            <v>0</v>
          </cell>
          <cell r="C3747">
            <v>0</v>
          </cell>
          <cell r="D3747">
            <v>0</v>
          </cell>
          <cell r="E3747">
            <v>0</v>
          </cell>
          <cell r="F3747" t="str">
            <v>Total C</v>
          </cell>
          <cell r="G3747">
            <v>0</v>
          </cell>
        </row>
        <row r="3748">
          <cell r="A3748">
            <v>0</v>
          </cell>
          <cell r="B3748">
            <v>0</v>
          </cell>
          <cell r="C3748">
            <v>0</v>
          </cell>
          <cell r="D3748">
            <v>0</v>
          </cell>
          <cell r="E3748">
            <v>0</v>
          </cell>
          <cell r="F3748">
            <v>0</v>
          </cell>
          <cell r="G3748">
            <v>0</v>
          </cell>
        </row>
        <row r="3749">
          <cell r="A3749" t="str">
            <v>12.1.5</v>
          </cell>
          <cell r="B3749" t="str">
            <v>Cañerías, piezas y accesorios</v>
          </cell>
          <cell r="C3749">
            <v>0</v>
          </cell>
          <cell r="D3749" t="str">
            <v>Costo  Neto</v>
          </cell>
          <cell r="E3749">
            <v>0</v>
          </cell>
          <cell r="F3749" t="str">
            <v>Total D=A+B+C</v>
          </cell>
          <cell r="G3749">
            <v>147430.69999999998</v>
          </cell>
        </row>
        <row r="3751">
          <cell r="A3751" t="str">
            <v>ANALISIS DE PRECIOS</v>
          </cell>
          <cell r="B3751">
            <v>0</v>
          </cell>
          <cell r="C3751">
            <v>0</v>
          </cell>
          <cell r="D3751">
            <v>0</v>
          </cell>
          <cell r="E3751">
            <v>0</v>
          </cell>
          <cell r="F3751">
            <v>0</v>
          </cell>
          <cell r="G3751">
            <v>0</v>
          </cell>
        </row>
        <row r="3752">
          <cell r="A3752" t="str">
            <v>COMITENTE:</v>
          </cell>
          <cell r="B3752" t="str">
            <v>DIRECCIÓN DE INFRAESTRUCTURA ESCOLAR</v>
          </cell>
          <cell r="C3752">
            <v>0</v>
          </cell>
          <cell r="D3752">
            <v>0</v>
          </cell>
          <cell r="E3752">
            <v>0</v>
          </cell>
          <cell r="F3752">
            <v>0</v>
          </cell>
          <cell r="G3752">
            <v>0</v>
          </cell>
        </row>
        <row r="3753">
          <cell r="A3753" t="str">
            <v>CONTRATISTA:</v>
          </cell>
          <cell r="B3753">
            <v>0</v>
          </cell>
          <cell r="C3753">
            <v>0</v>
          </cell>
          <cell r="D3753">
            <v>0</v>
          </cell>
          <cell r="E3753">
            <v>0</v>
          </cell>
          <cell r="F3753">
            <v>0</v>
          </cell>
          <cell r="G3753">
            <v>0</v>
          </cell>
        </row>
        <row r="3754">
          <cell r="A3754" t="str">
            <v>OBRA:</v>
          </cell>
          <cell r="B3754" t="str">
            <v>ESCUELA JUAN JOSE PASO</v>
          </cell>
          <cell r="C3754">
            <v>0</v>
          </cell>
          <cell r="D3754">
            <v>0</v>
          </cell>
          <cell r="E3754">
            <v>0</v>
          </cell>
          <cell r="F3754" t="str">
            <v>PRECIOS A:</v>
          </cell>
          <cell r="G3754">
            <v>44180</v>
          </cell>
        </row>
        <row r="3755">
          <cell r="A3755" t="str">
            <v>UBICACIÓN:</v>
          </cell>
          <cell r="B3755" t="str">
            <v>DEPARTAMENTO ANGACO</v>
          </cell>
          <cell r="C3755">
            <v>0</v>
          </cell>
          <cell r="D3755">
            <v>0</v>
          </cell>
          <cell r="E3755">
            <v>0</v>
          </cell>
          <cell r="F3755">
            <v>0</v>
          </cell>
          <cell r="G3755">
            <v>0</v>
          </cell>
        </row>
        <row r="3756">
          <cell r="A3756" t="str">
            <v>RUBRO:</v>
          </cell>
          <cell r="B3756">
            <v>12</v>
          </cell>
          <cell r="C3756" t="str">
            <v>INSTALACIÓN SANITARIA.</v>
          </cell>
          <cell r="D3756">
            <v>0</v>
          </cell>
          <cell r="E3756">
            <v>0</v>
          </cell>
          <cell r="F3756">
            <v>0</v>
          </cell>
          <cell r="G3756">
            <v>0</v>
          </cell>
        </row>
        <row r="3757">
          <cell r="A3757" t="str">
            <v>ITEM:</v>
          </cell>
          <cell r="B3757" t="str">
            <v>12.2.1</v>
          </cell>
          <cell r="C3757" t="str">
            <v>Cañerías de P.V.C. y accesorios</v>
          </cell>
          <cell r="D3757">
            <v>0</v>
          </cell>
          <cell r="E3757">
            <v>0</v>
          </cell>
          <cell r="F3757" t="str">
            <v>UNIDAD:</v>
          </cell>
          <cell r="G3757" t="str">
            <v>gl</v>
          </cell>
        </row>
        <row r="3758">
          <cell r="A3758">
            <v>0</v>
          </cell>
          <cell r="B3758">
            <v>0</v>
          </cell>
          <cell r="C3758">
            <v>0</v>
          </cell>
          <cell r="D3758">
            <v>0</v>
          </cell>
          <cell r="E3758">
            <v>0</v>
          </cell>
          <cell r="F3758">
            <v>0</v>
          </cell>
          <cell r="G3758">
            <v>0</v>
          </cell>
        </row>
        <row r="3759">
          <cell r="A3759" t="str">
            <v>DATOS REDETERMINACION</v>
          </cell>
          <cell r="B3759">
            <v>0</v>
          </cell>
          <cell r="C3759" t="str">
            <v>DESIGNACION</v>
          </cell>
          <cell r="D3759" t="str">
            <v>U</v>
          </cell>
          <cell r="E3759" t="str">
            <v>Cantidad</v>
          </cell>
          <cell r="F3759" t="str">
            <v>$ Unitarios</v>
          </cell>
          <cell r="G3759" t="str">
            <v>$ Parcial</v>
          </cell>
        </row>
        <row r="3760">
          <cell r="A3760" t="str">
            <v>CÓDIGO</v>
          </cell>
          <cell r="B3760" t="str">
            <v>DESCRIPCIÓN</v>
          </cell>
          <cell r="C3760">
            <v>0</v>
          </cell>
          <cell r="D3760">
            <v>0</v>
          </cell>
          <cell r="E3760">
            <v>0</v>
          </cell>
          <cell r="F3760">
            <v>0</v>
          </cell>
          <cell r="G3760">
            <v>0</v>
          </cell>
        </row>
        <row r="3761">
          <cell r="A3761">
            <v>0</v>
          </cell>
          <cell r="B3761">
            <v>0</v>
          </cell>
          <cell r="C3761" t="str">
            <v>A - MATERIALES</v>
          </cell>
          <cell r="D3761">
            <v>0</v>
          </cell>
          <cell r="E3761">
            <v>0</v>
          </cell>
          <cell r="F3761">
            <v>0</v>
          </cell>
          <cell r="G3761">
            <v>0</v>
          </cell>
        </row>
        <row r="3762">
          <cell r="A3762" t="str">
            <v>INDEC-MO - 51620-1</v>
          </cell>
          <cell r="B3762" t="str">
            <v xml:space="preserve">Instalación sanitaria </v>
          </cell>
          <cell r="C3762" t="str">
            <v>Cañerías de Ventilación I.S. S/Esp. Técnicas</v>
          </cell>
          <cell r="D3762" t="str">
            <v>Gl</v>
          </cell>
          <cell r="E3762">
            <v>1</v>
          </cell>
          <cell r="F3762">
            <v>17219.920000000002</v>
          </cell>
          <cell r="G3762">
            <v>17219.919999999998</v>
          </cell>
        </row>
        <row r="3763">
          <cell r="A3763" t="str">
            <v/>
          </cell>
          <cell r="B3763" t="str">
            <v/>
          </cell>
          <cell r="C3763">
            <v>0</v>
          </cell>
          <cell r="D3763" t="str">
            <v/>
          </cell>
          <cell r="E3763">
            <v>0</v>
          </cell>
          <cell r="F3763">
            <v>0</v>
          </cell>
          <cell r="G3763">
            <v>0</v>
          </cell>
        </row>
        <row r="3764">
          <cell r="A3764" t="str">
            <v/>
          </cell>
          <cell r="B3764" t="str">
            <v/>
          </cell>
          <cell r="C3764">
            <v>0</v>
          </cell>
          <cell r="D3764" t="str">
            <v/>
          </cell>
          <cell r="E3764">
            <v>0</v>
          </cell>
          <cell r="F3764">
            <v>0</v>
          </cell>
          <cell r="G3764">
            <v>0</v>
          </cell>
        </row>
        <row r="3765">
          <cell r="A3765" t="str">
            <v/>
          </cell>
          <cell r="B3765" t="str">
            <v/>
          </cell>
          <cell r="C3765">
            <v>0</v>
          </cell>
          <cell r="D3765" t="str">
            <v/>
          </cell>
          <cell r="E3765">
            <v>0</v>
          </cell>
          <cell r="F3765">
            <v>0</v>
          </cell>
          <cell r="G3765">
            <v>0</v>
          </cell>
        </row>
        <row r="3766">
          <cell r="A3766" t="str">
            <v/>
          </cell>
          <cell r="B3766" t="str">
            <v/>
          </cell>
          <cell r="C3766">
            <v>0</v>
          </cell>
          <cell r="D3766" t="str">
            <v/>
          </cell>
          <cell r="E3766">
            <v>0</v>
          </cell>
          <cell r="F3766">
            <v>0</v>
          </cell>
          <cell r="G3766">
            <v>0</v>
          </cell>
        </row>
        <row r="3767">
          <cell r="A3767" t="str">
            <v/>
          </cell>
          <cell r="B3767" t="str">
            <v/>
          </cell>
          <cell r="C3767">
            <v>0</v>
          </cell>
          <cell r="D3767" t="str">
            <v/>
          </cell>
          <cell r="E3767">
            <v>0</v>
          </cell>
          <cell r="F3767">
            <v>0</v>
          </cell>
          <cell r="G3767">
            <v>0</v>
          </cell>
        </row>
        <row r="3768">
          <cell r="A3768" t="str">
            <v/>
          </cell>
          <cell r="B3768" t="str">
            <v/>
          </cell>
          <cell r="C3768">
            <v>0</v>
          </cell>
          <cell r="D3768" t="str">
            <v/>
          </cell>
          <cell r="E3768">
            <v>0</v>
          </cell>
          <cell r="F3768">
            <v>0</v>
          </cell>
          <cell r="G3768">
            <v>0</v>
          </cell>
        </row>
        <row r="3769">
          <cell r="A3769" t="str">
            <v/>
          </cell>
          <cell r="B3769" t="str">
            <v/>
          </cell>
          <cell r="C3769">
            <v>0</v>
          </cell>
          <cell r="D3769" t="str">
            <v/>
          </cell>
          <cell r="E3769">
            <v>0</v>
          </cell>
          <cell r="F3769">
            <v>0</v>
          </cell>
          <cell r="G3769">
            <v>0</v>
          </cell>
        </row>
        <row r="3770">
          <cell r="A3770" t="str">
            <v/>
          </cell>
          <cell r="B3770" t="str">
            <v/>
          </cell>
          <cell r="C3770">
            <v>0</v>
          </cell>
          <cell r="D3770" t="str">
            <v/>
          </cell>
          <cell r="E3770">
            <v>0</v>
          </cell>
          <cell r="F3770">
            <v>0</v>
          </cell>
          <cell r="G3770">
            <v>0</v>
          </cell>
        </row>
        <row r="3771">
          <cell r="A3771" t="str">
            <v/>
          </cell>
          <cell r="B3771" t="str">
            <v/>
          </cell>
          <cell r="C3771">
            <v>0</v>
          </cell>
          <cell r="D3771" t="str">
            <v/>
          </cell>
          <cell r="E3771">
            <v>0</v>
          </cell>
          <cell r="F3771">
            <v>0</v>
          </cell>
          <cell r="G3771">
            <v>0</v>
          </cell>
        </row>
        <row r="3772">
          <cell r="A3772" t="str">
            <v/>
          </cell>
          <cell r="B3772" t="str">
            <v/>
          </cell>
          <cell r="C3772">
            <v>0</v>
          </cell>
          <cell r="D3772" t="str">
            <v/>
          </cell>
          <cell r="E3772">
            <v>0</v>
          </cell>
          <cell r="F3772">
            <v>0</v>
          </cell>
          <cell r="G3772">
            <v>0</v>
          </cell>
        </row>
        <row r="3773">
          <cell r="A3773" t="str">
            <v/>
          </cell>
          <cell r="B3773" t="str">
            <v/>
          </cell>
          <cell r="C3773">
            <v>0</v>
          </cell>
          <cell r="D3773" t="str">
            <v/>
          </cell>
          <cell r="E3773">
            <v>0</v>
          </cell>
          <cell r="F3773">
            <v>0</v>
          </cell>
          <cell r="G3773">
            <v>0</v>
          </cell>
        </row>
        <row r="3774">
          <cell r="A3774" t="str">
            <v/>
          </cell>
          <cell r="B3774" t="str">
            <v/>
          </cell>
          <cell r="C3774">
            <v>0</v>
          </cell>
          <cell r="D3774" t="str">
            <v/>
          </cell>
          <cell r="E3774">
            <v>0</v>
          </cell>
          <cell r="F3774">
            <v>0</v>
          </cell>
          <cell r="G3774">
            <v>0</v>
          </cell>
        </row>
        <row r="3775">
          <cell r="A3775" t="str">
            <v/>
          </cell>
          <cell r="B3775" t="str">
            <v/>
          </cell>
          <cell r="C3775">
            <v>0</v>
          </cell>
          <cell r="D3775" t="str">
            <v/>
          </cell>
          <cell r="E3775">
            <v>0</v>
          </cell>
          <cell r="F3775">
            <v>0</v>
          </cell>
          <cell r="G3775">
            <v>0</v>
          </cell>
        </row>
        <row r="3776">
          <cell r="A3776">
            <v>0</v>
          </cell>
          <cell r="B3776">
            <v>0</v>
          </cell>
          <cell r="C3776">
            <v>0</v>
          </cell>
          <cell r="D3776">
            <v>0</v>
          </cell>
          <cell r="E3776">
            <v>0</v>
          </cell>
          <cell r="F3776" t="str">
            <v>Total A</v>
          </cell>
          <cell r="G3776">
            <v>17219.919999999998</v>
          </cell>
        </row>
        <row r="3777">
          <cell r="A3777">
            <v>0</v>
          </cell>
          <cell r="B3777">
            <v>0</v>
          </cell>
          <cell r="C3777" t="str">
            <v>B - MANO DE OBRA</v>
          </cell>
          <cell r="D3777">
            <v>0</v>
          </cell>
          <cell r="E3777">
            <v>0</v>
          </cell>
          <cell r="F3777">
            <v>0</v>
          </cell>
          <cell r="G3777">
            <v>0</v>
          </cell>
        </row>
        <row r="3778">
          <cell r="A3778" t="str">
            <v>IIEE-SJ - 102000</v>
          </cell>
          <cell r="B3778" t="str">
            <v xml:space="preserve">Oficial </v>
          </cell>
          <cell r="C3778" t="str">
            <v>Oficial</v>
          </cell>
          <cell r="D3778" t="str">
            <v>hs.</v>
          </cell>
          <cell r="E3778">
            <v>42.91</v>
          </cell>
          <cell r="F3778">
            <v>222.14</v>
          </cell>
          <cell r="G3778">
            <v>9532.0300000000007</v>
          </cell>
        </row>
        <row r="3779">
          <cell r="A3779" t="str">
            <v>IIEE-SJ - 103000</v>
          </cell>
          <cell r="B3779" t="str">
            <v>Ayudante</v>
          </cell>
          <cell r="C3779" t="str">
            <v>Ayudante</v>
          </cell>
          <cell r="D3779" t="str">
            <v>hs.</v>
          </cell>
          <cell r="E3779">
            <v>50.61</v>
          </cell>
          <cell r="F3779">
            <v>188.03</v>
          </cell>
          <cell r="G3779">
            <v>9516.2000000000007</v>
          </cell>
        </row>
        <row r="3780">
          <cell r="A3780" t="str">
            <v>IIEE-SJ - 102000</v>
          </cell>
          <cell r="B3780" t="str">
            <v xml:space="preserve">Oficial </v>
          </cell>
          <cell r="C3780" t="str">
            <v>Cargas Sociales Oficial</v>
          </cell>
          <cell r="D3780" t="str">
            <v>hs.</v>
          </cell>
          <cell r="E3780">
            <v>42.91</v>
          </cell>
          <cell r="F3780">
            <v>139.9</v>
          </cell>
          <cell r="G3780">
            <v>6003.11</v>
          </cell>
        </row>
        <row r="3781">
          <cell r="A3781" t="str">
            <v>IIEE-SJ - 103000</v>
          </cell>
          <cell r="B3781" t="str">
            <v>Ayudante</v>
          </cell>
          <cell r="C3781" t="str">
            <v>Cargas Sociales Ayudante</v>
          </cell>
          <cell r="D3781" t="str">
            <v>hs.</v>
          </cell>
          <cell r="E3781">
            <v>50.61</v>
          </cell>
          <cell r="F3781">
            <v>118.96</v>
          </cell>
          <cell r="G3781">
            <v>6020.57</v>
          </cell>
        </row>
        <row r="3782">
          <cell r="A3782" t="str">
            <v/>
          </cell>
          <cell r="B3782">
            <v>0</v>
          </cell>
          <cell r="C3782">
            <v>0</v>
          </cell>
          <cell r="D3782" t="str">
            <v/>
          </cell>
          <cell r="E3782">
            <v>0</v>
          </cell>
          <cell r="F3782">
            <v>0</v>
          </cell>
          <cell r="G3782">
            <v>0</v>
          </cell>
        </row>
        <row r="3783">
          <cell r="A3783" t="str">
            <v/>
          </cell>
          <cell r="B3783">
            <v>0</v>
          </cell>
          <cell r="C3783">
            <v>0</v>
          </cell>
          <cell r="D3783" t="str">
            <v/>
          </cell>
          <cell r="E3783">
            <v>0</v>
          </cell>
          <cell r="F3783">
            <v>0</v>
          </cell>
          <cell r="G3783">
            <v>0</v>
          </cell>
        </row>
        <row r="3784">
          <cell r="A3784" t="str">
            <v/>
          </cell>
          <cell r="B3784">
            <v>0</v>
          </cell>
          <cell r="C3784">
            <v>0</v>
          </cell>
          <cell r="D3784" t="str">
            <v/>
          </cell>
          <cell r="E3784">
            <v>0</v>
          </cell>
          <cell r="F3784">
            <v>0</v>
          </cell>
          <cell r="G3784">
            <v>0</v>
          </cell>
        </row>
        <row r="3785">
          <cell r="A3785" t="str">
            <v/>
          </cell>
          <cell r="B3785">
            <v>0</v>
          </cell>
          <cell r="C3785">
            <v>0</v>
          </cell>
          <cell r="D3785" t="str">
            <v/>
          </cell>
          <cell r="E3785">
            <v>0</v>
          </cell>
          <cell r="F3785">
            <v>0</v>
          </cell>
          <cell r="G3785">
            <v>0</v>
          </cell>
        </row>
        <row r="3786">
          <cell r="A3786">
            <v>0</v>
          </cell>
          <cell r="B3786">
            <v>0</v>
          </cell>
          <cell r="C3786">
            <v>0</v>
          </cell>
          <cell r="D3786">
            <v>0</v>
          </cell>
          <cell r="E3786">
            <v>0</v>
          </cell>
          <cell r="F3786" t="str">
            <v>Total B</v>
          </cell>
          <cell r="G3786">
            <v>31071.910000000003</v>
          </cell>
        </row>
        <row r="3787">
          <cell r="A3787">
            <v>0</v>
          </cell>
          <cell r="B3787">
            <v>0</v>
          </cell>
          <cell r="C3787" t="str">
            <v>C - EQUIPOS</v>
          </cell>
          <cell r="D3787">
            <v>0</v>
          </cell>
          <cell r="E3787">
            <v>0</v>
          </cell>
          <cell r="F3787">
            <v>0</v>
          </cell>
          <cell r="G3787">
            <v>0</v>
          </cell>
        </row>
        <row r="3788">
          <cell r="A3788" t="str">
            <v/>
          </cell>
          <cell r="B3788" t="str">
            <v/>
          </cell>
          <cell r="C3788">
            <v>0</v>
          </cell>
          <cell r="D3788" t="str">
            <v/>
          </cell>
          <cell r="E3788">
            <v>0</v>
          </cell>
          <cell r="F3788">
            <v>0</v>
          </cell>
          <cell r="G3788">
            <v>0</v>
          </cell>
        </row>
        <row r="3789">
          <cell r="A3789" t="str">
            <v/>
          </cell>
          <cell r="B3789" t="str">
            <v/>
          </cell>
          <cell r="C3789">
            <v>0</v>
          </cell>
          <cell r="D3789" t="str">
            <v/>
          </cell>
          <cell r="E3789">
            <v>0</v>
          </cell>
          <cell r="F3789">
            <v>0</v>
          </cell>
          <cell r="G3789">
            <v>0</v>
          </cell>
        </row>
        <row r="3790">
          <cell r="A3790" t="str">
            <v/>
          </cell>
          <cell r="B3790" t="str">
            <v/>
          </cell>
          <cell r="C3790">
            <v>0</v>
          </cell>
          <cell r="D3790" t="str">
            <v/>
          </cell>
          <cell r="E3790">
            <v>0</v>
          </cell>
          <cell r="F3790">
            <v>0</v>
          </cell>
          <cell r="G3790">
            <v>0</v>
          </cell>
        </row>
        <row r="3791">
          <cell r="A3791" t="str">
            <v/>
          </cell>
          <cell r="B3791" t="str">
            <v/>
          </cell>
          <cell r="C3791">
            <v>0</v>
          </cell>
          <cell r="D3791" t="str">
            <v/>
          </cell>
          <cell r="E3791">
            <v>0</v>
          </cell>
          <cell r="F3791">
            <v>0</v>
          </cell>
          <cell r="G3791">
            <v>0</v>
          </cell>
        </row>
        <row r="3792">
          <cell r="A3792" t="str">
            <v/>
          </cell>
          <cell r="B3792" t="str">
            <v/>
          </cell>
          <cell r="C3792">
            <v>0</v>
          </cell>
          <cell r="D3792" t="str">
            <v/>
          </cell>
          <cell r="E3792">
            <v>0</v>
          </cell>
          <cell r="F3792">
            <v>0</v>
          </cell>
          <cell r="G3792">
            <v>0</v>
          </cell>
        </row>
        <row r="3793">
          <cell r="A3793" t="str">
            <v/>
          </cell>
          <cell r="B3793" t="str">
            <v/>
          </cell>
          <cell r="C3793">
            <v>0</v>
          </cell>
          <cell r="D3793" t="str">
            <v/>
          </cell>
          <cell r="E3793">
            <v>0</v>
          </cell>
          <cell r="F3793">
            <v>0</v>
          </cell>
          <cell r="G3793">
            <v>0</v>
          </cell>
        </row>
        <row r="3794">
          <cell r="A3794" t="str">
            <v/>
          </cell>
          <cell r="B3794" t="str">
            <v/>
          </cell>
          <cell r="C3794">
            <v>0</v>
          </cell>
          <cell r="D3794" t="str">
            <v/>
          </cell>
          <cell r="E3794">
            <v>0</v>
          </cell>
          <cell r="F3794">
            <v>0</v>
          </cell>
          <cell r="G3794">
            <v>0</v>
          </cell>
        </row>
        <row r="3795">
          <cell r="A3795" t="str">
            <v/>
          </cell>
          <cell r="B3795" t="str">
            <v/>
          </cell>
          <cell r="C3795">
            <v>0</v>
          </cell>
          <cell r="D3795" t="str">
            <v/>
          </cell>
          <cell r="E3795">
            <v>0</v>
          </cell>
          <cell r="F3795">
            <v>0</v>
          </cell>
          <cell r="G3795">
            <v>0</v>
          </cell>
        </row>
        <row r="3796">
          <cell r="A3796" t="str">
            <v/>
          </cell>
          <cell r="B3796" t="str">
            <v/>
          </cell>
          <cell r="C3796">
            <v>0</v>
          </cell>
          <cell r="D3796" t="str">
            <v/>
          </cell>
          <cell r="E3796">
            <v>0</v>
          </cell>
          <cell r="F3796">
            <v>0</v>
          </cell>
          <cell r="G3796">
            <v>0</v>
          </cell>
        </row>
        <row r="3797">
          <cell r="A3797">
            <v>0</v>
          </cell>
          <cell r="B3797">
            <v>0</v>
          </cell>
          <cell r="C3797">
            <v>0</v>
          </cell>
          <cell r="D3797">
            <v>0</v>
          </cell>
          <cell r="E3797">
            <v>0</v>
          </cell>
          <cell r="F3797" t="str">
            <v>Total C</v>
          </cell>
          <cell r="G3797">
            <v>0</v>
          </cell>
        </row>
        <row r="3798">
          <cell r="A3798">
            <v>0</v>
          </cell>
          <cell r="B3798">
            <v>0</v>
          </cell>
          <cell r="C3798">
            <v>0</v>
          </cell>
          <cell r="D3798">
            <v>0</v>
          </cell>
          <cell r="E3798">
            <v>0</v>
          </cell>
          <cell r="F3798">
            <v>0</v>
          </cell>
          <cell r="G3798">
            <v>0</v>
          </cell>
        </row>
        <row r="3799">
          <cell r="A3799" t="str">
            <v>12.2.1</v>
          </cell>
          <cell r="B3799" t="str">
            <v>Cañerías de P.V.C. y accesorios</v>
          </cell>
          <cell r="C3799">
            <v>0</v>
          </cell>
          <cell r="D3799" t="str">
            <v>Costo  Neto</v>
          </cell>
          <cell r="E3799">
            <v>0</v>
          </cell>
          <cell r="F3799" t="str">
            <v>Total D=A+B+C</v>
          </cell>
          <cell r="G3799">
            <v>48291.829999999994</v>
          </cell>
        </row>
        <row r="3801">
          <cell r="A3801" t="str">
            <v>ANALISIS DE PRECIOS</v>
          </cell>
          <cell r="B3801">
            <v>0</v>
          </cell>
          <cell r="C3801">
            <v>0</v>
          </cell>
          <cell r="D3801">
            <v>0</v>
          </cell>
          <cell r="E3801">
            <v>0</v>
          </cell>
          <cell r="F3801">
            <v>0</v>
          </cell>
          <cell r="G3801">
            <v>0</v>
          </cell>
        </row>
        <row r="3802">
          <cell r="A3802" t="str">
            <v>COMITENTE:</v>
          </cell>
          <cell r="B3802" t="str">
            <v>DIRECCIÓN DE INFRAESTRUCTURA ESCOLAR</v>
          </cell>
          <cell r="C3802">
            <v>0</v>
          </cell>
          <cell r="D3802">
            <v>0</v>
          </cell>
          <cell r="E3802">
            <v>0</v>
          </cell>
          <cell r="F3802">
            <v>0</v>
          </cell>
          <cell r="G3802">
            <v>0</v>
          </cell>
        </row>
        <row r="3803">
          <cell r="A3803" t="str">
            <v>CONTRATISTA:</v>
          </cell>
          <cell r="B3803">
            <v>0</v>
          </cell>
          <cell r="C3803">
            <v>0</v>
          </cell>
          <cell r="D3803">
            <v>0</v>
          </cell>
          <cell r="E3803">
            <v>0</v>
          </cell>
          <cell r="F3803">
            <v>0</v>
          </cell>
          <cell r="G3803">
            <v>0</v>
          </cell>
        </row>
        <row r="3804">
          <cell r="A3804" t="str">
            <v>OBRA:</v>
          </cell>
          <cell r="B3804" t="str">
            <v>ESCUELA JUAN JOSE PASO</v>
          </cell>
          <cell r="C3804">
            <v>0</v>
          </cell>
          <cell r="D3804">
            <v>0</v>
          </cell>
          <cell r="E3804">
            <v>0</v>
          </cell>
          <cell r="F3804" t="str">
            <v>PRECIOS A:</v>
          </cell>
          <cell r="G3804">
            <v>44180</v>
          </cell>
        </row>
        <row r="3805">
          <cell r="A3805" t="str">
            <v>UBICACIÓN:</v>
          </cell>
          <cell r="B3805" t="str">
            <v>DEPARTAMENTO ANGACO</v>
          </cell>
          <cell r="C3805">
            <v>0</v>
          </cell>
          <cell r="D3805">
            <v>0</v>
          </cell>
          <cell r="E3805">
            <v>0</v>
          </cell>
          <cell r="F3805">
            <v>0</v>
          </cell>
          <cell r="G3805">
            <v>0</v>
          </cell>
        </row>
        <row r="3806">
          <cell r="A3806" t="str">
            <v>RUBRO:</v>
          </cell>
          <cell r="B3806">
            <v>12</v>
          </cell>
          <cell r="C3806" t="str">
            <v>INSTALACIÓN SANITARIA.</v>
          </cell>
          <cell r="D3806">
            <v>0</v>
          </cell>
          <cell r="E3806">
            <v>0</v>
          </cell>
          <cell r="F3806">
            <v>0</v>
          </cell>
          <cell r="G3806">
            <v>0</v>
          </cell>
        </row>
        <row r="3807">
          <cell r="A3807" t="str">
            <v>ITEM:</v>
          </cell>
          <cell r="B3807" t="str">
            <v>12.3.1</v>
          </cell>
          <cell r="C3807" t="str">
            <v>Cuba neutralizadora</v>
          </cell>
          <cell r="D3807">
            <v>0</v>
          </cell>
          <cell r="E3807">
            <v>0</v>
          </cell>
          <cell r="F3807" t="str">
            <v>UNIDAD:</v>
          </cell>
          <cell r="G3807" t="str">
            <v>gl</v>
          </cell>
        </row>
        <row r="3808">
          <cell r="A3808">
            <v>0</v>
          </cell>
          <cell r="B3808">
            <v>0</v>
          </cell>
          <cell r="C3808">
            <v>0</v>
          </cell>
          <cell r="D3808">
            <v>0</v>
          </cell>
          <cell r="E3808">
            <v>0</v>
          </cell>
          <cell r="F3808">
            <v>0</v>
          </cell>
          <cell r="G3808">
            <v>0</v>
          </cell>
        </row>
        <row r="3809">
          <cell r="A3809" t="str">
            <v>DATOS REDETERMINACION</v>
          </cell>
          <cell r="B3809">
            <v>0</v>
          </cell>
          <cell r="C3809" t="str">
            <v>DESIGNACION</v>
          </cell>
          <cell r="D3809" t="str">
            <v>U</v>
          </cell>
          <cell r="E3809" t="str">
            <v>Cantidad</v>
          </cell>
          <cell r="F3809" t="str">
            <v>$ Unitarios</v>
          </cell>
          <cell r="G3809" t="str">
            <v>$ Parcial</v>
          </cell>
        </row>
        <row r="3810">
          <cell r="A3810" t="str">
            <v>CÓDIGO</v>
          </cell>
          <cell r="B3810" t="str">
            <v>DESCRIPCIÓN</v>
          </cell>
          <cell r="C3810">
            <v>0</v>
          </cell>
          <cell r="D3810">
            <v>0</v>
          </cell>
          <cell r="E3810">
            <v>0</v>
          </cell>
          <cell r="F3810">
            <v>0</v>
          </cell>
          <cell r="G3810">
            <v>0</v>
          </cell>
        </row>
        <row r="3811">
          <cell r="A3811">
            <v>0</v>
          </cell>
          <cell r="B3811">
            <v>0</v>
          </cell>
          <cell r="C3811" t="str">
            <v>A - MATERIALES</v>
          </cell>
          <cell r="D3811">
            <v>0</v>
          </cell>
          <cell r="E3811">
            <v>0</v>
          </cell>
          <cell r="F3811">
            <v>0</v>
          </cell>
          <cell r="G3811">
            <v>0</v>
          </cell>
        </row>
        <row r="3812">
          <cell r="A3812" t="str">
            <v>INDEC-MO - 51620-1</v>
          </cell>
          <cell r="B3812" t="str">
            <v xml:space="preserve">Instalación sanitaria </v>
          </cell>
          <cell r="C3812" t="str">
            <v>Cuba Neutralizadora I.S. S/Esp. Técnicas</v>
          </cell>
          <cell r="D3812" t="str">
            <v>Gl</v>
          </cell>
          <cell r="E3812">
            <v>1</v>
          </cell>
          <cell r="F3812">
            <v>7500</v>
          </cell>
          <cell r="G3812">
            <v>7500</v>
          </cell>
        </row>
        <row r="3813">
          <cell r="A3813" t="str">
            <v/>
          </cell>
          <cell r="B3813" t="str">
            <v/>
          </cell>
          <cell r="C3813">
            <v>0</v>
          </cell>
          <cell r="D3813" t="str">
            <v/>
          </cell>
          <cell r="E3813">
            <v>0</v>
          </cell>
          <cell r="F3813">
            <v>0</v>
          </cell>
          <cell r="G3813">
            <v>0</v>
          </cell>
        </row>
        <row r="3814">
          <cell r="A3814" t="str">
            <v/>
          </cell>
          <cell r="B3814" t="str">
            <v/>
          </cell>
          <cell r="C3814">
            <v>0</v>
          </cell>
          <cell r="D3814" t="str">
            <v/>
          </cell>
          <cell r="E3814">
            <v>0</v>
          </cell>
          <cell r="F3814">
            <v>0</v>
          </cell>
          <cell r="G3814">
            <v>0</v>
          </cell>
        </row>
        <row r="3815">
          <cell r="A3815" t="str">
            <v/>
          </cell>
          <cell r="B3815" t="str">
            <v/>
          </cell>
          <cell r="C3815">
            <v>0</v>
          </cell>
          <cell r="D3815" t="str">
            <v/>
          </cell>
          <cell r="E3815">
            <v>0</v>
          </cell>
          <cell r="F3815">
            <v>0</v>
          </cell>
          <cell r="G3815">
            <v>0</v>
          </cell>
        </row>
        <row r="3816">
          <cell r="A3816" t="str">
            <v/>
          </cell>
          <cell r="B3816" t="str">
            <v/>
          </cell>
          <cell r="C3816">
            <v>0</v>
          </cell>
          <cell r="D3816" t="str">
            <v/>
          </cell>
          <cell r="E3816">
            <v>0</v>
          </cell>
          <cell r="F3816">
            <v>0</v>
          </cell>
          <cell r="G3816">
            <v>0</v>
          </cell>
        </row>
        <row r="3817">
          <cell r="A3817" t="str">
            <v/>
          </cell>
          <cell r="B3817" t="str">
            <v/>
          </cell>
          <cell r="C3817">
            <v>0</v>
          </cell>
          <cell r="D3817" t="str">
            <v/>
          </cell>
          <cell r="E3817">
            <v>0</v>
          </cell>
          <cell r="F3817">
            <v>0</v>
          </cell>
          <cell r="G3817">
            <v>0</v>
          </cell>
        </row>
        <row r="3818">
          <cell r="A3818" t="str">
            <v/>
          </cell>
          <cell r="B3818" t="str">
            <v/>
          </cell>
          <cell r="C3818">
            <v>0</v>
          </cell>
          <cell r="D3818" t="str">
            <v/>
          </cell>
          <cell r="E3818">
            <v>0</v>
          </cell>
          <cell r="F3818">
            <v>0</v>
          </cell>
          <cell r="G3818">
            <v>0</v>
          </cell>
        </row>
        <row r="3819">
          <cell r="A3819" t="str">
            <v/>
          </cell>
          <cell r="B3819" t="str">
            <v/>
          </cell>
          <cell r="C3819">
            <v>0</v>
          </cell>
          <cell r="D3819" t="str">
            <v/>
          </cell>
          <cell r="E3819">
            <v>0</v>
          </cell>
          <cell r="F3819">
            <v>0</v>
          </cell>
          <cell r="G3819">
            <v>0</v>
          </cell>
        </row>
        <row r="3820">
          <cell r="A3820" t="str">
            <v/>
          </cell>
          <cell r="B3820" t="str">
            <v/>
          </cell>
          <cell r="C3820">
            <v>0</v>
          </cell>
          <cell r="D3820" t="str">
            <v/>
          </cell>
          <cell r="E3820">
            <v>0</v>
          </cell>
          <cell r="F3820">
            <v>0</v>
          </cell>
          <cell r="G3820">
            <v>0</v>
          </cell>
        </row>
        <row r="3821">
          <cell r="A3821" t="str">
            <v/>
          </cell>
          <cell r="B3821" t="str">
            <v/>
          </cell>
          <cell r="C3821">
            <v>0</v>
          </cell>
          <cell r="D3821" t="str">
            <v/>
          </cell>
          <cell r="E3821">
            <v>0</v>
          </cell>
          <cell r="F3821">
            <v>0</v>
          </cell>
          <cell r="G3821">
            <v>0</v>
          </cell>
        </row>
        <row r="3822">
          <cell r="A3822" t="str">
            <v/>
          </cell>
          <cell r="B3822" t="str">
            <v/>
          </cell>
          <cell r="C3822">
            <v>0</v>
          </cell>
          <cell r="D3822" t="str">
            <v/>
          </cell>
          <cell r="E3822">
            <v>0</v>
          </cell>
          <cell r="F3822">
            <v>0</v>
          </cell>
          <cell r="G3822">
            <v>0</v>
          </cell>
        </row>
        <row r="3823">
          <cell r="A3823" t="str">
            <v/>
          </cell>
          <cell r="B3823" t="str">
            <v/>
          </cell>
          <cell r="C3823">
            <v>0</v>
          </cell>
          <cell r="D3823" t="str">
            <v/>
          </cell>
          <cell r="E3823">
            <v>0</v>
          </cell>
          <cell r="F3823">
            <v>0</v>
          </cell>
          <cell r="G3823">
            <v>0</v>
          </cell>
        </row>
        <row r="3824">
          <cell r="A3824" t="str">
            <v/>
          </cell>
          <cell r="B3824" t="str">
            <v/>
          </cell>
          <cell r="C3824">
            <v>0</v>
          </cell>
          <cell r="D3824" t="str">
            <v/>
          </cell>
          <cell r="E3824">
            <v>0</v>
          </cell>
          <cell r="F3824">
            <v>0</v>
          </cell>
          <cell r="G3824">
            <v>0</v>
          </cell>
        </row>
        <row r="3825">
          <cell r="A3825" t="str">
            <v/>
          </cell>
          <cell r="B3825" t="str">
            <v/>
          </cell>
          <cell r="C3825">
            <v>0</v>
          </cell>
          <cell r="D3825" t="str">
            <v/>
          </cell>
          <cell r="E3825">
            <v>0</v>
          </cell>
          <cell r="F3825">
            <v>0</v>
          </cell>
          <cell r="G3825">
            <v>0</v>
          </cell>
        </row>
        <row r="3826">
          <cell r="A3826">
            <v>0</v>
          </cell>
          <cell r="B3826">
            <v>0</v>
          </cell>
          <cell r="C3826">
            <v>0</v>
          </cell>
          <cell r="D3826">
            <v>0</v>
          </cell>
          <cell r="E3826">
            <v>0</v>
          </cell>
          <cell r="F3826" t="str">
            <v>Total A</v>
          </cell>
          <cell r="G3826">
            <v>7500</v>
          </cell>
        </row>
        <row r="3827">
          <cell r="A3827">
            <v>0</v>
          </cell>
          <cell r="B3827">
            <v>0</v>
          </cell>
          <cell r="C3827" t="str">
            <v>B - MANO DE OBRA</v>
          </cell>
          <cell r="D3827">
            <v>0</v>
          </cell>
          <cell r="E3827">
            <v>0</v>
          </cell>
          <cell r="F3827">
            <v>0</v>
          </cell>
          <cell r="G3827">
            <v>0</v>
          </cell>
        </row>
        <row r="3828">
          <cell r="A3828" t="str">
            <v>IIEE-SJ - 102000</v>
          </cell>
          <cell r="B3828" t="str">
            <v xml:space="preserve">Oficial </v>
          </cell>
          <cell r="C3828" t="str">
            <v>Oficial</v>
          </cell>
          <cell r="D3828" t="str">
            <v>hs.</v>
          </cell>
          <cell r="E3828">
            <v>6.91</v>
          </cell>
          <cell r="F3828">
            <v>222.14</v>
          </cell>
          <cell r="G3828">
            <v>1534.99</v>
          </cell>
        </row>
        <row r="3829">
          <cell r="A3829" t="str">
            <v>IIEE-SJ - 103000</v>
          </cell>
          <cell r="B3829" t="str">
            <v>Ayudante</v>
          </cell>
          <cell r="C3829" t="str">
            <v>Ayudante</v>
          </cell>
          <cell r="D3829" t="str">
            <v>hs.</v>
          </cell>
          <cell r="E3829">
            <v>8.14</v>
          </cell>
          <cell r="F3829">
            <v>188.03</v>
          </cell>
          <cell r="G3829">
            <v>1530.56</v>
          </cell>
        </row>
        <row r="3830">
          <cell r="A3830" t="str">
            <v>IIEE-SJ - 102000</v>
          </cell>
          <cell r="B3830" t="str">
            <v xml:space="preserve">Oficial </v>
          </cell>
          <cell r="C3830" t="str">
            <v>Cargas Sociales Oficial</v>
          </cell>
          <cell r="D3830" t="str">
            <v>hs.</v>
          </cell>
          <cell r="E3830">
            <v>6.91</v>
          </cell>
          <cell r="F3830">
            <v>139.9</v>
          </cell>
          <cell r="G3830">
            <v>966.71</v>
          </cell>
        </row>
        <row r="3831">
          <cell r="A3831" t="str">
            <v>IIEE-SJ - 103000</v>
          </cell>
          <cell r="B3831" t="str">
            <v>Ayudante</v>
          </cell>
          <cell r="C3831" t="str">
            <v>Cargas Sociales Ayudante</v>
          </cell>
          <cell r="D3831" t="str">
            <v>hs.</v>
          </cell>
          <cell r="E3831">
            <v>8.14</v>
          </cell>
          <cell r="F3831">
            <v>118.96</v>
          </cell>
          <cell r="G3831">
            <v>968.33</v>
          </cell>
        </row>
        <row r="3832">
          <cell r="A3832" t="str">
            <v/>
          </cell>
          <cell r="B3832">
            <v>0</v>
          </cell>
          <cell r="C3832">
            <v>0</v>
          </cell>
          <cell r="D3832" t="str">
            <v/>
          </cell>
          <cell r="E3832">
            <v>0</v>
          </cell>
          <cell r="F3832">
            <v>0</v>
          </cell>
          <cell r="G3832">
            <v>0</v>
          </cell>
        </row>
        <row r="3833">
          <cell r="A3833" t="str">
            <v/>
          </cell>
          <cell r="B3833">
            <v>0</v>
          </cell>
          <cell r="C3833">
            <v>0</v>
          </cell>
          <cell r="D3833" t="str">
            <v/>
          </cell>
          <cell r="E3833">
            <v>0</v>
          </cell>
          <cell r="F3833">
            <v>0</v>
          </cell>
          <cell r="G3833">
            <v>0</v>
          </cell>
        </row>
        <row r="3834">
          <cell r="A3834" t="str">
            <v/>
          </cell>
          <cell r="B3834">
            <v>0</v>
          </cell>
          <cell r="C3834">
            <v>0</v>
          </cell>
          <cell r="D3834" t="str">
            <v/>
          </cell>
          <cell r="E3834">
            <v>0</v>
          </cell>
          <cell r="F3834">
            <v>0</v>
          </cell>
          <cell r="G3834">
            <v>0</v>
          </cell>
        </row>
        <row r="3835">
          <cell r="A3835" t="str">
            <v/>
          </cell>
          <cell r="B3835">
            <v>0</v>
          </cell>
          <cell r="C3835">
            <v>0</v>
          </cell>
          <cell r="D3835" t="str">
            <v/>
          </cell>
          <cell r="E3835">
            <v>0</v>
          </cell>
          <cell r="F3835">
            <v>0</v>
          </cell>
          <cell r="G3835">
            <v>0</v>
          </cell>
        </row>
        <row r="3836">
          <cell r="A3836">
            <v>0</v>
          </cell>
          <cell r="B3836">
            <v>0</v>
          </cell>
          <cell r="C3836">
            <v>0</v>
          </cell>
          <cell r="D3836">
            <v>0</v>
          </cell>
          <cell r="E3836">
            <v>0</v>
          </cell>
          <cell r="F3836" t="str">
            <v>Total B</v>
          </cell>
          <cell r="G3836">
            <v>5000.59</v>
          </cell>
        </row>
        <row r="3837">
          <cell r="A3837">
            <v>0</v>
          </cell>
          <cell r="B3837">
            <v>0</v>
          </cell>
          <cell r="C3837" t="str">
            <v>C - EQUIPOS</v>
          </cell>
          <cell r="D3837">
            <v>0</v>
          </cell>
          <cell r="E3837">
            <v>0</v>
          </cell>
          <cell r="F3837">
            <v>0</v>
          </cell>
          <cell r="G3837">
            <v>0</v>
          </cell>
        </row>
        <row r="3838">
          <cell r="A3838" t="str">
            <v/>
          </cell>
          <cell r="B3838" t="str">
            <v/>
          </cell>
          <cell r="C3838">
            <v>0</v>
          </cell>
          <cell r="D3838" t="str">
            <v/>
          </cell>
          <cell r="E3838">
            <v>0</v>
          </cell>
          <cell r="F3838">
            <v>0</v>
          </cell>
          <cell r="G3838">
            <v>0</v>
          </cell>
        </row>
        <row r="3839">
          <cell r="A3839" t="str">
            <v/>
          </cell>
          <cell r="B3839" t="str">
            <v/>
          </cell>
          <cell r="C3839">
            <v>0</v>
          </cell>
          <cell r="D3839" t="str">
            <v/>
          </cell>
          <cell r="E3839">
            <v>0</v>
          </cell>
          <cell r="F3839">
            <v>0</v>
          </cell>
          <cell r="G3839">
            <v>0</v>
          </cell>
        </row>
        <row r="3840">
          <cell r="A3840" t="str">
            <v/>
          </cell>
          <cell r="B3840" t="str">
            <v/>
          </cell>
          <cell r="C3840">
            <v>0</v>
          </cell>
          <cell r="D3840" t="str">
            <v/>
          </cell>
          <cell r="E3840">
            <v>0</v>
          </cell>
          <cell r="F3840">
            <v>0</v>
          </cell>
          <cell r="G3840">
            <v>0</v>
          </cell>
        </row>
        <row r="3841">
          <cell r="A3841" t="str">
            <v/>
          </cell>
          <cell r="B3841" t="str">
            <v/>
          </cell>
          <cell r="C3841">
            <v>0</v>
          </cell>
          <cell r="D3841" t="str">
            <v/>
          </cell>
          <cell r="E3841">
            <v>0</v>
          </cell>
          <cell r="F3841">
            <v>0</v>
          </cell>
          <cell r="G3841">
            <v>0</v>
          </cell>
        </row>
        <row r="3842">
          <cell r="A3842" t="str">
            <v/>
          </cell>
          <cell r="B3842" t="str">
            <v/>
          </cell>
          <cell r="C3842">
            <v>0</v>
          </cell>
          <cell r="D3842" t="str">
            <v/>
          </cell>
          <cell r="E3842">
            <v>0</v>
          </cell>
          <cell r="F3842">
            <v>0</v>
          </cell>
          <cell r="G3842">
            <v>0</v>
          </cell>
        </row>
        <row r="3843">
          <cell r="A3843" t="str">
            <v/>
          </cell>
          <cell r="B3843" t="str">
            <v/>
          </cell>
          <cell r="C3843">
            <v>0</v>
          </cell>
          <cell r="D3843" t="str">
            <v/>
          </cell>
          <cell r="E3843">
            <v>0</v>
          </cell>
          <cell r="F3843">
            <v>0</v>
          </cell>
          <cell r="G3843">
            <v>0</v>
          </cell>
        </row>
        <row r="3844">
          <cell r="A3844" t="str">
            <v/>
          </cell>
          <cell r="B3844" t="str">
            <v/>
          </cell>
          <cell r="C3844">
            <v>0</v>
          </cell>
          <cell r="D3844" t="str">
            <v/>
          </cell>
          <cell r="E3844">
            <v>0</v>
          </cell>
          <cell r="F3844">
            <v>0</v>
          </cell>
          <cell r="G3844">
            <v>0</v>
          </cell>
        </row>
        <row r="3845">
          <cell r="A3845" t="str">
            <v/>
          </cell>
          <cell r="B3845" t="str">
            <v/>
          </cell>
          <cell r="C3845">
            <v>0</v>
          </cell>
          <cell r="D3845" t="str">
            <v/>
          </cell>
          <cell r="E3845">
            <v>0</v>
          </cell>
          <cell r="F3845">
            <v>0</v>
          </cell>
          <cell r="G3845">
            <v>0</v>
          </cell>
        </row>
        <row r="3846">
          <cell r="A3846" t="str">
            <v/>
          </cell>
          <cell r="B3846" t="str">
            <v/>
          </cell>
          <cell r="C3846">
            <v>0</v>
          </cell>
          <cell r="D3846" t="str">
            <v/>
          </cell>
          <cell r="E3846">
            <v>0</v>
          </cell>
          <cell r="F3846">
            <v>0</v>
          </cell>
          <cell r="G3846">
            <v>0</v>
          </cell>
        </row>
        <row r="3847">
          <cell r="A3847">
            <v>0</v>
          </cell>
          <cell r="B3847">
            <v>0</v>
          </cell>
          <cell r="C3847">
            <v>0</v>
          </cell>
          <cell r="D3847">
            <v>0</v>
          </cell>
          <cell r="E3847">
            <v>0</v>
          </cell>
          <cell r="F3847" t="str">
            <v>Total C</v>
          </cell>
          <cell r="G3847">
            <v>0</v>
          </cell>
        </row>
        <row r="3848">
          <cell r="A3848">
            <v>0</v>
          </cell>
          <cell r="B3848">
            <v>0</v>
          </cell>
          <cell r="C3848">
            <v>0</v>
          </cell>
          <cell r="D3848">
            <v>0</v>
          </cell>
          <cell r="E3848">
            <v>0</v>
          </cell>
          <cell r="F3848">
            <v>0</v>
          </cell>
          <cell r="G3848">
            <v>0</v>
          </cell>
        </row>
        <row r="3849">
          <cell r="A3849" t="str">
            <v>12.3.1</v>
          </cell>
          <cell r="B3849" t="str">
            <v>Cuba neutralizadora</v>
          </cell>
          <cell r="C3849">
            <v>0</v>
          </cell>
          <cell r="D3849" t="str">
            <v>Costo  Neto</v>
          </cell>
          <cell r="E3849">
            <v>0</v>
          </cell>
          <cell r="F3849" t="str">
            <v>Total D=A+B+C</v>
          </cell>
          <cell r="G3849">
            <v>12500.589999999998</v>
          </cell>
        </row>
        <row r="3851">
          <cell r="A3851" t="str">
            <v>ANALISIS DE PRECIOS</v>
          </cell>
          <cell r="B3851">
            <v>0</v>
          </cell>
          <cell r="C3851">
            <v>0</v>
          </cell>
          <cell r="D3851">
            <v>0</v>
          </cell>
          <cell r="E3851">
            <v>0</v>
          </cell>
          <cell r="F3851">
            <v>0</v>
          </cell>
          <cell r="G3851">
            <v>0</v>
          </cell>
        </row>
        <row r="3852">
          <cell r="A3852" t="str">
            <v>COMITENTE:</v>
          </cell>
          <cell r="B3852" t="str">
            <v>DIRECCIÓN DE INFRAESTRUCTURA ESCOLAR</v>
          </cell>
          <cell r="C3852">
            <v>0</v>
          </cell>
          <cell r="D3852">
            <v>0</v>
          </cell>
          <cell r="E3852">
            <v>0</v>
          </cell>
          <cell r="F3852">
            <v>0</v>
          </cell>
          <cell r="G3852">
            <v>0</v>
          </cell>
        </row>
        <row r="3853">
          <cell r="A3853" t="str">
            <v>CONTRATISTA:</v>
          </cell>
          <cell r="B3853">
            <v>0</v>
          </cell>
          <cell r="C3853">
            <v>0</v>
          </cell>
          <cell r="D3853">
            <v>0</v>
          </cell>
          <cell r="E3853">
            <v>0</v>
          </cell>
          <cell r="F3853">
            <v>0</v>
          </cell>
          <cell r="G3853">
            <v>0</v>
          </cell>
        </row>
        <row r="3854">
          <cell r="A3854" t="str">
            <v>OBRA:</v>
          </cell>
          <cell r="B3854" t="str">
            <v>ESCUELA JUAN JOSE PASO</v>
          </cell>
          <cell r="C3854">
            <v>0</v>
          </cell>
          <cell r="D3854">
            <v>0</v>
          </cell>
          <cell r="E3854">
            <v>0</v>
          </cell>
          <cell r="F3854" t="str">
            <v>PRECIOS A:</v>
          </cell>
          <cell r="G3854">
            <v>44180</v>
          </cell>
        </row>
        <row r="3855">
          <cell r="A3855" t="str">
            <v>UBICACIÓN:</v>
          </cell>
          <cell r="B3855" t="str">
            <v>DEPARTAMENTO ANGACO</v>
          </cell>
          <cell r="C3855">
            <v>0</v>
          </cell>
          <cell r="D3855">
            <v>0</v>
          </cell>
          <cell r="E3855">
            <v>0</v>
          </cell>
          <cell r="F3855">
            <v>0</v>
          </cell>
          <cell r="G3855">
            <v>0</v>
          </cell>
        </row>
        <row r="3856">
          <cell r="A3856" t="str">
            <v>RUBRO:</v>
          </cell>
          <cell r="B3856">
            <v>12</v>
          </cell>
          <cell r="C3856" t="str">
            <v>INSTALACIÓN SANITARIA.</v>
          </cell>
          <cell r="D3856">
            <v>0</v>
          </cell>
          <cell r="E3856">
            <v>0</v>
          </cell>
          <cell r="F3856">
            <v>0</v>
          </cell>
          <cell r="G3856">
            <v>0</v>
          </cell>
        </row>
        <row r="3857">
          <cell r="A3857" t="str">
            <v>ITEM:</v>
          </cell>
          <cell r="B3857" t="str">
            <v>12.3.2</v>
          </cell>
          <cell r="C3857" t="str">
            <v>Cámara séptica</v>
          </cell>
          <cell r="D3857">
            <v>0</v>
          </cell>
          <cell r="E3857">
            <v>0</v>
          </cell>
          <cell r="F3857" t="str">
            <v>UNIDAD:</v>
          </cell>
          <cell r="G3857" t="str">
            <v>gl</v>
          </cell>
        </row>
        <row r="3858">
          <cell r="A3858">
            <v>0</v>
          </cell>
          <cell r="B3858">
            <v>0</v>
          </cell>
          <cell r="C3858">
            <v>0</v>
          </cell>
          <cell r="D3858">
            <v>0</v>
          </cell>
          <cell r="E3858">
            <v>0</v>
          </cell>
          <cell r="F3858">
            <v>0</v>
          </cell>
          <cell r="G3858">
            <v>0</v>
          </cell>
        </row>
        <row r="3859">
          <cell r="A3859" t="str">
            <v>DATOS REDETERMINACION</v>
          </cell>
          <cell r="B3859">
            <v>0</v>
          </cell>
          <cell r="C3859" t="str">
            <v>DESIGNACION</v>
          </cell>
          <cell r="D3859" t="str">
            <v>U</v>
          </cell>
          <cell r="E3859" t="str">
            <v>Cantidad</v>
          </cell>
          <cell r="F3859" t="str">
            <v>$ Unitarios</v>
          </cell>
          <cell r="G3859" t="str">
            <v>$ Parcial</v>
          </cell>
        </row>
        <row r="3860">
          <cell r="A3860" t="str">
            <v>CÓDIGO</v>
          </cell>
          <cell r="B3860" t="str">
            <v>DESCRIPCIÓN</v>
          </cell>
          <cell r="C3860">
            <v>0</v>
          </cell>
          <cell r="D3860">
            <v>0</v>
          </cell>
          <cell r="E3860">
            <v>0</v>
          </cell>
          <cell r="F3860">
            <v>0</v>
          </cell>
          <cell r="G3860">
            <v>0</v>
          </cell>
        </row>
        <row r="3861">
          <cell r="A3861">
            <v>0</v>
          </cell>
          <cell r="B3861">
            <v>0</v>
          </cell>
          <cell r="C3861" t="str">
            <v>A - MATERIALES</v>
          </cell>
          <cell r="D3861">
            <v>0</v>
          </cell>
          <cell r="E3861">
            <v>0</v>
          </cell>
          <cell r="F3861">
            <v>0</v>
          </cell>
          <cell r="G3861">
            <v>0</v>
          </cell>
        </row>
        <row r="3862">
          <cell r="A3862" t="str">
            <v>INDEC-MO - 51620-1</v>
          </cell>
          <cell r="B3862" t="str">
            <v xml:space="preserve">Instalación sanitaria </v>
          </cell>
          <cell r="C3862" t="str">
            <v>Cámara Séptica S/Esp. Técnicas</v>
          </cell>
          <cell r="D3862" t="str">
            <v>Gl</v>
          </cell>
          <cell r="E3862">
            <v>1</v>
          </cell>
          <cell r="F3862">
            <v>161802.66400000002</v>
          </cell>
          <cell r="G3862">
            <v>161802.66</v>
          </cell>
        </row>
        <row r="3863">
          <cell r="A3863" t="str">
            <v/>
          </cell>
          <cell r="B3863" t="str">
            <v/>
          </cell>
          <cell r="C3863">
            <v>0</v>
          </cell>
          <cell r="D3863" t="str">
            <v/>
          </cell>
          <cell r="E3863">
            <v>0</v>
          </cell>
          <cell r="F3863">
            <v>0</v>
          </cell>
          <cell r="G3863">
            <v>0</v>
          </cell>
        </row>
        <row r="3864">
          <cell r="A3864" t="str">
            <v/>
          </cell>
          <cell r="B3864" t="str">
            <v/>
          </cell>
          <cell r="C3864">
            <v>0</v>
          </cell>
          <cell r="D3864" t="str">
            <v/>
          </cell>
          <cell r="E3864">
            <v>0</v>
          </cell>
          <cell r="F3864">
            <v>0</v>
          </cell>
          <cell r="G3864">
            <v>0</v>
          </cell>
        </row>
        <row r="3865">
          <cell r="A3865" t="str">
            <v/>
          </cell>
          <cell r="B3865" t="str">
            <v/>
          </cell>
          <cell r="C3865">
            <v>0</v>
          </cell>
          <cell r="D3865" t="str">
            <v/>
          </cell>
          <cell r="E3865">
            <v>0</v>
          </cell>
          <cell r="F3865">
            <v>0</v>
          </cell>
          <cell r="G3865">
            <v>0</v>
          </cell>
        </row>
        <row r="3866">
          <cell r="A3866" t="str">
            <v/>
          </cell>
          <cell r="B3866" t="str">
            <v/>
          </cell>
          <cell r="C3866">
            <v>0</v>
          </cell>
          <cell r="D3866" t="str">
            <v/>
          </cell>
          <cell r="E3866">
            <v>0</v>
          </cell>
          <cell r="F3866">
            <v>0</v>
          </cell>
          <cell r="G3866">
            <v>0</v>
          </cell>
        </row>
        <row r="3867">
          <cell r="A3867" t="str">
            <v/>
          </cell>
          <cell r="B3867" t="str">
            <v/>
          </cell>
          <cell r="C3867">
            <v>0</v>
          </cell>
          <cell r="D3867" t="str">
            <v/>
          </cell>
          <cell r="E3867">
            <v>0</v>
          </cell>
          <cell r="F3867">
            <v>0</v>
          </cell>
          <cell r="G3867">
            <v>0</v>
          </cell>
        </row>
        <row r="3868">
          <cell r="A3868" t="str">
            <v/>
          </cell>
          <cell r="B3868" t="str">
            <v/>
          </cell>
          <cell r="C3868">
            <v>0</v>
          </cell>
          <cell r="D3868" t="str">
            <v/>
          </cell>
          <cell r="E3868">
            <v>0</v>
          </cell>
          <cell r="F3868">
            <v>0</v>
          </cell>
          <cell r="G3868">
            <v>0</v>
          </cell>
        </row>
        <row r="3869">
          <cell r="A3869" t="str">
            <v/>
          </cell>
          <cell r="B3869" t="str">
            <v/>
          </cell>
          <cell r="C3869">
            <v>0</v>
          </cell>
          <cell r="D3869" t="str">
            <v/>
          </cell>
          <cell r="E3869">
            <v>0</v>
          </cell>
          <cell r="F3869">
            <v>0</v>
          </cell>
          <cell r="G3869">
            <v>0</v>
          </cell>
        </row>
        <row r="3870">
          <cell r="A3870" t="str">
            <v/>
          </cell>
          <cell r="B3870" t="str">
            <v/>
          </cell>
          <cell r="C3870">
            <v>0</v>
          </cell>
          <cell r="D3870" t="str">
            <v/>
          </cell>
          <cell r="E3870">
            <v>0</v>
          </cell>
          <cell r="F3870">
            <v>0</v>
          </cell>
          <cell r="G3870">
            <v>0</v>
          </cell>
        </row>
        <row r="3871">
          <cell r="A3871" t="str">
            <v/>
          </cell>
          <cell r="B3871" t="str">
            <v/>
          </cell>
          <cell r="C3871">
            <v>0</v>
          </cell>
          <cell r="D3871" t="str">
            <v/>
          </cell>
          <cell r="E3871">
            <v>0</v>
          </cell>
          <cell r="F3871">
            <v>0</v>
          </cell>
          <cell r="G3871">
            <v>0</v>
          </cell>
        </row>
        <row r="3872">
          <cell r="A3872" t="str">
            <v/>
          </cell>
          <cell r="B3872" t="str">
            <v/>
          </cell>
          <cell r="C3872">
            <v>0</v>
          </cell>
          <cell r="D3872" t="str">
            <v/>
          </cell>
          <cell r="E3872">
            <v>0</v>
          </cell>
          <cell r="F3872">
            <v>0</v>
          </cell>
          <cell r="G3872">
            <v>0</v>
          </cell>
        </row>
        <row r="3873">
          <cell r="A3873" t="str">
            <v/>
          </cell>
          <cell r="B3873" t="str">
            <v/>
          </cell>
          <cell r="C3873">
            <v>0</v>
          </cell>
          <cell r="D3873" t="str">
            <v/>
          </cell>
          <cell r="E3873">
            <v>0</v>
          </cell>
          <cell r="F3873">
            <v>0</v>
          </cell>
          <cell r="G3873">
            <v>0</v>
          </cell>
        </row>
        <row r="3874">
          <cell r="A3874" t="str">
            <v/>
          </cell>
          <cell r="B3874" t="str">
            <v/>
          </cell>
          <cell r="C3874">
            <v>0</v>
          </cell>
          <cell r="D3874" t="str">
            <v/>
          </cell>
          <cell r="E3874">
            <v>0</v>
          </cell>
          <cell r="F3874">
            <v>0</v>
          </cell>
          <cell r="G3874">
            <v>0</v>
          </cell>
        </row>
        <row r="3875">
          <cell r="A3875" t="str">
            <v/>
          </cell>
          <cell r="B3875" t="str">
            <v/>
          </cell>
          <cell r="C3875">
            <v>0</v>
          </cell>
          <cell r="D3875" t="str">
            <v/>
          </cell>
          <cell r="E3875">
            <v>0</v>
          </cell>
          <cell r="F3875">
            <v>0</v>
          </cell>
          <cell r="G3875">
            <v>0</v>
          </cell>
        </row>
        <row r="3876">
          <cell r="A3876">
            <v>0</v>
          </cell>
          <cell r="B3876">
            <v>0</v>
          </cell>
          <cell r="C3876">
            <v>0</v>
          </cell>
          <cell r="D3876">
            <v>0</v>
          </cell>
          <cell r="E3876">
            <v>0</v>
          </cell>
          <cell r="F3876" t="str">
            <v>Total A</v>
          </cell>
          <cell r="G3876">
            <v>161802.66</v>
          </cell>
        </row>
        <row r="3877">
          <cell r="A3877">
            <v>0</v>
          </cell>
          <cell r="B3877">
            <v>0</v>
          </cell>
          <cell r="C3877" t="str">
            <v>B - MANO DE OBRA</v>
          </cell>
          <cell r="D3877">
            <v>0</v>
          </cell>
          <cell r="E3877">
            <v>0</v>
          </cell>
          <cell r="F3877">
            <v>0</v>
          </cell>
          <cell r="G3877">
            <v>0</v>
          </cell>
        </row>
        <row r="3878">
          <cell r="A3878" t="str">
            <v>IIEE-SJ - 102000</v>
          </cell>
          <cell r="B3878" t="str">
            <v xml:space="preserve">Oficial </v>
          </cell>
          <cell r="C3878" t="str">
            <v>Oficial</v>
          </cell>
          <cell r="D3878" t="str">
            <v>hs.</v>
          </cell>
          <cell r="E3878">
            <v>189.81</v>
          </cell>
          <cell r="F3878">
            <v>222.14</v>
          </cell>
          <cell r="G3878">
            <v>42164.39</v>
          </cell>
        </row>
        <row r="3879">
          <cell r="A3879" t="str">
            <v>IIEE-SJ - 103000</v>
          </cell>
          <cell r="B3879" t="str">
            <v>Ayudante</v>
          </cell>
          <cell r="C3879" t="str">
            <v>Ayudante</v>
          </cell>
          <cell r="D3879" t="str">
            <v>hs.</v>
          </cell>
          <cell r="E3879">
            <v>223.84</v>
          </cell>
          <cell r="F3879">
            <v>188.03</v>
          </cell>
          <cell r="G3879">
            <v>42088.639999999999</v>
          </cell>
        </row>
        <row r="3880">
          <cell r="A3880" t="str">
            <v>IIEE-SJ - 102000</v>
          </cell>
          <cell r="B3880" t="str">
            <v xml:space="preserve">Oficial </v>
          </cell>
          <cell r="C3880" t="str">
            <v>Cargas Sociales Oficial</v>
          </cell>
          <cell r="D3880" t="str">
            <v>hs.</v>
          </cell>
          <cell r="E3880">
            <v>189.81</v>
          </cell>
          <cell r="F3880">
            <v>139.9</v>
          </cell>
          <cell r="G3880">
            <v>26554.42</v>
          </cell>
        </row>
        <row r="3881">
          <cell r="A3881" t="str">
            <v>IIEE-SJ - 103000</v>
          </cell>
          <cell r="B3881" t="str">
            <v>Ayudante</v>
          </cell>
          <cell r="C3881" t="str">
            <v>Cargas Sociales Ayudante</v>
          </cell>
          <cell r="D3881" t="str">
            <v>hs.</v>
          </cell>
          <cell r="E3881">
            <v>223.84</v>
          </cell>
          <cell r="F3881">
            <v>118.96</v>
          </cell>
          <cell r="G3881">
            <v>26628.01</v>
          </cell>
        </row>
        <row r="3882">
          <cell r="A3882" t="str">
            <v/>
          </cell>
          <cell r="B3882">
            <v>0</v>
          </cell>
          <cell r="C3882">
            <v>0</v>
          </cell>
          <cell r="D3882" t="str">
            <v/>
          </cell>
          <cell r="E3882">
            <v>0</v>
          </cell>
          <cell r="F3882">
            <v>0</v>
          </cell>
          <cell r="G3882">
            <v>0</v>
          </cell>
        </row>
        <row r="3883">
          <cell r="A3883" t="str">
            <v/>
          </cell>
          <cell r="B3883">
            <v>0</v>
          </cell>
          <cell r="C3883">
            <v>0</v>
          </cell>
          <cell r="D3883" t="str">
            <v/>
          </cell>
          <cell r="E3883">
            <v>0</v>
          </cell>
          <cell r="F3883">
            <v>0</v>
          </cell>
          <cell r="G3883">
            <v>0</v>
          </cell>
        </row>
        <row r="3884">
          <cell r="A3884" t="str">
            <v/>
          </cell>
          <cell r="B3884">
            <v>0</v>
          </cell>
          <cell r="C3884">
            <v>0</v>
          </cell>
          <cell r="D3884" t="str">
            <v/>
          </cell>
          <cell r="E3884">
            <v>0</v>
          </cell>
          <cell r="F3884">
            <v>0</v>
          </cell>
          <cell r="G3884">
            <v>0</v>
          </cell>
        </row>
        <row r="3885">
          <cell r="A3885" t="str">
            <v/>
          </cell>
          <cell r="B3885">
            <v>0</v>
          </cell>
          <cell r="C3885">
            <v>0</v>
          </cell>
          <cell r="D3885" t="str">
            <v/>
          </cell>
          <cell r="E3885">
            <v>0</v>
          </cell>
          <cell r="F3885">
            <v>0</v>
          </cell>
          <cell r="G3885">
            <v>0</v>
          </cell>
        </row>
        <row r="3886">
          <cell r="A3886">
            <v>0</v>
          </cell>
          <cell r="B3886">
            <v>0</v>
          </cell>
          <cell r="C3886">
            <v>0</v>
          </cell>
          <cell r="D3886">
            <v>0</v>
          </cell>
          <cell r="E3886">
            <v>0</v>
          </cell>
          <cell r="F3886" t="str">
            <v>Total B</v>
          </cell>
          <cell r="G3886">
            <v>137435.46</v>
          </cell>
        </row>
        <row r="3887">
          <cell r="A3887">
            <v>0</v>
          </cell>
          <cell r="B3887">
            <v>0</v>
          </cell>
          <cell r="C3887" t="str">
            <v>C - EQUIPOS</v>
          </cell>
          <cell r="D3887">
            <v>0</v>
          </cell>
          <cell r="E3887">
            <v>0</v>
          </cell>
          <cell r="F3887">
            <v>0</v>
          </cell>
          <cell r="G3887">
            <v>0</v>
          </cell>
        </row>
        <row r="3888">
          <cell r="A3888" t="str">
            <v/>
          </cell>
          <cell r="B3888" t="str">
            <v/>
          </cell>
          <cell r="C3888">
            <v>0</v>
          </cell>
          <cell r="D3888" t="str">
            <v/>
          </cell>
          <cell r="E3888">
            <v>0</v>
          </cell>
          <cell r="F3888">
            <v>0</v>
          </cell>
          <cell r="G3888">
            <v>0</v>
          </cell>
        </row>
        <row r="3889">
          <cell r="A3889" t="str">
            <v/>
          </cell>
          <cell r="B3889" t="str">
            <v/>
          </cell>
          <cell r="C3889">
            <v>0</v>
          </cell>
          <cell r="D3889" t="str">
            <v/>
          </cell>
          <cell r="E3889">
            <v>0</v>
          </cell>
          <cell r="F3889">
            <v>0</v>
          </cell>
          <cell r="G3889">
            <v>0</v>
          </cell>
        </row>
        <row r="3890">
          <cell r="A3890" t="str">
            <v/>
          </cell>
          <cell r="B3890" t="str">
            <v/>
          </cell>
          <cell r="C3890">
            <v>0</v>
          </cell>
          <cell r="D3890" t="str">
            <v/>
          </cell>
          <cell r="E3890">
            <v>0</v>
          </cell>
          <cell r="F3890">
            <v>0</v>
          </cell>
          <cell r="G3890">
            <v>0</v>
          </cell>
        </row>
        <row r="3891">
          <cell r="A3891" t="str">
            <v/>
          </cell>
          <cell r="B3891" t="str">
            <v/>
          </cell>
          <cell r="C3891">
            <v>0</v>
          </cell>
          <cell r="D3891" t="str">
            <v/>
          </cell>
          <cell r="E3891">
            <v>0</v>
          </cell>
          <cell r="F3891">
            <v>0</v>
          </cell>
          <cell r="G3891">
            <v>0</v>
          </cell>
        </row>
        <row r="3892">
          <cell r="A3892" t="str">
            <v/>
          </cell>
          <cell r="B3892" t="str">
            <v/>
          </cell>
          <cell r="C3892">
            <v>0</v>
          </cell>
          <cell r="D3892" t="str">
            <v/>
          </cell>
          <cell r="E3892">
            <v>0</v>
          </cell>
          <cell r="F3892">
            <v>0</v>
          </cell>
          <cell r="G3892">
            <v>0</v>
          </cell>
        </row>
        <row r="3893">
          <cell r="A3893" t="str">
            <v/>
          </cell>
          <cell r="B3893" t="str">
            <v/>
          </cell>
          <cell r="C3893">
            <v>0</v>
          </cell>
          <cell r="D3893" t="str">
            <v/>
          </cell>
          <cell r="E3893">
            <v>0</v>
          </cell>
          <cell r="F3893">
            <v>0</v>
          </cell>
          <cell r="G3893">
            <v>0</v>
          </cell>
        </row>
        <row r="3894">
          <cell r="A3894" t="str">
            <v/>
          </cell>
          <cell r="B3894" t="str">
            <v/>
          </cell>
          <cell r="C3894">
            <v>0</v>
          </cell>
          <cell r="D3894" t="str">
            <v/>
          </cell>
          <cell r="E3894">
            <v>0</v>
          </cell>
          <cell r="F3894">
            <v>0</v>
          </cell>
          <cell r="G3894">
            <v>0</v>
          </cell>
        </row>
        <row r="3895">
          <cell r="A3895" t="str">
            <v/>
          </cell>
          <cell r="B3895" t="str">
            <v/>
          </cell>
          <cell r="C3895">
            <v>0</v>
          </cell>
          <cell r="D3895" t="str">
            <v/>
          </cell>
          <cell r="E3895">
            <v>0</v>
          </cell>
          <cell r="F3895">
            <v>0</v>
          </cell>
          <cell r="G3895">
            <v>0</v>
          </cell>
        </row>
        <row r="3896">
          <cell r="A3896" t="str">
            <v/>
          </cell>
          <cell r="B3896" t="str">
            <v/>
          </cell>
          <cell r="C3896">
            <v>0</v>
          </cell>
          <cell r="D3896" t="str">
            <v/>
          </cell>
          <cell r="E3896">
            <v>0</v>
          </cell>
          <cell r="F3896">
            <v>0</v>
          </cell>
          <cell r="G3896">
            <v>0</v>
          </cell>
        </row>
        <row r="3897">
          <cell r="A3897">
            <v>0</v>
          </cell>
          <cell r="B3897">
            <v>0</v>
          </cell>
          <cell r="C3897">
            <v>0</v>
          </cell>
          <cell r="D3897">
            <v>0</v>
          </cell>
          <cell r="E3897">
            <v>0</v>
          </cell>
          <cell r="F3897" t="str">
            <v>Total C</v>
          </cell>
          <cell r="G3897">
            <v>0</v>
          </cell>
        </row>
        <row r="3898">
          <cell r="A3898">
            <v>0</v>
          </cell>
          <cell r="B3898">
            <v>0</v>
          </cell>
          <cell r="C3898">
            <v>0</v>
          </cell>
          <cell r="D3898">
            <v>0</v>
          </cell>
          <cell r="E3898">
            <v>0</v>
          </cell>
          <cell r="F3898">
            <v>0</v>
          </cell>
          <cell r="G3898">
            <v>0</v>
          </cell>
        </row>
        <row r="3899">
          <cell r="A3899" t="str">
            <v>12.3.2</v>
          </cell>
          <cell r="B3899" t="str">
            <v>Cámara séptica</v>
          </cell>
          <cell r="C3899">
            <v>0</v>
          </cell>
          <cell r="D3899" t="str">
            <v>Costo  Neto</v>
          </cell>
          <cell r="E3899">
            <v>0</v>
          </cell>
          <cell r="F3899" t="str">
            <v>Total D=A+B+C</v>
          </cell>
          <cell r="G3899">
            <v>299238.12</v>
          </cell>
        </row>
        <row r="3901">
          <cell r="A3901" t="str">
            <v>ANALISIS DE PRECIOS</v>
          </cell>
          <cell r="B3901">
            <v>0</v>
          </cell>
          <cell r="C3901">
            <v>0</v>
          </cell>
          <cell r="D3901">
            <v>0</v>
          </cell>
          <cell r="E3901">
            <v>0</v>
          </cell>
          <cell r="F3901">
            <v>0</v>
          </cell>
          <cell r="G3901">
            <v>0</v>
          </cell>
        </row>
        <row r="3902">
          <cell r="A3902" t="str">
            <v>COMITENTE:</v>
          </cell>
          <cell r="B3902" t="str">
            <v>DIRECCIÓN DE INFRAESTRUCTURA ESCOLAR</v>
          </cell>
          <cell r="C3902">
            <v>0</v>
          </cell>
          <cell r="D3902">
            <v>0</v>
          </cell>
          <cell r="E3902">
            <v>0</v>
          </cell>
          <cell r="F3902">
            <v>0</v>
          </cell>
          <cell r="G3902">
            <v>0</v>
          </cell>
        </row>
        <row r="3903">
          <cell r="A3903" t="str">
            <v>CONTRATISTA:</v>
          </cell>
          <cell r="B3903">
            <v>0</v>
          </cell>
          <cell r="C3903">
            <v>0</v>
          </cell>
          <cell r="D3903">
            <v>0</v>
          </cell>
          <cell r="E3903">
            <v>0</v>
          </cell>
          <cell r="F3903">
            <v>0</v>
          </cell>
          <cell r="G3903">
            <v>0</v>
          </cell>
        </row>
        <row r="3904">
          <cell r="A3904" t="str">
            <v>OBRA:</v>
          </cell>
          <cell r="B3904" t="str">
            <v>ESCUELA JUAN JOSE PASO</v>
          </cell>
          <cell r="C3904">
            <v>0</v>
          </cell>
          <cell r="D3904">
            <v>0</v>
          </cell>
          <cell r="E3904">
            <v>0</v>
          </cell>
          <cell r="F3904" t="str">
            <v>PRECIOS A:</v>
          </cell>
          <cell r="G3904">
            <v>44180</v>
          </cell>
        </row>
        <row r="3905">
          <cell r="A3905" t="str">
            <v>UBICACIÓN:</v>
          </cell>
          <cell r="B3905" t="str">
            <v>DEPARTAMENTO ANGACO</v>
          </cell>
          <cell r="C3905">
            <v>0</v>
          </cell>
          <cell r="D3905">
            <v>0</v>
          </cell>
          <cell r="E3905">
            <v>0</v>
          </cell>
          <cell r="F3905">
            <v>0</v>
          </cell>
          <cell r="G3905">
            <v>0</v>
          </cell>
        </row>
        <row r="3906">
          <cell r="A3906" t="str">
            <v>RUBRO:</v>
          </cell>
          <cell r="B3906">
            <v>12</v>
          </cell>
          <cell r="C3906" t="str">
            <v>INSTALACIÓN SANITARIA.</v>
          </cell>
          <cell r="D3906">
            <v>0</v>
          </cell>
          <cell r="E3906">
            <v>0</v>
          </cell>
          <cell r="F3906">
            <v>0</v>
          </cell>
          <cell r="G3906">
            <v>0</v>
          </cell>
        </row>
        <row r="3907">
          <cell r="A3907" t="str">
            <v>ITEM:</v>
          </cell>
          <cell r="B3907" t="str">
            <v>12.3.3</v>
          </cell>
          <cell r="C3907" t="str">
            <v>Pozos absorbentes y conexiones</v>
          </cell>
          <cell r="D3907">
            <v>0</v>
          </cell>
          <cell r="E3907">
            <v>0</v>
          </cell>
          <cell r="F3907" t="str">
            <v>UNIDAD:</v>
          </cell>
          <cell r="G3907" t="str">
            <v>gl</v>
          </cell>
        </row>
        <row r="3908">
          <cell r="A3908">
            <v>0</v>
          </cell>
          <cell r="B3908">
            <v>0</v>
          </cell>
          <cell r="C3908">
            <v>0</v>
          </cell>
          <cell r="D3908">
            <v>0</v>
          </cell>
          <cell r="E3908">
            <v>0</v>
          </cell>
          <cell r="F3908">
            <v>0</v>
          </cell>
          <cell r="G3908">
            <v>0</v>
          </cell>
        </row>
        <row r="3909">
          <cell r="A3909" t="str">
            <v>DATOS REDETERMINACION</v>
          </cell>
          <cell r="B3909">
            <v>0</v>
          </cell>
          <cell r="C3909" t="str">
            <v>DESIGNACION</v>
          </cell>
          <cell r="D3909" t="str">
            <v>U</v>
          </cell>
          <cell r="E3909" t="str">
            <v>Cantidad</v>
          </cell>
          <cell r="F3909" t="str">
            <v>$ Unitarios</v>
          </cell>
          <cell r="G3909" t="str">
            <v>$ Parcial</v>
          </cell>
        </row>
        <row r="3910">
          <cell r="A3910" t="str">
            <v>CÓDIGO</v>
          </cell>
          <cell r="B3910" t="str">
            <v>DESCRIPCIÓN</v>
          </cell>
          <cell r="C3910">
            <v>0</v>
          </cell>
          <cell r="D3910">
            <v>0</v>
          </cell>
          <cell r="E3910">
            <v>0</v>
          </cell>
          <cell r="F3910">
            <v>0</v>
          </cell>
          <cell r="G3910">
            <v>0</v>
          </cell>
        </row>
        <row r="3911">
          <cell r="A3911">
            <v>0</v>
          </cell>
          <cell r="B3911">
            <v>0</v>
          </cell>
          <cell r="C3911" t="str">
            <v>A - MATERIALES</v>
          </cell>
          <cell r="D3911">
            <v>0</v>
          </cell>
          <cell r="E3911">
            <v>0</v>
          </cell>
          <cell r="F3911">
            <v>0</v>
          </cell>
          <cell r="G3911">
            <v>0</v>
          </cell>
        </row>
        <row r="3912">
          <cell r="A3912" t="str">
            <v>INDEC-MO - 51620-1</v>
          </cell>
          <cell r="B3912" t="str">
            <v xml:space="preserve">Instalación sanitaria </v>
          </cell>
          <cell r="C3912" t="str">
            <v>Pozo Absorvente S/Esp. Técnicas</v>
          </cell>
          <cell r="D3912" t="str">
            <v>Gl</v>
          </cell>
          <cell r="E3912">
            <v>1</v>
          </cell>
          <cell r="F3912">
            <v>101735.424</v>
          </cell>
          <cell r="G3912">
            <v>101735.42</v>
          </cell>
        </row>
        <row r="3913">
          <cell r="A3913" t="str">
            <v/>
          </cell>
          <cell r="B3913" t="str">
            <v/>
          </cell>
          <cell r="C3913">
            <v>0</v>
          </cell>
          <cell r="D3913" t="str">
            <v/>
          </cell>
          <cell r="E3913">
            <v>0</v>
          </cell>
          <cell r="F3913">
            <v>0</v>
          </cell>
          <cell r="G3913">
            <v>0</v>
          </cell>
        </row>
        <row r="3914">
          <cell r="A3914" t="str">
            <v/>
          </cell>
          <cell r="B3914" t="str">
            <v/>
          </cell>
          <cell r="C3914">
            <v>0</v>
          </cell>
          <cell r="D3914" t="str">
            <v/>
          </cell>
          <cell r="E3914">
            <v>0</v>
          </cell>
          <cell r="F3914">
            <v>0</v>
          </cell>
          <cell r="G3914">
            <v>0</v>
          </cell>
        </row>
        <row r="3915">
          <cell r="A3915" t="str">
            <v/>
          </cell>
          <cell r="B3915" t="str">
            <v/>
          </cell>
          <cell r="C3915">
            <v>0</v>
          </cell>
          <cell r="D3915" t="str">
            <v/>
          </cell>
          <cell r="E3915">
            <v>0</v>
          </cell>
          <cell r="F3915">
            <v>0</v>
          </cell>
          <cell r="G3915">
            <v>0</v>
          </cell>
        </row>
        <row r="3916">
          <cell r="A3916" t="str">
            <v/>
          </cell>
          <cell r="B3916" t="str">
            <v/>
          </cell>
          <cell r="C3916">
            <v>0</v>
          </cell>
          <cell r="D3916" t="str">
            <v/>
          </cell>
          <cell r="E3916">
            <v>0</v>
          </cell>
          <cell r="F3916">
            <v>0</v>
          </cell>
          <cell r="G3916">
            <v>0</v>
          </cell>
        </row>
        <row r="3917">
          <cell r="A3917" t="str">
            <v/>
          </cell>
          <cell r="B3917" t="str">
            <v/>
          </cell>
          <cell r="C3917">
            <v>0</v>
          </cell>
          <cell r="D3917" t="str">
            <v/>
          </cell>
          <cell r="E3917">
            <v>0</v>
          </cell>
          <cell r="F3917">
            <v>0</v>
          </cell>
          <cell r="G3917">
            <v>0</v>
          </cell>
        </row>
        <row r="3918">
          <cell r="A3918" t="str">
            <v/>
          </cell>
          <cell r="B3918" t="str">
            <v/>
          </cell>
          <cell r="C3918">
            <v>0</v>
          </cell>
          <cell r="D3918" t="str">
            <v/>
          </cell>
          <cell r="E3918">
            <v>0</v>
          </cell>
          <cell r="F3918">
            <v>0</v>
          </cell>
          <cell r="G3918">
            <v>0</v>
          </cell>
        </row>
        <row r="3919">
          <cell r="A3919" t="str">
            <v/>
          </cell>
          <cell r="B3919" t="str">
            <v/>
          </cell>
          <cell r="C3919">
            <v>0</v>
          </cell>
          <cell r="D3919" t="str">
            <v/>
          </cell>
          <cell r="E3919">
            <v>0</v>
          </cell>
          <cell r="F3919">
            <v>0</v>
          </cell>
          <cell r="G3919">
            <v>0</v>
          </cell>
        </row>
        <row r="3920">
          <cell r="A3920" t="str">
            <v/>
          </cell>
          <cell r="B3920" t="str">
            <v/>
          </cell>
          <cell r="C3920">
            <v>0</v>
          </cell>
          <cell r="D3920" t="str">
            <v/>
          </cell>
          <cell r="E3920">
            <v>0</v>
          </cell>
          <cell r="F3920">
            <v>0</v>
          </cell>
          <cell r="G3920">
            <v>0</v>
          </cell>
        </row>
        <row r="3921">
          <cell r="A3921" t="str">
            <v/>
          </cell>
          <cell r="B3921" t="str">
            <v/>
          </cell>
          <cell r="C3921">
            <v>0</v>
          </cell>
          <cell r="D3921" t="str">
            <v/>
          </cell>
          <cell r="E3921">
            <v>0</v>
          </cell>
          <cell r="F3921">
            <v>0</v>
          </cell>
          <cell r="G3921">
            <v>0</v>
          </cell>
        </row>
        <row r="3922">
          <cell r="A3922" t="str">
            <v/>
          </cell>
          <cell r="B3922" t="str">
            <v/>
          </cell>
          <cell r="C3922">
            <v>0</v>
          </cell>
          <cell r="D3922" t="str">
            <v/>
          </cell>
          <cell r="E3922">
            <v>0</v>
          </cell>
          <cell r="F3922">
            <v>0</v>
          </cell>
          <cell r="G3922">
            <v>0</v>
          </cell>
        </row>
        <row r="3923">
          <cell r="A3923" t="str">
            <v/>
          </cell>
          <cell r="B3923" t="str">
            <v/>
          </cell>
          <cell r="C3923">
            <v>0</v>
          </cell>
          <cell r="D3923" t="str">
            <v/>
          </cell>
          <cell r="E3923">
            <v>0</v>
          </cell>
          <cell r="F3923">
            <v>0</v>
          </cell>
          <cell r="G3923">
            <v>0</v>
          </cell>
        </row>
        <row r="3924">
          <cell r="A3924" t="str">
            <v/>
          </cell>
          <cell r="B3924" t="str">
            <v/>
          </cell>
          <cell r="C3924">
            <v>0</v>
          </cell>
          <cell r="D3924" t="str">
            <v/>
          </cell>
          <cell r="E3924">
            <v>0</v>
          </cell>
          <cell r="F3924">
            <v>0</v>
          </cell>
          <cell r="G3924">
            <v>0</v>
          </cell>
        </row>
        <row r="3925">
          <cell r="A3925" t="str">
            <v/>
          </cell>
          <cell r="B3925" t="str">
            <v/>
          </cell>
          <cell r="C3925">
            <v>0</v>
          </cell>
          <cell r="D3925" t="str">
            <v/>
          </cell>
          <cell r="E3925">
            <v>0</v>
          </cell>
          <cell r="F3925">
            <v>0</v>
          </cell>
          <cell r="G3925">
            <v>0</v>
          </cell>
        </row>
        <row r="3926">
          <cell r="A3926">
            <v>0</v>
          </cell>
          <cell r="B3926">
            <v>0</v>
          </cell>
          <cell r="C3926">
            <v>0</v>
          </cell>
          <cell r="D3926">
            <v>0</v>
          </cell>
          <cell r="E3926">
            <v>0</v>
          </cell>
          <cell r="F3926" t="str">
            <v>Total A</v>
          </cell>
          <cell r="G3926">
            <v>101735.42</v>
          </cell>
        </row>
        <row r="3927">
          <cell r="A3927">
            <v>0</v>
          </cell>
          <cell r="B3927">
            <v>0</v>
          </cell>
          <cell r="C3927" t="str">
            <v>B - MANO DE OBRA</v>
          </cell>
          <cell r="D3927">
            <v>0</v>
          </cell>
          <cell r="E3927">
            <v>0</v>
          </cell>
          <cell r="F3927">
            <v>0</v>
          </cell>
          <cell r="G3927">
            <v>0</v>
          </cell>
        </row>
        <row r="3928">
          <cell r="A3928" t="str">
            <v>IIEE-SJ - 102000</v>
          </cell>
          <cell r="B3928" t="str">
            <v xml:space="preserve">Oficial </v>
          </cell>
          <cell r="C3928" t="str">
            <v>Oficial</v>
          </cell>
          <cell r="D3928" t="str">
            <v>hs.</v>
          </cell>
          <cell r="E3928">
            <v>216.92</v>
          </cell>
          <cell r="F3928">
            <v>222.14</v>
          </cell>
          <cell r="G3928">
            <v>48186.61</v>
          </cell>
        </row>
        <row r="3929">
          <cell r="A3929" t="str">
            <v>IIEE-SJ - 103000</v>
          </cell>
          <cell r="B3929" t="str">
            <v>Ayudante</v>
          </cell>
          <cell r="C3929" t="str">
            <v>Ayudante</v>
          </cell>
          <cell r="D3929" t="str">
            <v>hs.</v>
          </cell>
          <cell r="E3929">
            <v>255.82</v>
          </cell>
          <cell r="F3929">
            <v>188.03</v>
          </cell>
          <cell r="G3929">
            <v>48101.83</v>
          </cell>
        </row>
        <row r="3930">
          <cell r="A3930" t="str">
            <v>IIEE-SJ - 102000</v>
          </cell>
          <cell r="B3930" t="str">
            <v xml:space="preserve">Oficial </v>
          </cell>
          <cell r="C3930" t="str">
            <v>Cargas Sociales Oficial</v>
          </cell>
          <cell r="D3930" t="str">
            <v>hs.</v>
          </cell>
          <cell r="E3930">
            <v>216.92</v>
          </cell>
          <cell r="F3930">
            <v>139.9</v>
          </cell>
          <cell r="G3930">
            <v>30347.11</v>
          </cell>
        </row>
        <row r="3931">
          <cell r="A3931" t="str">
            <v>IIEE-SJ - 103000</v>
          </cell>
          <cell r="B3931" t="str">
            <v>Ayudante</v>
          </cell>
          <cell r="C3931" t="str">
            <v>Cargas Sociales Ayudante</v>
          </cell>
          <cell r="D3931" t="str">
            <v>hs.</v>
          </cell>
          <cell r="E3931">
            <v>255.82</v>
          </cell>
          <cell r="F3931">
            <v>118.96</v>
          </cell>
          <cell r="G3931">
            <v>30432.35</v>
          </cell>
        </row>
        <row r="3932">
          <cell r="A3932" t="str">
            <v/>
          </cell>
          <cell r="B3932">
            <v>0</v>
          </cell>
          <cell r="C3932">
            <v>0</v>
          </cell>
          <cell r="D3932" t="str">
            <v/>
          </cell>
          <cell r="E3932">
            <v>0</v>
          </cell>
          <cell r="F3932">
            <v>0</v>
          </cell>
          <cell r="G3932">
            <v>0</v>
          </cell>
        </row>
        <row r="3933">
          <cell r="A3933" t="str">
            <v/>
          </cell>
          <cell r="B3933">
            <v>0</v>
          </cell>
          <cell r="C3933">
            <v>0</v>
          </cell>
          <cell r="D3933" t="str">
            <v/>
          </cell>
          <cell r="E3933">
            <v>0</v>
          </cell>
          <cell r="F3933">
            <v>0</v>
          </cell>
          <cell r="G3933">
            <v>0</v>
          </cell>
        </row>
        <row r="3934">
          <cell r="A3934" t="str">
            <v/>
          </cell>
          <cell r="B3934">
            <v>0</v>
          </cell>
          <cell r="C3934">
            <v>0</v>
          </cell>
          <cell r="D3934" t="str">
            <v/>
          </cell>
          <cell r="E3934">
            <v>0</v>
          </cell>
          <cell r="F3934">
            <v>0</v>
          </cell>
          <cell r="G3934">
            <v>0</v>
          </cell>
        </row>
        <row r="3935">
          <cell r="A3935" t="str">
            <v/>
          </cell>
          <cell r="B3935">
            <v>0</v>
          </cell>
          <cell r="C3935">
            <v>0</v>
          </cell>
          <cell r="D3935" t="str">
            <v/>
          </cell>
          <cell r="E3935">
            <v>0</v>
          </cell>
          <cell r="F3935">
            <v>0</v>
          </cell>
          <cell r="G3935">
            <v>0</v>
          </cell>
        </row>
        <row r="3936">
          <cell r="A3936">
            <v>0</v>
          </cell>
          <cell r="B3936">
            <v>0</v>
          </cell>
          <cell r="C3936">
            <v>0</v>
          </cell>
          <cell r="D3936">
            <v>0</v>
          </cell>
          <cell r="E3936">
            <v>0</v>
          </cell>
          <cell r="F3936" t="str">
            <v>Total B</v>
          </cell>
          <cell r="G3936">
            <v>157067.9</v>
          </cell>
        </row>
        <row r="3937">
          <cell r="A3937">
            <v>0</v>
          </cell>
          <cell r="B3937">
            <v>0</v>
          </cell>
          <cell r="C3937" t="str">
            <v>C - EQUIPOS</v>
          </cell>
          <cell r="D3937">
            <v>0</v>
          </cell>
          <cell r="E3937">
            <v>0</v>
          </cell>
          <cell r="F3937">
            <v>0</v>
          </cell>
          <cell r="G3937">
            <v>0</v>
          </cell>
        </row>
        <row r="3938">
          <cell r="A3938" t="str">
            <v/>
          </cell>
          <cell r="B3938" t="str">
            <v/>
          </cell>
          <cell r="C3938">
            <v>0</v>
          </cell>
          <cell r="D3938" t="str">
            <v/>
          </cell>
          <cell r="E3938">
            <v>0</v>
          </cell>
          <cell r="F3938">
            <v>0</v>
          </cell>
          <cell r="G3938">
            <v>0</v>
          </cell>
        </row>
        <row r="3939">
          <cell r="A3939" t="str">
            <v/>
          </cell>
          <cell r="B3939" t="str">
            <v/>
          </cell>
          <cell r="C3939">
            <v>0</v>
          </cell>
          <cell r="D3939" t="str">
            <v/>
          </cell>
          <cell r="E3939">
            <v>0</v>
          </cell>
          <cell r="F3939">
            <v>0</v>
          </cell>
          <cell r="G3939">
            <v>0</v>
          </cell>
        </row>
        <row r="3940">
          <cell r="A3940" t="str">
            <v/>
          </cell>
          <cell r="B3940" t="str">
            <v/>
          </cell>
          <cell r="C3940">
            <v>0</v>
          </cell>
          <cell r="D3940" t="str">
            <v/>
          </cell>
          <cell r="E3940">
            <v>0</v>
          </cell>
          <cell r="F3940">
            <v>0</v>
          </cell>
          <cell r="G3940">
            <v>0</v>
          </cell>
        </row>
        <row r="3941">
          <cell r="A3941" t="str">
            <v/>
          </cell>
          <cell r="B3941" t="str">
            <v/>
          </cell>
          <cell r="C3941">
            <v>0</v>
          </cell>
          <cell r="D3941" t="str">
            <v/>
          </cell>
          <cell r="E3941">
            <v>0</v>
          </cell>
          <cell r="F3941">
            <v>0</v>
          </cell>
          <cell r="G3941">
            <v>0</v>
          </cell>
        </row>
        <row r="3942">
          <cell r="A3942" t="str">
            <v/>
          </cell>
          <cell r="B3942" t="str">
            <v/>
          </cell>
          <cell r="C3942">
            <v>0</v>
          </cell>
          <cell r="D3942" t="str">
            <v/>
          </cell>
          <cell r="E3942">
            <v>0</v>
          </cell>
          <cell r="F3942">
            <v>0</v>
          </cell>
          <cell r="G3942">
            <v>0</v>
          </cell>
        </row>
        <row r="3943">
          <cell r="A3943" t="str">
            <v/>
          </cell>
          <cell r="B3943" t="str">
            <v/>
          </cell>
          <cell r="C3943">
            <v>0</v>
          </cell>
          <cell r="D3943" t="str">
            <v/>
          </cell>
          <cell r="E3943">
            <v>0</v>
          </cell>
          <cell r="F3943">
            <v>0</v>
          </cell>
          <cell r="G3943">
            <v>0</v>
          </cell>
        </row>
        <row r="3944">
          <cell r="A3944" t="str">
            <v/>
          </cell>
          <cell r="B3944" t="str">
            <v/>
          </cell>
          <cell r="C3944">
            <v>0</v>
          </cell>
          <cell r="D3944" t="str">
            <v/>
          </cell>
          <cell r="E3944">
            <v>0</v>
          </cell>
          <cell r="F3944">
            <v>0</v>
          </cell>
          <cell r="G3944">
            <v>0</v>
          </cell>
        </row>
        <row r="3945">
          <cell r="A3945" t="str">
            <v/>
          </cell>
          <cell r="B3945" t="str">
            <v/>
          </cell>
          <cell r="C3945">
            <v>0</v>
          </cell>
          <cell r="D3945" t="str">
            <v/>
          </cell>
          <cell r="E3945">
            <v>0</v>
          </cell>
          <cell r="F3945">
            <v>0</v>
          </cell>
          <cell r="G3945">
            <v>0</v>
          </cell>
        </row>
        <row r="3946">
          <cell r="A3946" t="str">
            <v/>
          </cell>
          <cell r="B3946" t="str">
            <v/>
          </cell>
          <cell r="C3946">
            <v>0</v>
          </cell>
          <cell r="D3946" t="str">
            <v/>
          </cell>
          <cell r="E3946">
            <v>0</v>
          </cell>
          <cell r="F3946">
            <v>0</v>
          </cell>
          <cell r="G3946">
            <v>0</v>
          </cell>
        </row>
        <row r="3947">
          <cell r="A3947">
            <v>0</v>
          </cell>
          <cell r="B3947">
            <v>0</v>
          </cell>
          <cell r="C3947">
            <v>0</v>
          </cell>
          <cell r="D3947">
            <v>0</v>
          </cell>
          <cell r="E3947">
            <v>0</v>
          </cell>
          <cell r="F3947" t="str">
            <v>Total C</v>
          </cell>
          <cell r="G3947">
            <v>0</v>
          </cell>
        </row>
        <row r="3948">
          <cell r="A3948">
            <v>0</v>
          </cell>
          <cell r="B3948">
            <v>0</v>
          </cell>
          <cell r="C3948">
            <v>0</v>
          </cell>
          <cell r="D3948">
            <v>0</v>
          </cell>
          <cell r="E3948">
            <v>0</v>
          </cell>
          <cell r="F3948">
            <v>0</v>
          </cell>
          <cell r="G3948">
            <v>0</v>
          </cell>
        </row>
        <row r="3949">
          <cell r="A3949" t="str">
            <v>12.3.3</v>
          </cell>
          <cell r="B3949" t="str">
            <v>Pozos absorbentes y conexiones</v>
          </cell>
          <cell r="C3949">
            <v>0</v>
          </cell>
          <cell r="D3949" t="str">
            <v>Costo  Neto</v>
          </cell>
          <cell r="E3949">
            <v>0</v>
          </cell>
          <cell r="F3949" t="str">
            <v>Total D=A+B+C</v>
          </cell>
          <cell r="G3949">
            <v>258803.31999999998</v>
          </cell>
        </row>
        <row r="3951">
          <cell r="A3951" t="str">
            <v>ANALISIS DE PRECIOS</v>
          </cell>
          <cell r="B3951">
            <v>0</v>
          </cell>
          <cell r="C3951">
            <v>0</v>
          </cell>
          <cell r="D3951">
            <v>0</v>
          </cell>
          <cell r="E3951">
            <v>0</v>
          </cell>
          <cell r="F3951">
            <v>0</v>
          </cell>
          <cell r="G3951">
            <v>0</v>
          </cell>
        </row>
        <row r="3952">
          <cell r="A3952" t="str">
            <v>COMITENTE:</v>
          </cell>
          <cell r="B3952" t="str">
            <v>DIRECCIÓN DE INFRAESTRUCTURA ESCOLAR</v>
          </cell>
          <cell r="C3952">
            <v>0</v>
          </cell>
          <cell r="D3952">
            <v>0</v>
          </cell>
          <cell r="E3952">
            <v>0</v>
          </cell>
          <cell r="F3952">
            <v>0</v>
          </cell>
          <cell r="G3952">
            <v>0</v>
          </cell>
        </row>
        <row r="3953">
          <cell r="A3953" t="str">
            <v>CONTRATISTA:</v>
          </cell>
          <cell r="B3953">
            <v>0</v>
          </cell>
          <cell r="C3953">
            <v>0</v>
          </cell>
          <cell r="D3953">
            <v>0</v>
          </cell>
          <cell r="E3953">
            <v>0</v>
          </cell>
          <cell r="F3953">
            <v>0</v>
          </cell>
          <cell r="G3953">
            <v>0</v>
          </cell>
        </row>
        <row r="3954">
          <cell r="A3954" t="str">
            <v>OBRA:</v>
          </cell>
          <cell r="B3954" t="str">
            <v>ESCUELA JUAN JOSE PASO</v>
          </cell>
          <cell r="C3954">
            <v>0</v>
          </cell>
          <cell r="D3954">
            <v>0</v>
          </cell>
          <cell r="E3954">
            <v>0</v>
          </cell>
          <cell r="F3954" t="str">
            <v>PRECIOS A:</v>
          </cell>
          <cell r="G3954">
            <v>44180</v>
          </cell>
        </row>
        <row r="3955">
          <cell r="A3955" t="str">
            <v>UBICACIÓN:</v>
          </cell>
          <cell r="B3955" t="str">
            <v>DEPARTAMENTO ANGACO</v>
          </cell>
          <cell r="C3955">
            <v>0</v>
          </cell>
          <cell r="D3955">
            <v>0</v>
          </cell>
          <cell r="E3955">
            <v>0</v>
          </cell>
          <cell r="F3955">
            <v>0</v>
          </cell>
          <cell r="G3955">
            <v>0</v>
          </cell>
        </row>
        <row r="3956">
          <cell r="A3956" t="str">
            <v>RUBRO:</v>
          </cell>
          <cell r="B3956">
            <v>12</v>
          </cell>
          <cell r="C3956" t="str">
            <v>INSTALACIÓN SANITARIA.</v>
          </cell>
          <cell r="D3956">
            <v>0</v>
          </cell>
          <cell r="E3956">
            <v>0</v>
          </cell>
          <cell r="F3956">
            <v>0</v>
          </cell>
          <cell r="G3956">
            <v>0</v>
          </cell>
        </row>
        <row r="3957">
          <cell r="A3957" t="str">
            <v>ITEM:</v>
          </cell>
          <cell r="B3957" t="str">
            <v>12.3.4</v>
          </cell>
          <cell r="C3957" t="str">
            <v>Interceptores de grasas y aceites</v>
          </cell>
          <cell r="D3957">
            <v>0</v>
          </cell>
          <cell r="E3957">
            <v>0</v>
          </cell>
          <cell r="F3957" t="str">
            <v>UNIDAD:</v>
          </cell>
          <cell r="G3957" t="str">
            <v>gl</v>
          </cell>
        </row>
        <row r="3958">
          <cell r="A3958">
            <v>0</v>
          </cell>
          <cell r="B3958">
            <v>0</v>
          </cell>
          <cell r="C3958">
            <v>0</v>
          </cell>
          <cell r="D3958">
            <v>0</v>
          </cell>
          <cell r="E3958">
            <v>0</v>
          </cell>
          <cell r="F3958">
            <v>0</v>
          </cell>
          <cell r="G3958">
            <v>0</v>
          </cell>
        </row>
        <row r="3959">
          <cell r="A3959" t="str">
            <v>DATOS REDETERMINACION</v>
          </cell>
          <cell r="B3959">
            <v>0</v>
          </cell>
          <cell r="C3959" t="str">
            <v>DESIGNACION</v>
          </cell>
          <cell r="D3959" t="str">
            <v>U</v>
          </cell>
          <cell r="E3959" t="str">
            <v>Cantidad</v>
          </cell>
          <cell r="F3959" t="str">
            <v>$ Unitarios</v>
          </cell>
          <cell r="G3959" t="str">
            <v>$ Parcial</v>
          </cell>
        </row>
        <row r="3960">
          <cell r="A3960" t="str">
            <v>CÓDIGO</v>
          </cell>
          <cell r="B3960" t="str">
            <v>DESCRIPCIÓN</v>
          </cell>
          <cell r="C3960">
            <v>0</v>
          </cell>
          <cell r="D3960">
            <v>0</v>
          </cell>
          <cell r="E3960">
            <v>0</v>
          </cell>
          <cell r="F3960">
            <v>0</v>
          </cell>
          <cell r="G3960">
            <v>0</v>
          </cell>
        </row>
        <row r="3961">
          <cell r="A3961">
            <v>0</v>
          </cell>
          <cell r="B3961">
            <v>0</v>
          </cell>
          <cell r="C3961" t="str">
            <v>A - MATERIALES</v>
          </cell>
          <cell r="D3961">
            <v>0</v>
          </cell>
          <cell r="E3961">
            <v>0</v>
          </cell>
          <cell r="F3961">
            <v>0</v>
          </cell>
          <cell r="G3961">
            <v>0</v>
          </cell>
        </row>
        <row r="3962">
          <cell r="A3962" t="str">
            <v>INDEC-MO - 51620-1</v>
          </cell>
          <cell r="B3962" t="str">
            <v xml:space="preserve">Instalación sanitaria </v>
          </cell>
          <cell r="C3962" t="str">
            <v>Interceptores de grasa y aceite S/Esp. Técnicas</v>
          </cell>
          <cell r="D3962" t="str">
            <v>Gl</v>
          </cell>
          <cell r="E3962">
            <v>1</v>
          </cell>
          <cell r="F3962">
            <v>6450.7360000000008</v>
          </cell>
          <cell r="G3962">
            <v>6450.74</v>
          </cell>
        </row>
        <row r="3963">
          <cell r="A3963" t="str">
            <v/>
          </cell>
          <cell r="B3963" t="str">
            <v/>
          </cell>
          <cell r="C3963">
            <v>0</v>
          </cell>
          <cell r="D3963" t="str">
            <v/>
          </cell>
          <cell r="E3963">
            <v>0</v>
          </cell>
          <cell r="F3963">
            <v>0</v>
          </cell>
          <cell r="G3963">
            <v>0</v>
          </cell>
        </row>
        <row r="3964">
          <cell r="A3964" t="str">
            <v/>
          </cell>
          <cell r="B3964" t="str">
            <v/>
          </cell>
          <cell r="C3964">
            <v>0</v>
          </cell>
          <cell r="D3964" t="str">
            <v/>
          </cell>
          <cell r="E3964">
            <v>0</v>
          </cell>
          <cell r="F3964">
            <v>0</v>
          </cell>
          <cell r="G3964">
            <v>0</v>
          </cell>
        </row>
        <row r="3965">
          <cell r="A3965" t="str">
            <v/>
          </cell>
          <cell r="B3965" t="str">
            <v/>
          </cell>
          <cell r="C3965">
            <v>0</v>
          </cell>
          <cell r="D3965" t="str">
            <v/>
          </cell>
          <cell r="E3965">
            <v>0</v>
          </cell>
          <cell r="F3965">
            <v>0</v>
          </cell>
          <cell r="G3965">
            <v>0</v>
          </cell>
        </row>
        <row r="3966">
          <cell r="A3966" t="str">
            <v/>
          </cell>
          <cell r="B3966" t="str">
            <v/>
          </cell>
          <cell r="C3966">
            <v>0</v>
          </cell>
          <cell r="D3966" t="str">
            <v/>
          </cell>
          <cell r="E3966">
            <v>0</v>
          </cell>
          <cell r="F3966">
            <v>0</v>
          </cell>
          <cell r="G3966">
            <v>0</v>
          </cell>
        </row>
        <row r="3967">
          <cell r="A3967" t="str">
            <v/>
          </cell>
          <cell r="B3967" t="str">
            <v/>
          </cell>
          <cell r="C3967">
            <v>0</v>
          </cell>
          <cell r="D3967" t="str">
            <v/>
          </cell>
          <cell r="E3967">
            <v>0</v>
          </cell>
          <cell r="F3967">
            <v>0</v>
          </cell>
          <cell r="G3967">
            <v>0</v>
          </cell>
        </row>
        <row r="3968">
          <cell r="A3968" t="str">
            <v/>
          </cell>
          <cell r="B3968" t="str">
            <v/>
          </cell>
          <cell r="C3968">
            <v>0</v>
          </cell>
          <cell r="D3968" t="str">
            <v/>
          </cell>
          <cell r="E3968">
            <v>0</v>
          </cell>
          <cell r="F3968">
            <v>0</v>
          </cell>
          <cell r="G3968">
            <v>0</v>
          </cell>
        </row>
        <row r="3969">
          <cell r="A3969" t="str">
            <v/>
          </cell>
          <cell r="B3969" t="str">
            <v/>
          </cell>
          <cell r="C3969">
            <v>0</v>
          </cell>
          <cell r="D3969" t="str">
            <v/>
          </cell>
          <cell r="E3969">
            <v>0</v>
          </cell>
          <cell r="F3969">
            <v>0</v>
          </cell>
          <cell r="G3969">
            <v>0</v>
          </cell>
        </row>
        <row r="3970">
          <cell r="A3970" t="str">
            <v/>
          </cell>
          <cell r="B3970" t="str">
            <v/>
          </cell>
          <cell r="C3970">
            <v>0</v>
          </cell>
          <cell r="D3970" t="str">
            <v/>
          </cell>
          <cell r="E3970">
            <v>0</v>
          </cell>
          <cell r="F3970">
            <v>0</v>
          </cell>
          <cell r="G3970">
            <v>0</v>
          </cell>
        </row>
        <row r="3971">
          <cell r="A3971" t="str">
            <v/>
          </cell>
          <cell r="B3971" t="str">
            <v/>
          </cell>
          <cell r="C3971">
            <v>0</v>
          </cell>
          <cell r="D3971" t="str">
            <v/>
          </cell>
          <cell r="E3971">
            <v>0</v>
          </cell>
          <cell r="F3971">
            <v>0</v>
          </cell>
          <cell r="G3971">
            <v>0</v>
          </cell>
        </row>
        <row r="3972">
          <cell r="A3972" t="str">
            <v/>
          </cell>
          <cell r="B3972" t="str">
            <v/>
          </cell>
          <cell r="C3972">
            <v>0</v>
          </cell>
          <cell r="D3972" t="str">
            <v/>
          </cell>
          <cell r="E3972">
            <v>0</v>
          </cell>
          <cell r="F3972">
            <v>0</v>
          </cell>
          <cell r="G3972">
            <v>0</v>
          </cell>
        </row>
        <row r="3973">
          <cell r="A3973" t="str">
            <v/>
          </cell>
          <cell r="B3973" t="str">
            <v/>
          </cell>
          <cell r="C3973">
            <v>0</v>
          </cell>
          <cell r="D3973" t="str">
            <v/>
          </cell>
          <cell r="E3973">
            <v>0</v>
          </cell>
          <cell r="F3973">
            <v>0</v>
          </cell>
          <cell r="G3973">
            <v>0</v>
          </cell>
        </row>
        <row r="3974">
          <cell r="A3974" t="str">
            <v/>
          </cell>
          <cell r="B3974" t="str">
            <v/>
          </cell>
          <cell r="C3974">
            <v>0</v>
          </cell>
          <cell r="D3974" t="str">
            <v/>
          </cell>
          <cell r="E3974">
            <v>0</v>
          </cell>
          <cell r="F3974">
            <v>0</v>
          </cell>
          <cell r="G3974">
            <v>0</v>
          </cell>
        </row>
        <row r="3975">
          <cell r="A3975" t="str">
            <v/>
          </cell>
          <cell r="B3975" t="str">
            <v/>
          </cell>
          <cell r="C3975">
            <v>0</v>
          </cell>
          <cell r="D3975" t="str">
            <v/>
          </cell>
          <cell r="E3975">
            <v>0</v>
          </cell>
          <cell r="F3975">
            <v>0</v>
          </cell>
          <cell r="G3975">
            <v>0</v>
          </cell>
        </row>
        <row r="3976">
          <cell r="A3976">
            <v>0</v>
          </cell>
          <cell r="B3976">
            <v>0</v>
          </cell>
          <cell r="C3976">
            <v>0</v>
          </cell>
          <cell r="D3976">
            <v>0</v>
          </cell>
          <cell r="E3976">
            <v>0</v>
          </cell>
          <cell r="F3976" t="str">
            <v>Total A</v>
          </cell>
          <cell r="G3976">
            <v>6450.74</v>
          </cell>
        </row>
        <row r="3977">
          <cell r="A3977">
            <v>0</v>
          </cell>
          <cell r="B3977">
            <v>0</v>
          </cell>
          <cell r="C3977" t="str">
            <v>B - MANO DE OBRA</v>
          </cell>
          <cell r="D3977">
            <v>0</v>
          </cell>
          <cell r="E3977">
            <v>0</v>
          </cell>
          <cell r="F3977">
            <v>0</v>
          </cell>
          <cell r="G3977">
            <v>0</v>
          </cell>
        </row>
        <row r="3978">
          <cell r="A3978" t="str">
            <v>IIEE-SJ - 102000</v>
          </cell>
          <cell r="B3978" t="str">
            <v xml:space="preserve">Oficial </v>
          </cell>
          <cell r="C3978" t="str">
            <v>Oficial</v>
          </cell>
          <cell r="D3978" t="str">
            <v>hs.</v>
          </cell>
          <cell r="E3978">
            <v>216.92</v>
          </cell>
          <cell r="F3978">
            <v>222.14</v>
          </cell>
          <cell r="G3978">
            <v>48186.61</v>
          </cell>
        </row>
        <row r="3979">
          <cell r="A3979" t="str">
            <v>IIEE-SJ - 103000</v>
          </cell>
          <cell r="B3979" t="str">
            <v>Ayudante</v>
          </cell>
          <cell r="C3979" t="str">
            <v>Ayudante</v>
          </cell>
          <cell r="D3979" t="str">
            <v>hs.</v>
          </cell>
          <cell r="E3979">
            <v>255.82</v>
          </cell>
          <cell r="F3979">
            <v>188.03</v>
          </cell>
          <cell r="G3979">
            <v>48101.83</v>
          </cell>
        </row>
        <row r="3980">
          <cell r="A3980" t="str">
            <v>IIEE-SJ - 102000</v>
          </cell>
          <cell r="B3980" t="str">
            <v xml:space="preserve">Oficial </v>
          </cell>
          <cell r="C3980" t="str">
            <v>Cargas Sociales Oficial</v>
          </cell>
          <cell r="D3980" t="str">
            <v>hs.</v>
          </cell>
          <cell r="E3980">
            <v>216.92</v>
          </cell>
          <cell r="F3980">
            <v>139.9</v>
          </cell>
          <cell r="G3980">
            <v>30347.11</v>
          </cell>
        </row>
        <row r="3981">
          <cell r="A3981" t="str">
            <v>IIEE-SJ - 103000</v>
          </cell>
          <cell r="B3981" t="str">
            <v>Ayudante</v>
          </cell>
          <cell r="C3981" t="str">
            <v>Cargas Sociales Ayudante</v>
          </cell>
          <cell r="D3981" t="str">
            <v>hs.</v>
          </cell>
          <cell r="E3981">
            <v>255.82</v>
          </cell>
          <cell r="F3981">
            <v>118.96</v>
          </cell>
          <cell r="G3981">
            <v>30432.35</v>
          </cell>
        </row>
        <row r="3982">
          <cell r="A3982" t="str">
            <v/>
          </cell>
          <cell r="B3982">
            <v>0</v>
          </cell>
          <cell r="C3982">
            <v>0</v>
          </cell>
          <cell r="D3982" t="str">
            <v/>
          </cell>
          <cell r="E3982">
            <v>0</v>
          </cell>
          <cell r="F3982">
            <v>0</v>
          </cell>
          <cell r="G3982">
            <v>0</v>
          </cell>
        </row>
        <row r="3983">
          <cell r="A3983" t="str">
            <v/>
          </cell>
          <cell r="B3983">
            <v>0</v>
          </cell>
          <cell r="C3983">
            <v>0</v>
          </cell>
          <cell r="D3983" t="str">
            <v/>
          </cell>
          <cell r="E3983">
            <v>0</v>
          </cell>
          <cell r="F3983">
            <v>0</v>
          </cell>
          <cell r="G3983">
            <v>0</v>
          </cell>
        </row>
        <row r="3984">
          <cell r="A3984" t="str">
            <v/>
          </cell>
          <cell r="B3984">
            <v>0</v>
          </cell>
          <cell r="C3984">
            <v>0</v>
          </cell>
          <cell r="D3984" t="str">
            <v/>
          </cell>
          <cell r="E3984">
            <v>0</v>
          </cell>
          <cell r="F3984">
            <v>0</v>
          </cell>
          <cell r="G3984">
            <v>0</v>
          </cell>
        </row>
        <row r="3985">
          <cell r="A3985" t="str">
            <v/>
          </cell>
          <cell r="B3985">
            <v>0</v>
          </cell>
          <cell r="C3985">
            <v>0</v>
          </cell>
          <cell r="D3985" t="str">
            <v/>
          </cell>
          <cell r="E3985">
            <v>0</v>
          </cell>
          <cell r="F3985">
            <v>0</v>
          </cell>
          <cell r="G3985">
            <v>0</v>
          </cell>
        </row>
        <row r="3986">
          <cell r="A3986">
            <v>0</v>
          </cell>
          <cell r="B3986">
            <v>0</v>
          </cell>
          <cell r="C3986">
            <v>0</v>
          </cell>
          <cell r="D3986">
            <v>0</v>
          </cell>
          <cell r="E3986">
            <v>0</v>
          </cell>
          <cell r="F3986" t="str">
            <v>Total B</v>
          </cell>
          <cell r="G3986">
            <v>157067.9</v>
          </cell>
        </row>
        <row r="3987">
          <cell r="A3987">
            <v>0</v>
          </cell>
          <cell r="B3987">
            <v>0</v>
          </cell>
          <cell r="C3987" t="str">
            <v>C - EQUIPOS</v>
          </cell>
          <cell r="D3987">
            <v>0</v>
          </cell>
          <cell r="E3987">
            <v>0</v>
          </cell>
          <cell r="F3987">
            <v>0</v>
          </cell>
          <cell r="G3987">
            <v>0</v>
          </cell>
        </row>
        <row r="3988">
          <cell r="A3988" t="str">
            <v/>
          </cell>
          <cell r="B3988" t="str">
            <v/>
          </cell>
          <cell r="C3988">
            <v>0</v>
          </cell>
          <cell r="D3988" t="str">
            <v/>
          </cell>
          <cell r="E3988">
            <v>0</v>
          </cell>
          <cell r="F3988">
            <v>0</v>
          </cell>
          <cell r="G3988">
            <v>0</v>
          </cell>
        </row>
        <row r="3989">
          <cell r="A3989" t="str">
            <v/>
          </cell>
          <cell r="B3989" t="str">
            <v/>
          </cell>
          <cell r="C3989">
            <v>0</v>
          </cell>
          <cell r="D3989" t="str">
            <v/>
          </cell>
          <cell r="E3989">
            <v>0</v>
          </cell>
          <cell r="F3989">
            <v>0</v>
          </cell>
          <cell r="G3989">
            <v>0</v>
          </cell>
        </row>
        <row r="3990">
          <cell r="A3990" t="str">
            <v/>
          </cell>
          <cell r="B3990" t="str">
            <v/>
          </cell>
          <cell r="C3990">
            <v>0</v>
          </cell>
          <cell r="D3990" t="str">
            <v/>
          </cell>
          <cell r="E3990">
            <v>0</v>
          </cell>
          <cell r="F3990">
            <v>0</v>
          </cell>
          <cell r="G3990">
            <v>0</v>
          </cell>
        </row>
        <row r="3991">
          <cell r="A3991" t="str">
            <v/>
          </cell>
          <cell r="B3991" t="str">
            <v/>
          </cell>
          <cell r="C3991">
            <v>0</v>
          </cell>
          <cell r="D3991" t="str">
            <v/>
          </cell>
          <cell r="E3991">
            <v>0</v>
          </cell>
          <cell r="F3991">
            <v>0</v>
          </cell>
          <cell r="G3991">
            <v>0</v>
          </cell>
        </row>
        <row r="3992">
          <cell r="A3992" t="str">
            <v/>
          </cell>
          <cell r="B3992" t="str">
            <v/>
          </cell>
          <cell r="C3992">
            <v>0</v>
          </cell>
          <cell r="D3992" t="str">
            <v/>
          </cell>
          <cell r="E3992">
            <v>0</v>
          </cell>
          <cell r="F3992">
            <v>0</v>
          </cell>
          <cell r="G3992">
            <v>0</v>
          </cell>
        </row>
        <row r="3993">
          <cell r="A3993" t="str">
            <v/>
          </cell>
          <cell r="B3993" t="str">
            <v/>
          </cell>
          <cell r="C3993">
            <v>0</v>
          </cell>
          <cell r="D3993" t="str">
            <v/>
          </cell>
          <cell r="E3993">
            <v>0</v>
          </cell>
          <cell r="F3993">
            <v>0</v>
          </cell>
          <cell r="G3993">
            <v>0</v>
          </cell>
        </row>
        <row r="3994">
          <cell r="A3994" t="str">
            <v/>
          </cell>
          <cell r="B3994" t="str">
            <v/>
          </cell>
          <cell r="C3994">
            <v>0</v>
          </cell>
          <cell r="D3994" t="str">
            <v/>
          </cell>
          <cell r="E3994">
            <v>0</v>
          </cell>
          <cell r="F3994">
            <v>0</v>
          </cell>
          <cell r="G3994">
            <v>0</v>
          </cell>
        </row>
        <row r="3995">
          <cell r="A3995" t="str">
            <v/>
          </cell>
          <cell r="B3995" t="str">
            <v/>
          </cell>
          <cell r="C3995">
            <v>0</v>
          </cell>
          <cell r="D3995" t="str">
            <v/>
          </cell>
          <cell r="E3995">
            <v>0</v>
          </cell>
          <cell r="F3995">
            <v>0</v>
          </cell>
          <cell r="G3995">
            <v>0</v>
          </cell>
        </row>
        <row r="3996">
          <cell r="A3996" t="str">
            <v/>
          </cell>
          <cell r="B3996" t="str">
            <v/>
          </cell>
          <cell r="C3996">
            <v>0</v>
          </cell>
          <cell r="D3996" t="str">
            <v/>
          </cell>
          <cell r="E3996">
            <v>0</v>
          </cell>
          <cell r="F3996">
            <v>0</v>
          </cell>
          <cell r="G3996">
            <v>0</v>
          </cell>
        </row>
        <row r="3997">
          <cell r="A3997">
            <v>0</v>
          </cell>
          <cell r="B3997">
            <v>0</v>
          </cell>
          <cell r="C3997">
            <v>0</v>
          </cell>
          <cell r="D3997">
            <v>0</v>
          </cell>
          <cell r="E3997">
            <v>0</v>
          </cell>
          <cell r="F3997" t="str">
            <v>Total C</v>
          </cell>
          <cell r="G3997">
            <v>0</v>
          </cell>
        </row>
        <row r="3998">
          <cell r="A3998">
            <v>0</v>
          </cell>
          <cell r="B3998">
            <v>0</v>
          </cell>
          <cell r="C3998">
            <v>0</v>
          </cell>
          <cell r="D3998">
            <v>0</v>
          </cell>
          <cell r="E3998">
            <v>0</v>
          </cell>
          <cell r="F3998">
            <v>0</v>
          </cell>
          <cell r="G3998">
            <v>0</v>
          </cell>
        </row>
        <row r="3999">
          <cell r="A3999" t="str">
            <v>12.3.4</v>
          </cell>
          <cell r="B3999" t="str">
            <v>Interceptores de grasas y aceites</v>
          </cell>
          <cell r="C3999">
            <v>0</v>
          </cell>
          <cell r="D3999" t="str">
            <v>Costo  Neto</v>
          </cell>
          <cell r="E3999">
            <v>0</v>
          </cell>
          <cell r="F3999" t="str">
            <v>Total D=A+B+C</v>
          </cell>
          <cell r="G3999">
            <v>163518.63999999998</v>
          </cell>
        </row>
        <row r="4001">
          <cell r="A4001" t="str">
            <v>ANALISIS DE PRECIOS</v>
          </cell>
          <cell r="B4001">
            <v>0</v>
          </cell>
          <cell r="C4001">
            <v>0</v>
          </cell>
          <cell r="D4001">
            <v>0</v>
          </cell>
          <cell r="E4001">
            <v>0</v>
          </cell>
          <cell r="F4001">
            <v>0</v>
          </cell>
          <cell r="G4001">
            <v>0</v>
          </cell>
        </row>
        <row r="4002">
          <cell r="A4002" t="str">
            <v>COMITENTE:</v>
          </cell>
          <cell r="B4002" t="str">
            <v>DIRECCIÓN DE INFRAESTRUCTURA ESCOLAR</v>
          </cell>
          <cell r="C4002">
            <v>0</v>
          </cell>
          <cell r="D4002">
            <v>0</v>
          </cell>
          <cell r="E4002">
            <v>0</v>
          </cell>
          <cell r="F4002">
            <v>0</v>
          </cell>
          <cell r="G4002">
            <v>0</v>
          </cell>
        </row>
        <row r="4003">
          <cell r="A4003" t="str">
            <v>CONTRATISTA:</v>
          </cell>
          <cell r="B4003">
            <v>0</v>
          </cell>
          <cell r="C4003">
            <v>0</v>
          </cell>
          <cell r="D4003">
            <v>0</v>
          </cell>
          <cell r="E4003">
            <v>0</v>
          </cell>
          <cell r="F4003">
            <v>0</v>
          </cell>
          <cell r="G4003">
            <v>0</v>
          </cell>
        </row>
        <row r="4004">
          <cell r="A4004" t="str">
            <v>OBRA:</v>
          </cell>
          <cell r="B4004" t="str">
            <v>ESCUELA JUAN JOSE PASO</v>
          </cell>
          <cell r="C4004">
            <v>0</v>
          </cell>
          <cell r="D4004">
            <v>0</v>
          </cell>
          <cell r="E4004">
            <v>0</v>
          </cell>
          <cell r="F4004" t="str">
            <v>PRECIOS A:</v>
          </cell>
          <cell r="G4004">
            <v>44180</v>
          </cell>
        </row>
        <row r="4005">
          <cell r="A4005" t="str">
            <v>UBICACIÓN:</v>
          </cell>
          <cell r="B4005" t="str">
            <v>DEPARTAMENTO ANGACO</v>
          </cell>
          <cell r="C4005">
            <v>0</v>
          </cell>
          <cell r="D4005">
            <v>0</v>
          </cell>
          <cell r="E4005">
            <v>0</v>
          </cell>
          <cell r="F4005">
            <v>0</v>
          </cell>
          <cell r="G4005">
            <v>0</v>
          </cell>
        </row>
        <row r="4006">
          <cell r="A4006" t="str">
            <v>RUBRO:</v>
          </cell>
          <cell r="B4006">
            <v>12</v>
          </cell>
          <cell r="C4006" t="str">
            <v>INSTALACIÓN SANITARIA.</v>
          </cell>
          <cell r="D4006">
            <v>0</v>
          </cell>
          <cell r="E4006">
            <v>0</v>
          </cell>
          <cell r="F4006">
            <v>0</v>
          </cell>
          <cell r="G4006">
            <v>0</v>
          </cell>
        </row>
        <row r="4007">
          <cell r="A4007" t="str">
            <v>ITEM:</v>
          </cell>
          <cell r="B4007" t="str">
            <v>12.4.1</v>
          </cell>
          <cell r="C4007" t="str">
            <v>Piezas especiales</v>
          </cell>
          <cell r="D4007">
            <v>0</v>
          </cell>
          <cell r="E4007">
            <v>0</v>
          </cell>
          <cell r="F4007" t="str">
            <v>UNIDAD:</v>
          </cell>
          <cell r="G4007" t="str">
            <v>gl</v>
          </cell>
        </row>
        <row r="4008">
          <cell r="A4008">
            <v>0</v>
          </cell>
          <cell r="B4008">
            <v>0</v>
          </cell>
          <cell r="C4008">
            <v>0</v>
          </cell>
          <cell r="D4008">
            <v>0</v>
          </cell>
          <cell r="E4008">
            <v>0</v>
          </cell>
          <cell r="F4008">
            <v>0</v>
          </cell>
          <cell r="G4008">
            <v>0</v>
          </cell>
        </row>
        <row r="4009">
          <cell r="A4009" t="str">
            <v>DATOS REDETERMINACION</v>
          </cell>
          <cell r="B4009">
            <v>0</v>
          </cell>
          <cell r="C4009" t="str">
            <v>DESIGNACION</v>
          </cell>
          <cell r="D4009" t="str">
            <v>U</v>
          </cell>
          <cell r="E4009" t="str">
            <v>Cantidad</v>
          </cell>
          <cell r="F4009" t="str">
            <v>$ Unitarios</v>
          </cell>
          <cell r="G4009" t="str">
            <v>$ Parcial</v>
          </cell>
        </row>
        <row r="4010">
          <cell r="A4010" t="str">
            <v>CÓDIGO</v>
          </cell>
          <cell r="B4010" t="str">
            <v>DESCRIPCIÓN</v>
          </cell>
          <cell r="C4010">
            <v>0</v>
          </cell>
          <cell r="D4010">
            <v>0</v>
          </cell>
          <cell r="E4010">
            <v>0</v>
          </cell>
          <cell r="F4010">
            <v>0</v>
          </cell>
          <cell r="G4010">
            <v>0</v>
          </cell>
        </row>
        <row r="4011">
          <cell r="A4011">
            <v>0</v>
          </cell>
          <cell r="B4011">
            <v>0</v>
          </cell>
          <cell r="C4011" t="str">
            <v>A - MATERIALES</v>
          </cell>
          <cell r="D4011">
            <v>0</v>
          </cell>
          <cell r="E4011">
            <v>0</v>
          </cell>
          <cell r="F4011">
            <v>0</v>
          </cell>
          <cell r="G4011">
            <v>0</v>
          </cell>
        </row>
        <row r="4012">
          <cell r="A4012" t="str">
            <v>INDEC-MO - 51620-1</v>
          </cell>
          <cell r="B4012" t="str">
            <v xml:space="preserve">Instalación sanitaria </v>
          </cell>
          <cell r="C4012" t="str">
            <v>Piezas Especiales I.S. S/Esp. Técnicas</v>
          </cell>
          <cell r="D4012" t="str">
            <v>Gl</v>
          </cell>
          <cell r="E4012">
            <v>1</v>
          </cell>
          <cell r="F4012">
            <v>5000</v>
          </cell>
          <cell r="G4012">
            <v>5000</v>
          </cell>
        </row>
        <row r="4013">
          <cell r="A4013" t="str">
            <v/>
          </cell>
          <cell r="B4013" t="str">
            <v/>
          </cell>
          <cell r="C4013">
            <v>0</v>
          </cell>
          <cell r="D4013" t="str">
            <v/>
          </cell>
          <cell r="E4013">
            <v>0</v>
          </cell>
          <cell r="F4013">
            <v>0</v>
          </cell>
          <cell r="G4013">
            <v>0</v>
          </cell>
        </row>
        <row r="4014">
          <cell r="A4014" t="str">
            <v/>
          </cell>
          <cell r="B4014" t="str">
            <v/>
          </cell>
          <cell r="C4014">
            <v>0</v>
          </cell>
          <cell r="D4014" t="str">
            <v/>
          </cell>
          <cell r="E4014">
            <v>0</v>
          </cell>
          <cell r="F4014">
            <v>0</v>
          </cell>
          <cell r="G4014">
            <v>0</v>
          </cell>
        </row>
        <row r="4015">
          <cell r="A4015" t="str">
            <v/>
          </cell>
          <cell r="B4015" t="str">
            <v/>
          </cell>
          <cell r="C4015">
            <v>0</v>
          </cell>
          <cell r="D4015" t="str">
            <v/>
          </cell>
          <cell r="E4015">
            <v>0</v>
          </cell>
          <cell r="F4015">
            <v>0</v>
          </cell>
          <cell r="G4015">
            <v>0</v>
          </cell>
        </row>
        <row r="4016">
          <cell r="A4016" t="str">
            <v/>
          </cell>
          <cell r="B4016" t="str">
            <v/>
          </cell>
          <cell r="C4016">
            <v>0</v>
          </cell>
          <cell r="D4016" t="str">
            <v/>
          </cell>
          <cell r="E4016">
            <v>0</v>
          </cell>
          <cell r="F4016">
            <v>0</v>
          </cell>
          <cell r="G4016">
            <v>0</v>
          </cell>
        </row>
        <row r="4017">
          <cell r="A4017" t="str">
            <v/>
          </cell>
          <cell r="B4017" t="str">
            <v/>
          </cell>
          <cell r="C4017">
            <v>0</v>
          </cell>
          <cell r="D4017" t="str">
            <v/>
          </cell>
          <cell r="E4017">
            <v>0</v>
          </cell>
          <cell r="F4017">
            <v>0</v>
          </cell>
          <cell r="G4017">
            <v>0</v>
          </cell>
        </row>
        <row r="4018">
          <cell r="A4018" t="str">
            <v/>
          </cell>
          <cell r="B4018" t="str">
            <v/>
          </cell>
          <cell r="C4018">
            <v>0</v>
          </cell>
          <cell r="D4018" t="str">
            <v/>
          </cell>
          <cell r="E4018">
            <v>0</v>
          </cell>
          <cell r="F4018">
            <v>0</v>
          </cell>
          <cell r="G4018">
            <v>0</v>
          </cell>
        </row>
        <row r="4019">
          <cell r="A4019" t="str">
            <v/>
          </cell>
          <cell r="B4019" t="str">
            <v/>
          </cell>
          <cell r="C4019">
            <v>0</v>
          </cell>
          <cell r="D4019" t="str">
            <v/>
          </cell>
          <cell r="E4019">
            <v>0</v>
          </cell>
          <cell r="F4019">
            <v>0</v>
          </cell>
          <cell r="G4019">
            <v>0</v>
          </cell>
        </row>
        <row r="4020">
          <cell r="A4020" t="str">
            <v/>
          </cell>
          <cell r="B4020" t="str">
            <v/>
          </cell>
          <cell r="C4020">
            <v>0</v>
          </cell>
          <cell r="D4020" t="str">
            <v/>
          </cell>
          <cell r="E4020">
            <v>0</v>
          </cell>
          <cell r="F4020">
            <v>0</v>
          </cell>
          <cell r="G4020">
            <v>0</v>
          </cell>
        </row>
        <row r="4021">
          <cell r="A4021" t="str">
            <v/>
          </cell>
          <cell r="B4021" t="str">
            <v/>
          </cell>
          <cell r="C4021">
            <v>0</v>
          </cell>
          <cell r="D4021" t="str">
            <v/>
          </cell>
          <cell r="E4021">
            <v>0</v>
          </cell>
          <cell r="F4021">
            <v>0</v>
          </cell>
          <cell r="G4021">
            <v>0</v>
          </cell>
        </row>
        <row r="4022">
          <cell r="A4022" t="str">
            <v/>
          </cell>
          <cell r="B4022" t="str">
            <v/>
          </cell>
          <cell r="C4022">
            <v>0</v>
          </cell>
          <cell r="D4022" t="str">
            <v/>
          </cell>
          <cell r="E4022">
            <v>0</v>
          </cell>
          <cell r="F4022">
            <v>0</v>
          </cell>
          <cell r="G4022">
            <v>0</v>
          </cell>
        </row>
        <row r="4023">
          <cell r="A4023" t="str">
            <v/>
          </cell>
          <cell r="B4023" t="str">
            <v/>
          </cell>
          <cell r="C4023">
            <v>0</v>
          </cell>
          <cell r="D4023" t="str">
            <v/>
          </cell>
          <cell r="E4023">
            <v>0</v>
          </cell>
          <cell r="F4023">
            <v>0</v>
          </cell>
          <cell r="G4023">
            <v>0</v>
          </cell>
        </row>
        <row r="4024">
          <cell r="A4024" t="str">
            <v/>
          </cell>
          <cell r="B4024" t="str">
            <v/>
          </cell>
          <cell r="C4024">
            <v>0</v>
          </cell>
          <cell r="D4024" t="str">
            <v/>
          </cell>
          <cell r="E4024">
            <v>0</v>
          </cell>
          <cell r="F4024">
            <v>0</v>
          </cell>
          <cell r="G4024">
            <v>0</v>
          </cell>
        </row>
        <row r="4025">
          <cell r="A4025" t="str">
            <v/>
          </cell>
          <cell r="B4025" t="str">
            <v/>
          </cell>
          <cell r="C4025">
            <v>0</v>
          </cell>
          <cell r="D4025" t="str">
            <v/>
          </cell>
          <cell r="E4025">
            <v>0</v>
          </cell>
          <cell r="F4025">
            <v>0</v>
          </cell>
          <cell r="G4025">
            <v>0</v>
          </cell>
        </row>
        <row r="4026">
          <cell r="A4026">
            <v>0</v>
          </cell>
          <cell r="B4026">
            <v>0</v>
          </cell>
          <cell r="C4026">
            <v>0</v>
          </cell>
          <cell r="D4026">
            <v>0</v>
          </cell>
          <cell r="E4026">
            <v>0</v>
          </cell>
          <cell r="F4026" t="str">
            <v>Total A</v>
          </cell>
          <cell r="G4026">
            <v>5000</v>
          </cell>
        </row>
        <row r="4027">
          <cell r="A4027">
            <v>0</v>
          </cell>
          <cell r="B4027">
            <v>0</v>
          </cell>
          <cell r="C4027" t="str">
            <v>B - MANO DE OBRA</v>
          </cell>
          <cell r="D4027">
            <v>0</v>
          </cell>
          <cell r="E4027">
            <v>0</v>
          </cell>
          <cell r="F4027">
            <v>0</v>
          </cell>
          <cell r="G4027">
            <v>0</v>
          </cell>
        </row>
        <row r="4028">
          <cell r="A4028" t="str">
            <v>IIEE-SJ - 102000</v>
          </cell>
          <cell r="B4028" t="str">
            <v xml:space="preserve">Oficial </v>
          </cell>
          <cell r="C4028" t="str">
            <v>Oficial</v>
          </cell>
          <cell r="D4028" t="str">
            <v>hs.</v>
          </cell>
          <cell r="E4028">
            <v>13.81</v>
          </cell>
          <cell r="F4028">
            <v>222.14</v>
          </cell>
          <cell r="G4028">
            <v>3067.75</v>
          </cell>
        </row>
        <row r="4029">
          <cell r="A4029" t="str">
            <v>IIEE-SJ - 103000</v>
          </cell>
          <cell r="B4029" t="str">
            <v>Ayudante</v>
          </cell>
          <cell r="C4029" t="str">
            <v>Ayudante</v>
          </cell>
          <cell r="D4029" t="str">
            <v>hs.</v>
          </cell>
          <cell r="E4029">
            <v>16.29</v>
          </cell>
          <cell r="F4029">
            <v>188.03</v>
          </cell>
          <cell r="G4029">
            <v>3063.01</v>
          </cell>
        </row>
        <row r="4030">
          <cell r="A4030" t="str">
            <v>IIEE-SJ - 102000</v>
          </cell>
          <cell r="B4030" t="str">
            <v xml:space="preserve">Oficial </v>
          </cell>
          <cell r="C4030" t="str">
            <v>Cargas Sociales Oficial</v>
          </cell>
          <cell r="D4030" t="str">
            <v>hs.</v>
          </cell>
          <cell r="E4030">
            <v>13.81</v>
          </cell>
          <cell r="F4030">
            <v>139.9</v>
          </cell>
          <cell r="G4030">
            <v>1932.02</v>
          </cell>
        </row>
        <row r="4031">
          <cell r="A4031" t="str">
            <v>IIEE-SJ - 103000</v>
          </cell>
          <cell r="B4031" t="str">
            <v>Ayudante</v>
          </cell>
          <cell r="C4031" t="str">
            <v>Cargas Sociales Ayudante</v>
          </cell>
          <cell r="D4031" t="str">
            <v>hs.</v>
          </cell>
          <cell r="E4031">
            <v>16.29</v>
          </cell>
          <cell r="F4031">
            <v>118.96</v>
          </cell>
          <cell r="G4031">
            <v>1937.86</v>
          </cell>
        </row>
        <row r="4032">
          <cell r="A4032" t="str">
            <v/>
          </cell>
          <cell r="B4032">
            <v>0</v>
          </cell>
          <cell r="C4032">
            <v>0</v>
          </cell>
          <cell r="D4032" t="str">
            <v/>
          </cell>
          <cell r="E4032">
            <v>0</v>
          </cell>
          <cell r="F4032">
            <v>0</v>
          </cell>
          <cell r="G4032">
            <v>0</v>
          </cell>
        </row>
        <row r="4033">
          <cell r="A4033" t="str">
            <v/>
          </cell>
          <cell r="B4033">
            <v>0</v>
          </cell>
          <cell r="C4033">
            <v>0</v>
          </cell>
          <cell r="D4033" t="str">
            <v/>
          </cell>
          <cell r="E4033">
            <v>0</v>
          </cell>
          <cell r="F4033">
            <v>0</v>
          </cell>
          <cell r="G4033">
            <v>0</v>
          </cell>
        </row>
        <row r="4034">
          <cell r="A4034" t="str">
            <v/>
          </cell>
          <cell r="B4034">
            <v>0</v>
          </cell>
          <cell r="C4034">
            <v>0</v>
          </cell>
          <cell r="D4034" t="str">
            <v/>
          </cell>
          <cell r="E4034">
            <v>0</v>
          </cell>
          <cell r="F4034">
            <v>0</v>
          </cell>
          <cell r="G4034">
            <v>0</v>
          </cell>
        </row>
        <row r="4035">
          <cell r="A4035" t="str">
            <v/>
          </cell>
          <cell r="B4035">
            <v>0</v>
          </cell>
          <cell r="C4035">
            <v>0</v>
          </cell>
          <cell r="D4035" t="str">
            <v/>
          </cell>
          <cell r="E4035">
            <v>0</v>
          </cell>
          <cell r="F4035">
            <v>0</v>
          </cell>
          <cell r="G4035">
            <v>0</v>
          </cell>
        </row>
        <row r="4036">
          <cell r="A4036">
            <v>0</v>
          </cell>
          <cell r="B4036">
            <v>0</v>
          </cell>
          <cell r="C4036">
            <v>0</v>
          </cell>
          <cell r="D4036">
            <v>0</v>
          </cell>
          <cell r="E4036">
            <v>0</v>
          </cell>
          <cell r="F4036" t="str">
            <v>Total B</v>
          </cell>
          <cell r="G4036">
            <v>10000.640000000001</v>
          </cell>
        </row>
        <row r="4037">
          <cell r="A4037">
            <v>0</v>
          </cell>
          <cell r="B4037">
            <v>0</v>
          </cell>
          <cell r="C4037" t="str">
            <v>C - EQUIPOS</v>
          </cell>
          <cell r="D4037">
            <v>0</v>
          </cell>
          <cell r="E4037">
            <v>0</v>
          </cell>
          <cell r="F4037">
            <v>0</v>
          </cell>
          <cell r="G4037">
            <v>0</v>
          </cell>
        </row>
        <row r="4038">
          <cell r="A4038" t="str">
            <v/>
          </cell>
          <cell r="B4038" t="str">
            <v/>
          </cell>
          <cell r="C4038">
            <v>0</v>
          </cell>
          <cell r="D4038" t="str">
            <v/>
          </cell>
          <cell r="E4038">
            <v>0</v>
          </cell>
          <cell r="F4038">
            <v>0</v>
          </cell>
          <cell r="G4038">
            <v>0</v>
          </cell>
        </row>
        <row r="4039">
          <cell r="A4039" t="str">
            <v/>
          </cell>
          <cell r="B4039" t="str">
            <v/>
          </cell>
          <cell r="C4039">
            <v>0</v>
          </cell>
          <cell r="D4039" t="str">
            <v/>
          </cell>
          <cell r="E4039">
            <v>0</v>
          </cell>
          <cell r="F4039">
            <v>0</v>
          </cell>
          <cell r="G4039">
            <v>0</v>
          </cell>
        </row>
        <row r="4040">
          <cell r="A4040" t="str">
            <v/>
          </cell>
          <cell r="B4040" t="str">
            <v/>
          </cell>
          <cell r="C4040">
            <v>0</v>
          </cell>
          <cell r="D4040" t="str">
            <v/>
          </cell>
          <cell r="E4040">
            <v>0</v>
          </cell>
          <cell r="F4040">
            <v>0</v>
          </cell>
          <cell r="G4040">
            <v>0</v>
          </cell>
        </row>
        <row r="4041">
          <cell r="A4041" t="str">
            <v/>
          </cell>
          <cell r="B4041" t="str">
            <v/>
          </cell>
          <cell r="C4041">
            <v>0</v>
          </cell>
          <cell r="D4041" t="str">
            <v/>
          </cell>
          <cell r="E4041">
            <v>0</v>
          </cell>
          <cell r="F4041">
            <v>0</v>
          </cell>
          <cell r="G4041">
            <v>0</v>
          </cell>
        </row>
        <row r="4042">
          <cell r="A4042" t="str">
            <v/>
          </cell>
          <cell r="B4042" t="str">
            <v/>
          </cell>
          <cell r="C4042">
            <v>0</v>
          </cell>
          <cell r="D4042" t="str">
            <v/>
          </cell>
          <cell r="E4042">
            <v>0</v>
          </cell>
          <cell r="F4042">
            <v>0</v>
          </cell>
          <cell r="G4042">
            <v>0</v>
          </cell>
        </row>
        <row r="4043">
          <cell r="A4043" t="str">
            <v/>
          </cell>
          <cell r="B4043" t="str">
            <v/>
          </cell>
          <cell r="C4043">
            <v>0</v>
          </cell>
          <cell r="D4043" t="str">
            <v/>
          </cell>
          <cell r="E4043">
            <v>0</v>
          </cell>
          <cell r="F4043">
            <v>0</v>
          </cell>
          <cell r="G4043">
            <v>0</v>
          </cell>
        </row>
        <row r="4044">
          <cell r="A4044" t="str">
            <v/>
          </cell>
          <cell r="B4044" t="str">
            <v/>
          </cell>
          <cell r="C4044">
            <v>0</v>
          </cell>
          <cell r="D4044" t="str">
            <v/>
          </cell>
          <cell r="E4044">
            <v>0</v>
          </cell>
          <cell r="F4044">
            <v>0</v>
          </cell>
          <cell r="G4044">
            <v>0</v>
          </cell>
        </row>
        <row r="4045">
          <cell r="A4045" t="str">
            <v/>
          </cell>
          <cell r="B4045" t="str">
            <v/>
          </cell>
          <cell r="C4045">
            <v>0</v>
          </cell>
          <cell r="D4045" t="str">
            <v/>
          </cell>
          <cell r="E4045">
            <v>0</v>
          </cell>
          <cell r="F4045">
            <v>0</v>
          </cell>
          <cell r="G4045">
            <v>0</v>
          </cell>
        </row>
        <row r="4046">
          <cell r="A4046" t="str">
            <v/>
          </cell>
          <cell r="B4046" t="str">
            <v/>
          </cell>
          <cell r="C4046">
            <v>0</v>
          </cell>
          <cell r="D4046" t="str">
            <v/>
          </cell>
          <cell r="E4046">
            <v>0</v>
          </cell>
          <cell r="F4046">
            <v>0</v>
          </cell>
          <cell r="G4046">
            <v>0</v>
          </cell>
        </row>
        <row r="4047">
          <cell r="A4047">
            <v>0</v>
          </cell>
          <cell r="B4047">
            <v>0</v>
          </cell>
          <cell r="C4047">
            <v>0</v>
          </cell>
          <cell r="D4047">
            <v>0</v>
          </cell>
          <cell r="E4047">
            <v>0</v>
          </cell>
          <cell r="F4047" t="str">
            <v>Total C</v>
          </cell>
          <cell r="G4047">
            <v>0</v>
          </cell>
        </row>
        <row r="4048">
          <cell r="A4048">
            <v>0</v>
          </cell>
          <cell r="B4048">
            <v>0</v>
          </cell>
          <cell r="C4048">
            <v>0</v>
          </cell>
          <cell r="D4048">
            <v>0</v>
          </cell>
          <cell r="E4048">
            <v>0</v>
          </cell>
          <cell r="F4048">
            <v>0</v>
          </cell>
          <cell r="G4048">
            <v>0</v>
          </cell>
        </row>
        <row r="4049">
          <cell r="A4049" t="str">
            <v>12.4.1</v>
          </cell>
          <cell r="B4049" t="str">
            <v>Piezas especiales</v>
          </cell>
          <cell r="C4049">
            <v>0</v>
          </cell>
          <cell r="D4049" t="str">
            <v>Costo  Neto</v>
          </cell>
          <cell r="E4049">
            <v>0</v>
          </cell>
          <cell r="F4049" t="str">
            <v>Total D=A+B+C</v>
          </cell>
          <cell r="G4049">
            <v>15000.640000000001</v>
          </cell>
        </row>
        <row r="4051">
          <cell r="A4051" t="str">
            <v>ANALISIS DE PRECIOS</v>
          </cell>
          <cell r="B4051">
            <v>0</v>
          </cell>
          <cell r="C4051">
            <v>0</v>
          </cell>
          <cell r="D4051">
            <v>0</v>
          </cell>
          <cell r="E4051">
            <v>0</v>
          </cell>
          <cell r="F4051">
            <v>0</v>
          </cell>
          <cell r="G4051">
            <v>0</v>
          </cell>
        </row>
        <row r="4052">
          <cell r="A4052" t="str">
            <v>COMITENTE:</v>
          </cell>
          <cell r="B4052" t="str">
            <v>DIRECCIÓN DE INFRAESTRUCTURA ESCOLAR</v>
          </cell>
          <cell r="C4052">
            <v>0</v>
          </cell>
          <cell r="D4052">
            <v>0</v>
          </cell>
          <cell r="E4052">
            <v>0</v>
          </cell>
          <cell r="F4052">
            <v>0</v>
          </cell>
          <cell r="G4052">
            <v>0</v>
          </cell>
        </row>
        <row r="4053">
          <cell r="A4053" t="str">
            <v>CONTRATISTA:</v>
          </cell>
          <cell r="B4053">
            <v>0</v>
          </cell>
          <cell r="C4053">
            <v>0</v>
          </cell>
          <cell r="D4053">
            <v>0</v>
          </cell>
          <cell r="E4053">
            <v>0</v>
          </cell>
          <cell r="F4053">
            <v>0</v>
          </cell>
          <cell r="G4053">
            <v>0</v>
          </cell>
        </row>
        <row r="4054">
          <cell r="A4054" t="str">
            <v>OBRA:</v>
          </cell>
          <cell r="B4054" t="str">
            <v>ESCUELA JUAN JOSE PASO</v>
          </cell>
          <cell r="C4054">
            <v>0</v>
          </cell>
          <cell r="D4054">
            <v>0</v>
          </cell>
          <cell r="E4054">
            <v>0</v>
          </cell>
          <cell r="F4054" t="str">
            <v>PRECIOS A:</v>
          </cell>
          <cell r="G4054">
            <v>44180</v>
          </cell>
        </row>
        <row r="4055">
          <cell r="A4055" t="str">
            <v>UBICACIÓN:</v>
          </cell>
          <cell r="B4055" t="str">
            <v>DEPARTAMENTO ANGACO</v>
          </cell>
          <cell r="C4055">
            <v>0</v>
          </cell>
          <cell r="D4055">
            <v>0</v>
          </cell>
          <cell r="E4055">
            <v>0</v>
          </cell>
          <cell r="F4055">
            <v>0</v>
          </cell>
          <cell r="G4055">
            <v>0</v>
          </cell>
        </row>
        <row r="4056">
          <cell r="A4056" t="str">
            <v>RUBRO:</v>
          </cell>
          <cell r="B4056">
            <v>12</v>
          </cell>
          <cell r="C4056" t="str">
            <v>INSTALACIÓN SANITARIA.</v>
          </cell>
          <cell r="D4056">
            <v>0</v>
          </cell>
          <cell r="E4056">
            <v>0</v>
          </cell>
          <cell r="F4056">
            <v>0</v>
          </cell>
          <cell r="G4056">
            <v>0</v>
          </cell>
        </row>
        <row r="4057">
          <cell r="A4057" t="str">
            <v>ITEM:</v>
          </cell>
          <cell r="B4057" t="str">
            <v>12.4.2</v>
          </cell>
          <cell r="C4057" t="str">
            <v>Cañerías para distribución de agua</v>
          </cell>
          <cell r="D4057">
            <v>0</v>
          </cell>
          <cell r="E4057">
            <v>0</v>
          </cell>
          <cell r="F4057" t="str">
            <v>UNIDAD:</v>
          </cell>
          <cell r="G4057" t="str">
            <v>gl</v>
          </cell>
        </row>
        <row r="4058">
          <cell r="A4058">
            <v>0</v>
          </cell>
          <cell r="B4058">
            <v>0</v>
          </cell>
          <cell r="C4058">
            <v>0</v>
          </cell>
          <cell r="D4058">
            <v>0</v>
          </cell>
          <cell r="E4058">
            <v>0</v>
          </cell>
          <cell r="F4058">
            <v>0</v>
          </cell>
          <cell r="G4058">
            <v>0</v>
          </cell>
        </row>
        <row r="4059">
          <cell r="A4059" t="str">
            <v>DATOS REDETERMINACION</v>
          </cell>
          <cell r="B4059">
            <v>0</v>
          </cell>
          <cell r="C4059" t="str">
            <v>DESIGNACION</v>
          </cell>
          <cell r="D4059" t="str">
            <v>U</v>
          </cell>
          <cell r="E4059" t="str">
            <v>Cantidad</v>
          </cell>
          <cell r="F4059" t="str">
            <v>$ Unitarios</v>
          </cell>
          <cell r="G4059" t="str">
            <v>$ Parcial</v>
          </cell>
        </row>
        <row r="4060">
          <cell r="A4060" t="str">
            <v>CÓDIGO</v>
          </cell>
          <cell r="B4060" t="str">
            <v>DESCRIPCIÓN</v>
          </cell>
          <cell r="C4060">
            <v>0</v>
          </cell>
          <cell r="D4060">
            <v>0</v>
          </cell>
          <cell r="E4060">
            <v>0</v>
          </cell>
          <cell r="F4060">
            <v>0</v>
          </cell>
          <cell r="G4060">
            <v>0</v>
          </cell>
        </row>
        <row r="4061">
          <cell r="A4061">
            <v>0</v>
          </cell>
          <cell r="B4061">
            <v>0</v>
          </cell>
          <cell r="C4061" t="str">
            <v>A - MATERIALES</v>
          </cell>
          <cell r="D4061">
            <v>0</v>
          </cell>
          <cell r="E4061">
            <v>0</v>
          </cell>
          <cell r="F4061">
            <v>0</v>
          </cell>
          <cell r="G4061">
            <v>0</v>
          </cell>
        </row>
        <row r="4062">
          <cell r="A4062" t="str">
            <v>INDEC-MO - 51620-1</v>
          </cell>
          <cell r="B4062" t="str">
            <v xml:space="preserve">Instalación sanitaria </v>
          </cell>
          <cell r="C4062" t="str">
            <v>Cañería Agua I.S. S/Esp. Técnicas</v>
          </cell>
          <cell r="D4062" t="str">
            <v>Gl</v>
          </cell>
          <cell r="E4062">
            <v>1</v>
          </cell>
          <cell r="F4062">
            <v>292478.34034909093</v>
          </cell>
          <cell r="G4062">
            <v>292478.34000000003</v>
          </cell>
        </row>
        <row r="4063">
          <cell r="A4063" t="str">
            <v/>
          </cell>
          <cell r="B4063" t="str">
            <v/>
          </cell>
          <cell r="C4063">
            <v>0</v>
          </cell>
          <cell r="D4063" t="str">
            <v/>
          </cell>
          <cell r="E4063">
            <v>0</v>
          </cell>
          <cell r="F4063">
            <v>0</v>
          </cell>
          <cell r="G4063">
            <v>0</v>
          </cell>
        </row>
        <row r="4064">
          <cell r="A4064" t="str">
            <v/>
          </cell>
          <cell r="B4064" t="str">
            <v/>
          </cell>
          <cell r="C4064">
            <v>0</v>
          </cell>
          <cell r="D4064" t="str">
            <v/>
          </cell>
          <cell r="E4064">
            <v>0</v>
          </cell>
          <cell r="F4064">
            <v>0</v>
          </cell>
          <cell r="G4064">
            <v>0</v>
          </cell>
        </row>
        <row r="4065">
          <cell r="A4065" t="str">
            <v/>
          </cell>
          <cell r="B4065" t="str">
            <v/>
          </cell>
          <cell r="C4065">
            <v>0</v>
          </cell>
          <cell r="D4065" t="str">
            <v/>
          </cell>
          <cell r="E4065">
            <v>0</v>
          </cell>
          <cell r="F4065">
            <v>0</v>
          </cell>
          <cell r="G4065">
            <v>0</v>
          </cell>
        </row>
        <row r="4066">
          <cell r="A4066" t="str">
            <v/>
          </cell>
          <cell r="B4066" t="str">
            <v/>
          </cell>
          <cell r="C4066">
            <v>0</v>
          </cell>
          <cell r="D4066" t="str">
            <v/>
          </cell>
          <cell r="E4066">
            <v>0</v>
          </cell>
          <cell r="F4066">
            <v>0</v>
          </cell>
          <cell r="G4066">
            <v>0</v>
          </cell>
        </row>
        <row r="4067">
          <cell r="A4067" t="str">
            <v/>
          </cell>
          <cell r="B4067" t="str">
            <v/>
          </cell>
          <cell r="C4067">
            <v>0</v>
          </cell>
          <cell r="D4067" t="str">
            <v/>
          </cell>
          <cell r="E4067">
            <v>0</v>
          </cell>
          <cell r="F4067">
            <v>0</v>
          </cell>
          <cell r="G4067">
            <v>0</v>
          </cell>
        </row>
        <row r="4068">
          <cell r="A4068" t="str">
            <v/>
          </cell>
          <cell r="B4068" t="str">
            <v/>
          </cell>
          <cell r="C4068">
            <v>0</v>
          </cell>
          <cell r="D4068" t="str">
            <v/>
          </cell>
          <cell r="E4068">
            <v>0</v>
          </cell>
          <cell r="F4068">
            <v>0</v>
          </cell>
          <cell r="G4068">
            <v>0</v>
          </cell>
        </row>
        <row r="4069">
          <cell r="A4069" t="str">
            <v/>
          </cell>
          <cell r="B4069" t="str">
            <v/>
          </cell>
          <cell r="C4069">
            <v>0</v>
          </cell>
          <cell r="D4069" t="str">
            <v/>
          </cell>
          <cell r="E4069">
            <v>0</v>
          </cell>
          <cell r="F4069">
            <v>0</v>
          </cell>
          <cell r="G4069">
            <v>0</v>
          </cell>
        </row>
        <row r="4070">
          <cell r="A4070" t="str">
            <v/>
          </cell>
          <cell r="B4070" t="str">
            <v/>
          </cell>
          <cell r="C4070">
            <v>0</v>
          </cell>
          <cell r="D4070" t="str">
            <v/>
          </cell>
          <cell r="E4070">
            <v>0</v>
          </cell>
          <cell r="F4070">
            <v>0</v>
          </cell>
          <cell r="G4070">
            <v>0</v>
          </cell>
        </row>
        <row r="4071">
          <cell r="A4071" t="str">
            <v/>
          </cell>
          <cell r="B4071" t="str">
            <v/>
          </cell>
          <cell r="C4071">
            <v>0</v>
          </cell>
          <cell r="D4071" t="str">
            <v/>
          </cell>
          <cell r="E4071">
            <v>0</v>
          </cell>
          <cell r="F4071">
            <v>0</v>
          </cell>
          <cell r="G4071">
            <v>0</v>
          </cell>
        </row>
        <row r="4072">
          <cell r="A4072" t="str">
            <v/>
          </cell>
          <cell r="B4072" t="str">
            <v/>
          </cell>
          <cell r="C4072">
            <v>0</v>
          </cell>
          <cell r="D4072" t="str">
            <v/>
          </cell>
          <cell r="E4072">
            <v>0</v>
          </cell>
          <cell r="F4072">
            <v>0</v>
          </cell>
          <cell r="G4072">
            <v>0</v>
          </cell>
        </row>
        <row r="4073">
          <cell r="A4073" t="str">
            <v/>
          </cell>
          <cell r="B4073" t="str">
            <v/>
          </cell>
          <cell r="C4073">
            <v>0</v>
          </cell>
          <cell r="D4073" t="str">
            <v/>
          </cell>
          <cell r="E4073">
            <v>0</v>
          </cell>
          <cell r="F4073">
            <v>0</v>
          </cell>
          <cell r="G4073">
            <v>0</v>
          </cell>
        </row>
        <row r="4074">
          <cell r="A4074" t="str">
            <v/>
          </cell>
          <cell r="B4074" t="str">
            <v/>
          </cell>
          <cell r="C4074">
            <v>0</v>
          </cell>
          <cell r="D4074" t="str">
            <v/>
          </cell>
          <cell r="E4074">
            <v>0</v>
          </cell>
          <cell r="F4074">
            <v>0</v>
          </cell>
          <cell r="G4074">
            <v>0</v>
          </cell>
        </row>
        <row r="4075">
          <cell r="A4075" t="str">
            <v/>
          </cell>
          <cell r="B4075" t="str">
            <v/>
          </cell>
          <cell r="C4075">
            <v>0</v>
          </cell>
          <cell r="D4075" t="str">
            <v/>
          </cell>
          <cell r="E4075">
            <v>0</v>
          </cell>
          <cell r="F4075">
            <v>0</v>
          </cell>
          <cell r="G4075">
            <v>0</v>
          </cell>
        </row>
        <row r="4076">
          <cell r="A4076">
            <v>0</v>
          </cell>
          <cell r="B4076">
            <v>0</v>
          </cell>
          <cell r="C4076">
            <v>0</v>
          </cell>
          <cell r="D4076">
            <v>0</v>
          </cell>
          <cell r="E4076">
            <v>0</v>
          </cell>
          <cell r="F4076" t="str">
            <v>Total A</v>
          </cell>
          <cell r="G4076">
            <v>292478.34000000003</v>
          </cell>
        </row>
        <row r="4077">
          <cell r="A4077">
            <v>0</v>
          </cell>
          <cell r="B4077">
            <v>0</v>
          </cell>
          <cell r="C4077" t="str">
            <v>B - MANO DE OBRA</v>
          </cell>
          <cell r="D4077">
            <v>0</v>
          </cell>
          <cell r="E4077">
            <v>0</v>
          </cell>
          <cell r="F4077">
            <v>0</v>
          </cell>
          <cell r="G4077">
            <v>0</v>
          </cell>
        </row>
        <row r="4078">
          <cell r="A4078" t="str">
            <v>IIEE-SJ - 102000</v>
          </cell>
          <cell r="B4078" t="str">
            <v xml:space="preserve">Oficial </v>
          </cell>
          <cell r="C4078" t="str">
            <v>Oficial</v>
          </cell>
          <cell r="D4078" t="str">
            <v>hs.</v>
          </cell>
          <cell r="E4078">
            <v>245.42</v>
          </cell>
          <cell r="F4078">
            <v>222.14</v>
          </cell>
          <cell r="G4078">
            <v>54517.599999999999</v>
          </cell>
        </row>
        <row r="4079">
          <cell r="A4079" t="str">
            <v>IIEE-SJ - 103000</v>
          </cell>
          <cell r="B4079" t="str">
            <v>Ayudante</v>
          </cell>
          <cell r="C4079" t="str">
            <v>Ayudante</v>
          </cell>
          <cell r="D4079" t="str">
            <v>hs.</v>
          </cell>
          <cell r="E4079">
            <v>289.43</v>
          </cell>
          <cell r="F4079">
            <v>188.03</v>
          </cell>
          <cell r="G4079">
            <v>54421.52</v>
          </cell>
        </row>
        <row r="4080">
          <cell r="A4080" t="str">
            <v>IIEE-SJ - 102000</v>
          </cell>
          <cell r="B4080" t="str">
            <v xml:space="preserve">Oficial </v>
          </cell>
          <cell r="C4080" t="str">
            <v>Cargas Sociales Oficial</v>
          </cell>
          <cell r="D4080" t="str">
            <v>hs.</v>
          </cell>
          <cell r="E4080">
            <v>245.42</v>
          </cell>
          <cell r="F4080">
            <v>139.9</v>
          </cell>
          <cell r="G4080">
            <v>34334.26</v>
          </cell>
        </row>
        <row r="4081">
          <cell r="A4081" t="str">
            <v>IIEE-SJ - 103000</v>
          </cell>
          <cell r="B4081" t="str">
            <v>Ayudante</v>
          </cell>
          <cell r="C4081" t="str">
            <v>Cargas Sociales Ayudante</v>
          </cell>
          <cell r="D4081" t="str">
            <v>hs.</v>
          </cell>
          <cell r="E4081">
            <v>289.43</v>
          </cell>
          <cell r="F4081">
            <v>118.96</v>
          </cell>
          <cell r="G4081">
            <v>34430.589999999997</v>
          </cell>
        </row>
        <row r="4082">
          <cell r="A4082" t="str">
            <v/>
          </cell>
          <cell r="B4082">
            <v>0</v>
          </cell>
          <cell r="C4082">
            <v>0</v>
          </cell>
          <cell r="D4082" t="str">
            <v/>
          </cell>
          <cell r="E4082">
            <v>0</v>
          </cell>
          <cell r="F4082">
            <v>0</v>
          </cell>
          <cell r="G4082">
            <v>0</v>
          </cell>
        </row>
        <row r="4083">
          <cell r="A4083" t="str">
            <v/>
          </cell>
          <cell r="B4083">
            <v>0</v>
          </cell>
          <cell r="C4083">
            <v>0</v>
          </cell>
          <cell r="D4083" t="str">
            <v/>
          </cell>
          <cell r="E4083">
            <v>0</v>
          </cell>
          <cell r="F4083">
            <v>0</v>
          </cell>
          <cell r="G4083">
            <v>0</v>
          </cell>
        </row>
        <row r="4084">
          <cell r="A4084" t="str">
            <v/>
          </cell>
          <cell r="B4084">
            <v>0</v>
          </cell>
          <cell r="C4084">
            <v>0</v>
          </cell>
          <cell r="D4084" t="str">
            <v/>
          </cell>
          <cell r="E4084">
            <v>0</v>
          </cell>
          <cell r="F4084">
            <v>0</v>
          </cell>
          <cell r="G4084">
            <v>0</v>
          </cell>
        </row>
        <row r="4085">
          <cell r="A4085" t="str">
            <v/>
          </cell>
          <cell r="B4085">
            <v>0</v>
          </cell>
          <cell r="C4085">
            <v>0</v>
          </cell>
          <cell r="D4085" t="str">
            <v/>
          </cell>
          <cell r="E4085">
            <v>0</v>
          </cell>
          <cell r="F4085">
            <v>0</v>
          </cell>
          <cell r="G4085">
            <v>0</v>
          </cell>
        </row>
        <row r="4086">
          <cell r="A4086">
            <v>0</v>
          </cell>
          <cell r="B4086">
            <v>0</v>
          </cell>
          <cell r="C4086">
            <v>0</v>
          </cell>
          <cell r="D4086">
            <v>0</v>
          </cell>
          <cell r="E4086">
            <v>0</v>
          </cell>
          <cell r="F4086" t="str">
            <v>Total B</v>
          </cell>
          <cell r="G4086">
            <v>177703.97</v>
          </cell>
        </row>
        <row r="4087">
          <cell r="A4087">
            <v>0</v>
          </cell>
          <cell r="B4087">
            <v>0</v>
          </cell>
          <cell r="C4087" t="str">
            <v>C - EQUIPOS</v>
          </cell>
          <cell r="D4087">
            <v>0</v>
          </cell>
          <cell r="E4087">
            <v>0</v>
          </cell>
          <cell r="F4087">
            <v>0</v>
          </cell>
          <cell r="G4087">
            <v>0</v>
          </cell>
        </row>
        <row r="4088">
          <cell r="A4088" t="str">
            <v/>
          </cell>
          <cell r="B4088" t="str">
            <v/>
          </cell>
          <cell r="C4088">
            <v>0</v>
          </cell>
          <cell r="D4088" t="str">
            <v/>
          </cell>
          <cell r="E4088">
            <v>0</v>
          </cell>
          <cell r="F4088">
            <v>0</v>
          </cell>
          <cell r="G4088">
            <v>0</v>
          </cell>
        </row>
        <row r="4089">
          <cell r="A4089" t="str">
            <v/>
          </cell>
          <cell r="B4089" t="str">
            <v/>
          </cell>
          <cell r="C4089">
            <v>0</v>
          </cell>
          <cell r="D4089" t="str">
            <v/>
          </cell>
          <cell r="E4089">
            <v>0</v>
          </cell>
          <cell r="F4089">
            <v>0</v>
          </cell>
          <cell r="G4089">
            <v>0</v>
          </cell>
        </row>
        <row r="4090">
          <cell r="A4090" t="str">
            <v/>
          </cell>
          <cell r="B4090" t="str">
            <v/>
          </cell>
          <cell r="C4090">
            <v>0</v>
          </cell>
          <cell r="D4090" t="str">
            <v/>
          </cell>
          <cell r="E4090">
            <v>0</v>
          </cell>
          <cell r="F4090">
            <v>0</v>
          </cell>
          <cell r="G4090">
            <v>0</v>
          </cell>
        </row>
        <row r="4091">
          <cell r="A4091" t="str">
            <v/>
          </cell>
          <cell r="B4091" t="str">
            <v/>
          </cell>
          <cell r="C4091">
            <v>0</v>
          </cell>
          <cell r="D4091" t="str">
            <v/>
          </cell>
          <cell r="E4091">
            <v>0</v>
          </cell>
          <cell r="F4091">
            <v>0</v>
          </cell>
          <cell r="G4091">
            <v>0</v>
          </cell>
        </row>
        <row r="4092">
          <cell r="A4092" t="str">
            <v/>
          </cell>
          <cell r="B4092" t="str">
            <v/>
          </cell>
          <cell r="C4092">
            <v>0</v>
          </cell>
          <cell r="D4092" t="str">
            <v/>
          </cell>
          <cell r="E4092">
            <v>0</v>
          </cell>
          <cell r="F4092">
            <v>0</v>
          </cell>
          <cell r="G4092">
            <v>0</v>
          </cell>
        </row>
        <row r="4093">
          <cell r="A4093" t="str">
            <v/>
          </cell>
          <cell r="B4093" t="str">
            <v/>
          </cell>
          <cell r="C4093">
            <v>0</v>
          </cell>
          <cell r="D4093" t="str">
            <v/>
          </cell>
          <cell r="E4093">
            <v>0</v>
          </cell>
          <cell r="F4093">
            <v>0</v>
          </cell>
          <cell r="G4093">
            <v>0</v>
          </cell>
        </row>
        <row r="4094">
          <cell r="A4094" t="str">
            <v/>
          </cell>
          <cell r="B4094" t="str">
            <v/>
          </cell>
          <cell r="C4094">
            <v>0</v>
          </cell>
          <cell r="D4094" t="str">
            <v/>
          </cell>
          <cell r="E4094">
            <v>0</v>
          </cell>
          <cell r="F4094">
            <v>0</v>
          </cell>
          <cell r="G4094">
            <v>0</v>
          </cell>
        </row>
        <row r="4095">
          <cell r="A4095" t="str">
            <v/>
          </cell>
          <cell r="B4095" t="str">
            <v/>
          </cell>
          <cell r="C4095">
            <v>0</v>
          </cell>
          <cell r="D4095" t="str">
            <v/>
          </cell>
          <cell r="E4095">
            <v>0</v>
          </cell>
          <cell r="F4095">
            <v>0</v>
          </cell>
          <cell r="G4095">
            <v>0</v>
          </cell>
        </row>
        <row r="4096">
          <cell r="A4096" t="str">
            <v/>
          </cell>
          <cell r="B4096" t="str">
            <v/>
          </cell>
          <cell r="C4096">
            <v>0</v>
          </cell>
          <cell r="D4096" t="str">
            <v/>
          </cell>
          <cell r="E4096">
            <v>0</v>
          </cell>
          <cell r="F4096">
            <v>0</v>
          </cell>
          <cell r="G4096">
            <v>0</v>
          </cell>
        </row>
        <row r="4097">
          <cell r="A4097">
            <v>0</v>
          </cell>
          <cell r="B4097">
            <v>0</v>
          </cell>
          <cell r="C4097">
            <v>0</v>
          </cell>
          <cell r="D4097">
            <v>0</v>
          </cell>
          <cell r="E4097">
            <v>0</v>
          </cell>
          <cell r="F4097" t="str">
            <v>Total C</v>
          </cell>
          <cell r="G4097">
            <v>0</v>
          </cell>
        </row>
        <row r="4098">
          <cell r="A4098">
            <v>0</v>
          </cell>
          <cell r="B4098">
            <v>0</v>
          </cell>
          <cell r="C4098">
            <v>0</v>
          </cell>
          <cell r="D4098">
            <v>0</v>
          </cell>
          <cell r="E4098">
            <v>0</v>
          </cell>
          <cell r="F4098">
            <v>0</v>
          </cell>
          <cell r="G4098">
            <v>0</v>
          </cell>
        </row>
        <row r="4099">
          <cell r="A4099" t="str">
            <v>12.4.2</v>
          </cell>
          <cell r="B4099" t="str">
            <v>Cañerías para distribución de agua</v>
          </cell>
          <cell r="C4099">
            <v>0</v>
          </cell>
          <cell r="D4099" t="str">
            <v>Costo  Neto</v>
          </cell>
          <cell r="E4099">
            <v>0</v>
          </cell>
          <cell r="F4099" t="str">
            <v>Total D=A+B+C</v>
          </cell>
          <cell r="G4099">
            <v>470182.31000000006</v>
          </cell>
        </row>
        <row r="4101">
          <cell r="A4101" t="str">
            <v>ANALISIS DE PRECIOS</v>
          </cell>
          <cell r="B4101">
            <v>0</v>
          </cell>
          <cell r="C4101">
            <v>0</v>
          </cell>
          <cell r="D4101">
            <v>0</v>
          </cell>
          <cell r="E4101">
            <v>0</v>
          </cell>
          <cell r="F4101">
            <v>0</v>
          </cell>
          <cell r="G4101">
            <v>0</v>
          </cell>
        </row>
        <row r="4102">
          <cell r="A4102" t="str">
            <v>COMITENTE:</v>
          </cell>
          <cell r="B4102" t="str">
            <v>DIRECCIÓN DE INFRAESTRUCTURA ESCOLAR</v>
          </cell>
          <cell r="C4102">
            <v>0</v>
          </cell>
          <cell r="D4102">
            <v>0</v>
          </cell>
          <cell r="E4102">
            <v>0</v>
          </cell>
          <cell r="F4102">
            <v>0</v>
          </cell>
          <cell r="G4102">
            <v>0</v>
          </cell>
        </row>
        <row r="4103">
          <cell r="A4103" t="str">
            <v>CONTRATISTA:</v>
          </cell>
          <cell r="B4103">
            <v>0</v>
          </cell>
          <cell r="C4103">
            <v>0</v>
          </cell>
          <cell r="D4103">
            <v>0</v>
          </cell>
          <cell r="E4103">
            <v>0</v>
          </cell>
          <cell r="F4103">
            <v>0</v>
          </cell>
          <cell r="G4103">
            <v>0</v>
          </cell>
        </row>
        <row r="4104">
          <cell r="A4104" t="str">
            <v>OBRA:</v>
          </cell>
          <cell r="B4104" t="str">
            <v>ESCUELA JUAN JOSE PASO</v>
          </cell>
          <cell r="C4104">
            <v>0</v>
          </cell>
          <cell r="D4104">
            <v>0</v>
          </cell>
          <cell r="E4104">
            <v>0</v>
          </cell>
          <cell r="F4104" t="str">
            <v>PRECIOS A:</v>
          </cell>
          <cell r="G4104">
            <v>44180</v>
          </cell>
        </row>
        <row r="4105">
          <cell r="A4105" t="str">
            <v>UBICACIÓN:</v>
          </cell>
          <cell r="B4105" t="str">
            <v>DEPARTAMENTO ANGACO</v>
          </cell>
          <cell r="C4105">
            <v>0</v>
          </cell>
          <cell r="D4105">
            <v>0</v>
          </cell>
          <cell r="E4105">
            <v>0</v>
          </cell>
          <cell r="F4105">
            <v>0</v>
          </cell>
          <cell r="G4105">
            <v>0</v>
          </cell>
        </row>
        <row r="4106">
          <cell r="A4106" t="str">
            <v>RUBRO:</v>
          </cell>
          <cell r="B4106">
            <v>12</v>
          </cell>
          <cell r="C4106" t="str">
            <v>INSTALACIÓN SANITARIA.</v>
          </cell>
          <cell r="D4106">
            <v>0</v>
          </cell>
          <cell r="E4106">
            <v>0</v>
          </cell>
          <cell r="F4106">
            <v>0</v>
          </cell>
          <cell r="G4106">
            <v>0</v>
          </cell>
        </row>
        <row r="4107">
          <cell r="A4107" t="str">
            <v>ITEM:</v>
          </cell>
          <cell r="B4107" t="str">
            <v>12.4.3</v>
          </cell>
          <cell r="C4107" t="str">
            <v>Revestimientos de cañerías</v>
          </cell>
          <cell r="D4107">
            <v>0</v>
          </cell>
          <cell r="E4107">
            <v>0</v>
          </cell>
          <cell r="F4107" t="str">
            <v>UNIDAD:</v>
          </cell>
          <cell r="G4107" t="str">
            <v>gl</v>
          </cell>
        </row>
        <row r="4108">
          <cell r="A4108">
            <v>0</v>
          </cell>
          <cell r="B4108">
            <v>0</v>
          </cell>
          <cell r="C4108">
            <v>0</v>
          </cell>
          <cell r="D4108">
            <v>0</v>
          </cell>
          <cell r="E4108">
            <v>0</v>
          </cell>
          <cell r="F4108">
            <v>0</v>
          </cell>
          <cell r="G4108">
            <v>0</v>
          </cell>
        </row>
        <row r="4109">
          <cell r="A4109" t="str">
            <v>DATOS REDETERMINACION</v>
          </cell>
          <cell r="B4109">
            <v>0</v>
          </cell>
          <cell r="C4109" t="str">
            <v>DESIGNACION</v>
          </cell>
          <cell r="D4109" t="str">
            <v>U</v>
          </cell>
          <cell r="E4109" t="str">
            <v>Cantidad</v>
          </cell>
          <cell r="F4109" t="str">
            <v>$ Unitarios</v>
          </cell>
          <cell r="G4109" t="str">
            <v>$ Parcial</v>
          </cell>
        </row>
        <row r="4110">
          <cell r="A4110" t="str">
            <v>CÓDIGO</v>
          </cell>
          <cell r="B4110" t="str">
            <v>DESCRIPCIÓN</v>
          </cell>
          <cell r="C4110">
            <v>0</v>
          </cell>
          <cell r="D4110">
            <v>0</v>
          </cell>
          <cell r="E4110">
            <v>0</v>
          </cell>
          <cell r="F4110">
            <v>0</v>
          </cell>
          <cell r="G4110">
            <v>0</v>
          </cell>
        </row>
        <row r="4111">
          <cell r="A4111">
            <v>0</v>
          </cell>
          <cell r="B4111">
            <v>0</v>
          </cell>
          <cell r="C4111" t="str">
            <v>A - MATERIALES</v>
          </cell>
          <cell r="D4111">
            <v>0</v>
          </cell>
          <cell r="E4111">
            <v>0</v>
          </cell>
          <cell r="F4111">
            <v>0</v>
          </cell>
          <cell r="G4111">
            <v>0</v>
          </cell>
        </row>
        <row r="4112">
          <cell r="A4112" t="str">
            <v>INDEC-MO - 51620-1</v>
          </cell>
          <cell r="B4112" t="str">
            <v xml:space="preserve">Instalación sanitaria </v>
          </cell>
          <cell r="C4112" t="str">
            <v>Revestimiento Cañería I.S. S/Esp. Técnicas</v>
          </cell>
          <cell r="D4112" t="str">
            <v>Gl</v>
          </cell>
          <cell r="E4112">
            <v>1</v>
          </cell>
          <cell r="F4112">
            <v>73119.585087272731</v>
          </cell>
          <cell r="G4112">
            <v>73119.59</v>
          </cell>
        </row>
        <row r="4113">
          <cell r="A4113" t="str">
            <v/>
          </cell>
          <cell r="B4113" t="str">
            <v/>
          </cell>
          <cell r="C4113">
            <v>0</v>
          </cell>
          <cell r="D4113" t="str">
            <v/>
          </cell>
          <cell r="E4113">
            <v>0</v>
          </cell>
          <cell r="F4113">
            <v>0</v>
          </cell>
          <cell r="G4113">
            <v>0</v>
          </cell>
        </row>
        <row r="4114">
          <cell r="A4114" t="str">
            <v/>
          </cell>
          <cell r="B4114" t="str">
            <v/>
          </cell>
          <cell r="C4114">
            <v>0</v>
          </cell>
          <cell r="D4114" t="str">
            <v/>
          </cell>
          <cell r="E4114">
            <v>0</v>
          </cell>
          <cell r="F4114">
            <v>0</v>
          </cell>
          <cell r="G4114">
            <v>0</v>
          </cell>
        </row>
        <row r="4115">
          <cell r="A4115" t="str">
            <v/>
          </cell>
          <cell r="B4115" t="str">
            <v/>
          </cell>
          <cell r="C4115">
            <v>0</v>
          </cell>
          <cell r="D4115" t="str">
            <v/>
          </cell>
          <cell r="E4115">
            <v>0</v>
          </cell>
          <cell r="F4115">
            <v>0</v>
          </cell>
          <cell r="G4115">
            <v>0</v>
          </cell>
        </row>
        <row r="4116">
          <cell r="A4116" t="str">
            <v/>
          </cell>
          <cell r="B4116" t="str">
            <v/>
          </cell>
          <cell r="C4116">
            <v>0</v>
          </cell>
          <cell r="D4116" t="str">
            <v/>
          </cell>
          <cell r="E4116">
            <v>0</v>
          </cell>
          <cell r="F4116">
            <v>0</v>
          </cell>
          <cell r="G4116">
            <v>0</v>
          </cell>
        </row>
        <row r="4117">
          <cell r="A4117" t="str">
            <v/>
          </cell>
          <cell r="B4117" t="str">
            <v/>
          </cell>
          <cell r="C4117">
            <v>0</v>
          </cell>
          <cell r="D4117" t="str">
            <v/>
          </cell>
          <cell r="E4117">
            <v>0</v>
          </cell>
          <cell r="F4117">
            <v>0</v>
          </cell>
          <cell r="G4117">
            <v>0</v>
          </cell>
        </row>
        <row r="4118">
          <cell r="A4118" t="str">
            <v/>
          </cell>
          <cell r="B4118" t="str">
            <v/>
          </cell>
          <cell r="C4118">
            <v>0</v>
          </cell>
          <cell r="D4118" t="str">
            <v/>
          </cell>
          <cell r="E4118">
            <v>0</v>
          </cell>
          <cell r="F4118">
            <v>0</v>
          </cell>
          <cell r="G4118">
            <v>0</v>
          </cell>
        </row>
        <row r="4119">
          <cell r="A4119" t="str">
            <v/>
          </cell>
          <cell r="B4119" t="str">
            <v/>
          </cell>
          <cell r="C4119">
            <v>0</v>
          </cell>
          <cell r="D4119" t="str">
            <v/>
          </cell>
          <cell r="E4119">
            <v>0</v>
          </cell>
          <cell r="F4119">
            <v>0</v>
          </cell>
          <cell r="G4119">
            <v>0</v>
          </cell>
        </row>
        <row r="4120">
          <cell r="A4120" t="str">
            <v/>
          </cell>
          <cell r="B4120" t="str">
            <v/>
          </cell>
          <cell r="C4120">
            <v>0</v>
          </cell>
          <cell r="D4120" t="str">
            <v/>
          </cell>
          <cell r="E4120">
            <v>0</v>
          </cell>
          <cell r="F4120">
            <v>0</v>
          </cell>
          <cell r="G4120">
            <v>0</v>
          </cell>
        </row>
        <row r="4121">
          <cell r="A4121" t="str">
            <v/>
          </cell>
          <cell r="B4121" t="str">
            <v/>
          </cell>
          <cell r="C4121">
            <v>0</v>
          </cell>
          <cell r="D4121" t="str">
            <v/>
          </cell>
          <cell r="E4121">
            <v>0</v>
          </cell>
          <cell r="F4121">
            <v>0</v>
          </cell>
          <cell r="G4121">
            <v>0</v>
          </cell>
        </row>
        <row r="4122">
          <cell r="A4122" t="str">
            <v/>
          </cell>
          <cell r="B4122" t="str">
            <v/>
          </cell>
          <cell r="C4122">
            <v>0</v>
          </cell>
          <cell r="D4122" t="str">
            <v/>
          </cell>
          <cell r="E4122">
            <v>0</v>
          </cell>
          <cell r="F4122">
            <v>0</v>
          </cell>
          <cell r="G4122">
            <v>0</v>
          </cell>
        </row>
        <row r="4123">
          <cell r="A4123" t="str">
            <v/>
          </cell>
          <cell r="B4123" t="str">
            <v/>
          </cell>
          <cell r="C4123">
            <v>0</v>
          </cell>
          <cell r="D4123" t="str">
            <v/>
          </cell>
          <cell r="E4123">
            <v>0</v>
          </cell>
          <cell r="F4123">
            <v>0</v>
          </cell>
          <cell r="G4123">
            <v>0</v>
          </cell>
        </row>
        <row r="4124">
          <cell r="A4124" t="str">
            <v/>
          </cell>
          <cell r="B4124" t="str">
            <v/>
          </cell>
          <cell r="C4124">
            <v>0</v>
          </cell>
          <cell r="D4124" t="str">
            <v/>
          </cell>
          <cell r="E4124">
            <v>0</v>
          </cell>
          <cell r="F4124">
            <v>0</v>
          </cell>
          <cell r="G4124">
            <v>0</v>
          </cell>
        </row>
        <row r="4125">
          <cell r="A4125" t="str">
            <v/>
          </cell>
          <cell r="B4125" t="str">
            <v/>
          </cell>
          <cell r="C4125">
            <v>0</v>
          </cell>
          <cell r="D4125" t="str">
            <v/>
          </cell>
          <cell r="E4125">
            <v>0</v>
          </cell>
          <cell r="F4125">
            <v>0</v>
          </cell>
          <cell r="G4125">
            <v>0</v>
          </cell>
        </row>
        <row r="4126">
          <cell r="A4126">
            <v>0</v>
          </cell>
          <cell r="B4126">
            <v>0</v>
          </cell>
          <cell r="C4126">
            <v>0</v>
          </cell>
          <cell r="D4126">
            <v>0</v>
          </cell>
          <cell r="E4126">
            <v>0</v>
          </cell>
          <cell r="F4126" t="str">
            <v>Total A</v>
          </cell>
          <cell r="G4126">
            <v>73119.59</v>
          </cell>
        </row>
        <row r="4127">
          <cell r="A4127">
            <v>0</v>
          </cell>
          <cell r="B4127">
            <v>0</v>
          </cell>
          <cell r="C4127" t="str">
            <v>B - MANO DE OBRA</v>
          </cell>
          <cell r="D4127">
            <v>0</v>
          </cell>
          <cell r="E4127">
            <v>0</v>
          </cell>
          <cell r="F4127">
            <v>0</v>
          </cell>
          <cell r="G4127">
            <v>0</v>
          </cell>
        </row>
        <row r="4128">
          <cell r="A4128" t="str">
            <v>IIEE-SJ - 102000</v>
          </cell>
          <cell r="B4128" t="str">
            <v xml:space="preserve">Oficial </v>
          </cell>
          <cell r="C4128" t="str">
            <v>Oficial</v>
          </cell>
          <cell r="D4128" t="str">
            <v>hs.</v>
          </cell>
          <cell r="E4128">
            <v>61.36</v>
          </cell>
          <cell r="F4128">
            <v>222.14</v>
          </cell>
          <cell r="G4128">
            <v>13630.51</v>
          </cell>
        </row>
        <row r="4129">
          <cell r="A4129" t="str">
            <v>IIEE-SJ - 103000</v>
          </cell>
          <cell r="B4129" t="str">
            <v>Ayudante</v>
          </cell>
          <cell r="C4129" t="str">
            <v>Ayudante</v>
          </cell>
          <cell r="D4129" t="str">
            <v>hs.</v>
          </cell>
          <cell r="E4129">
            <v>72.36</v>
          </cell>
          <cell r="F4129">
            <v>188.03</v>
          </cell>
          <cell r="G4129">
            <v>13605.85</v>
          </cell>
        </row>
        <row r="4130">
          <cell r="A4130" t="str">
            <v>IIEE-SJ - 102000</v>
          </cell>
          <cell r="B4130" t="str">
            <v xml:space="preserve">Oficial </v>
          </cell>
          <cell r="C4130" t="str">
            <v>Cargas Sociales Oficial</v>
          </cell>
          <cell r="D4130" t="str">
            <v>hs.</v>
          </cell>
          <cell r="E4130">
            <v>61.36</v>
          </cell>
          <cell r="F4130">
            <v>139.9</v>
          </cell>
          <cell r="G4130">
            <v>8584.26</v>
          </cell>
        </row>
        <row r="4131">
          <cell r="A4131" t="str">
            <v>IIEE-SJ - 103000</v>
          </cell>
          <cell r="B4131" t="str">
            <v>Ayudante</v>
          </cell>
          <cell r="C4131" t="str">
            <v>Cargas Sociales Ayudante</v>
          </cell>
          <cell r="D4131" t="str">
            <v>hs.</v>
          </cell>
          <cell r="E4131">
            <v>72.36</v>
          </cell>
          <cell r="F4131">
            <v>118.96</v>
          </cell>
          <cell r="G4131">
            <v>8607.9500000000007</v>
          </cell>
        </row>
        <row r="4132">
          <cell r="A4132" t="str">
            <v/>
          </cell>
          <cell r="B4132">
            <v>0</v>
          </cell>
          <cell r="C4132">
            <v>0</v>
          </cell>
          <cell r="D4132" t="str">
            <v/>
          </cell>
          <cell r="E4132">
            <v>0</v>
          </cell>
          <cell r="F4132">
            <v>0</v>
          </cell>
          <cell r="G4132">
            <v>0</v>
          </cell>
        </row>
        <row r="4133">
          <cell r="A4133" t="str">
            <v/>
          </cell>
          <cell r="B4133">
            <v>0</v>
          </cell>
          <cell r="C4133">
            <v>0</v>
          </cell>
          <cell r="D4133" t="str">
            <v/>
          </cell>
          <cell r="E4133">
            <v>0</v>
          </cell>
          <cell r="F4133">
            <v>0</v>
          </cell>
          <cell r="G4133">
            <v>0</v>
          </cell>
        </row>
        <row r="4134">
          <cell r="A4134" t="str">
            <v/>
          </cell>
          <cell r="B4134">
            <v>0</v>
          </cell>
          <cell r="C4134">
            <v>0</v>
          </cell>
          <cell r="D4134" t="str">
            <v/>
          </cell>
          <cell r="E4134">
            <v>0</v>
          </cell>
          <cell r="F4134">
            <v>0</v>
          </cell>
          <cell r="G4134">
            <v>0</v>
          </cell>
        </row>
        <row r="4135">
          <cell r="A4135" t="str">
            <v/>
          </cell>
          <cell r="B4135">
            <v>0</v>
          </cell>
          <cell r="C4135">
            <v>0</v>
          </cell>
          <cell r="D4135" t="str">
            <v/>
          </cell>
          <cell r="E4135">
            <v>0</v>
          </cell>
          <cell r="F4135">
            <v>0</v>
          </cell>
          <cell r="G4135">
            <v>0</v>
          </cell>
        </row>
        <row r="4136">
          <cell r="A4136">
            <v>0</v>
          </cell>
          <cell r="B4136">
            <v>0</v>
          </cell>
          <cell r="C4136">
            <v>0</v>
          </cell>
          <cell r="D4136">
            <v>0</v>
          </cell>
          <cell r="E4136">
            <v>0</v>
          </cell>
          <cell r="F4136" t="str">
            <v>Total B</v>
          </cell>
          <cell r="G4136">
            <v>44428.570000000007</v>
          </cell>
        </row>
        <row r="4137">
          <cell r="A4137">
            <v>0</v>
          </cell>
          <cell r="B4137">
            <v>0</v>
          </cell>
          <cell r="C4137" t="str">
            <v>C - EQUIPOS</v>
          </cell>
          <cell r="D4137">
            <v>0</v>
          </cell>
          <cell r="E4137">
            <v>0</v>
          </cell>
          <cell r="F4137">
            <v>0</v>
          </cell>
          <cell r="G4137">
            <v>0</v>
          </cell>
        </row>
        <row r="4138">
          <cell r="A4138" t="str">
            <v/>
          </cell>
          <cell r="B4138" t="str">
            <v/>
          </cell>
          <cell r="C4138">
            <v>0</v>
          </cell>
          <cell r="D4138" t="str">
            <v/>
          </cell>
          <cell r="E4138">
            <v>0</v>
          </cell>
          <cell r="F4138">
            <v>0</v>
          </cell>
          <cell r="G4138">
            <v>0</v>
          </cell>
        </row>
        <row r="4139">
          <cell r="A4139" t="str">
            <v/>
          </cell>
          <cell r="B4139" t="str">
            <v/>
          </cell>
          <cell r="C4139">
            <v>0</v>
          </cell>
          <cell r="D4139" t="str">
            <v/>
          </cell>
          <cell r="E4139">
            <v>0</v>
          </cell>
          <cell r="F4139">
            <v>0</v>
          </cell>
          <cell r="G4139">
            <v>0</v>
          </cell>
        </row>
        <row r="4140">
          <cell r="A4140" t="str">
            <v/>
          </cell>
          <cell r="B4140" t="str">
            <v/>
          </cell>
          <cell r="C4140">
            <v>0</v>
          </cell>
          <cell r="D4140" t="str">
            <v/>
          </cell>
          <cell r="E4140">
            <v>0</v>
          </cell>
          <cell r="F4140">
            <v>0</v>
          </cell>
          <cell r="G4140">
            <v>0</v>
          </cell>
        </row>
        <row r="4141">
          <cell r="A4141" t="str">
            <v/>
          </cell>
          <cell r="B4141" t="str">
            <v/>
          </cell>
          <cell r="C4141">
            <v>0</v>
          </cell>
          <cell r="D4141" t="str">
            <v/>
          </cell>
          <cell r="E4141">
            <v>0</v>
          </cell>
          <cell r="F4141">
            <v>0</v>
          </cell>
          <cell r="G4141">
            <v>0</v>
          </cell>
        </row>
        <row r="4142">
          <cell r="A4142" t="str">
            <v/>
          </cell>
          <cell r="B4142" t="str">
            <v/>
          </cell>
          <cell r="C4142">
            <v>0</v>
          </cell>
          <cell r="D4142" t="str">
            <v/>
          </cell>
          <cell r="E4142">
            <v>0</v>
          </cell>
          <cell r="F4142">
            <v>0</v>
          </cell>
          <cell r="G4142">
            <v>0</v>
          </cell>
        </row>
        <row r="4143">
          <cell r="A4143" t="str">
            <v/>
          </cell>
          <cell r="B4143" t="str">
            <v/>
          </cell>
          <cell r="C4143">
            <v>0</v>
          </cell>
          <cell r="D4143" t="str">
            <v/>
          </cell>
          <cell r="E4143">
            <v>0</v>
          </cell>
          <cell r="F4143">
            <v>0</v>
          </cell>
          <cell r="G4143">
            <v>0</v>
          </cell>
        </row>
        <row r="4144">
          <cell r="A4144" t="str">
            <v/>
          </cell>
          <cell r="B4144" t="str">
            <v/>
          </cell>
          <cell r="C4144">
            <v>0</v>
          </cell>
          <cell r="D4144" t="str">
            <v/>
          </cell>
          <cell r="E4144">
            <v>0</v>
          </cell>
          <cell r="F4144">
            <v>0</v>
          </cell>
          <cell r="G4144">
            <v>0</v>
          </cell>
        </row>
        <row r="4145">
          <cell r="A4145" t="str">
            <v/>
          </cell>
          <cell r="B4145" t="str">
            <v/>
          </cell>
          <cell r="C4145">
            <v>0</v>
          </cell>
          <cell r="D4145" t="str">
            <v/>
          </cell>
          <cell r="E4145">
            <v>0</v>
          </cell>
          <cell r="F4145">
            <v>0</v>
          </cell>
          <cell r="G4145">
            <v>0</v>
          </cell>
        </row>
        <row r="4146">
          <cell r="A4146" t="str">
            <v/>
          </cell>
          <cell r="B4146" t="str">
            <v/>
          </cell>
          <cell r="C4146">
            <v>0</v>
          </cell>
          <cell r="D4146" t="str">
            <v/>
          </cell>
          <cell r="E4146">
            <v>0</v>
          </cell>
          <cell r="F4146">
            <v>0</v>
          </cell>
          <cell r="G4146">
            <v>0</v>
          </cell>
        </row>
        <row r="4147">
          <cell r="A4147">
            <v>0</v>
          </cell>
          <cell r="B4147">
            <v>0</v>
          </cell>
          <cell r="C4147">
            <v>0</v>
          </cell>
          <cell r="D4147">
            <v>0</v>
          </cell>
          <cell r="E4147">
            <v>0</v>
          </cell>
          <cell r="F4147" t="str">
            <v>Total C</v>
          </cell>
          <cell r="G4147">
            <v>0</v>
          </cell>
        </row>
        <row r="4148">
          <cell r="A4148">
            <v>0</v>
          </cell>
          <cell r="B4148">
            <v>0</v>
          </cell>
          <cell r="C4148">
            <v>0</v>
          </cell>
          <cell r="D4148">
            <v>0</v>
          </cell>
          <cell r="E4148">
            <v>0</v>
          </cell>
          <cell r="F4148">
            <v>0</v>
          </cell>
          <cell r="G4148">
            <v>0</v>
          </cell>
        </row>
        <row r="4149">
          <cell r="A4149" t="str">
            <v>12.4.3</v>
          </cell>
          <cell r="B4149" t="str">
            <v>Revestimientos de cañerías</v>
          </cell>
          <cell r="C4149">
            <v>0</v>
          </cell>
          <cell r="D4149" t="str">
            <v>Costo  Neto</v>
          </cell>
          <cell r="E4149">
            <v>0</v>
          </cell>
          <cell r="F4149" t="str">
            <v>Total D=A+B+C</v>
          </cell>
          <cell r="G4149">
            <v>117548.15999999999</v>
          </cell>
        </row>
        <row r="4151">
          <cell r="A4151" t="str">
            <v>ANALISIS DE PRECIOS</v>
          </cell>
          <cell r="B4151">
            <v>0</v>
          </cell>
          <cell r="C4151">
            <v>0</v>
          </cell>
          <cell r="D4151">
            <v>0</v>
          </cell>
          <cell r="E4151">
            <v>0</v>
          </cell>
          <cell r="F4151">
            <v>0</v>
          </cell>
          <cell r="G4151">
            <v>0</v>
          </cell>
        </row>
        <row r="4152">
          <cell r="A4152" t="str">
            <v>COMITENTE:</v>
          </cell>
          <cell r="B4152" t="str">
            <v>DIRECCIÓN DE INFRAESTRUCTURA ESCOLAR</v>
          </cell>
          <cell r="C4152">
            <v>0</v>
          </cell>
          <cell r="D4152">
            <v>0</v>
          </cell>
          <cell r="E4152">
            <v>0</v>
          </cell>
          <cell r="F4152">
            <v>0</v>
          </cell>
          <cell r="G4152">
            <v>0</v>
          </cell>
        </row>
        <row r="4153">
          <cell r="A4153" t="str">
            <v>CONTRATISTA:</v>
          </cell>
          <cell r="B4153">
            <v>0</v>
          </cell>
          <cell r="C4153">
            <v>0</v>
          </cell>
          <cell r="D4153">
            <v>0</v>
          </cell>
          <cell r="E4153">
            <v>0</v>
          </cell>
          <cell r="F4153">
            <v>0</v>
          </cell>
          <cell r="G4153">
            <v>0</v>
          </cell>
        </row>
        <row r="4154">
          <cell r="A4154" t="str">
            <v>OBRA:</v>
          </cell>
          <cell r="B4154" t="str">
            <v>ESCUELA JUAN JOSE PASO</v>
          </cell>
          <cell r="C4154">
            <v>0</v>
          </cell>
          <cell r="D4154">
            <v>0</v>
          </cell>
          <cell r="E4154">
            <v>0</v>
          </cell>
          <cell r="F4154" t="str">
            <v>PRECIOS A:</v>
          </cell>
          <cell r="G4154">
            <v>44180</v>
          </cell>
        </row>
        <row r="4155">
          <cell r="A4155" t="str">
            <v>UBICACIÓN:</v>
          </cell>
          <cell r="B4155" t="str">
            <v>DEPARTAMENTO ANGACO</v>
          </cell>
          <cell r="C4155">
            <v>0</v>
          </cell>
          <cell r="D4155">
            <v>0</v>
          </cell>
          <cell r="E4155">
            <v>0</v>
          </cell>
          <cell r="F4155">
            <v>0</v>
          </cell>
          <cell r="G4155">
            <v>0</v>
          </cell>
        </row>
        <row r="4156">
          <cell r="A4156" t="str">
            <v>RUBRO:</v>
          </cell>
          <cell r="B4156">
            <v>12</v>
          </cell>
          <cell r="C4156" t="str">
            <v>INSTALACIÓN SANITARIA.</v>
          </cell>
          <cell r="D4156">
            <v>0</v>
          </cell>
          <cell r="E4156">
            <v>0</v>
          </cell>
          <cell r="F4156">
            <v>0</v>
          </cell>
          <cell r="G4156">
            <v>0</v>
          </cell>
        </row>
        <row r="4157">
          <cell r="A4157" t="str">
            <v>ITEM:</v>
          </cell>
          <cell r="B4157" t="str">
            <v>12.5.1</v>
          </cell>
          <cell r="C4157" t="str">
            <v>Tanques de reserva</v>
          </cell>
          <cell r="D4157">
            <v>0</v>
          </cell>
          <cell r="E4157">
            <v>0</v>
          </cell>
          <cell r="F4157" t="str">
            <v>UNIDAD:</v>
          </cell>
          <cell r="G4157" t="str">
            <v>gl</v>
          </cell>
        </row>
        <row r="4158">
          <cell r="A4158">
            <v>0</v>
          </cell>
          <cell r="B4158">
            <v>0</v>
          </cell>
          <cell r="C4158">
            <v>0</v>
          </cell>
          <cell r="D4158">
            <v>0</v>
          </cell>
          <cell r="E4158">
            <v>0</v>
          </cell>
          <cell r="F4158">
            <v>0</v>
          </cell>
          <cell r="G4158">
            <v>0</v>
          </cell>
        </row>
        <row r="4159">
          <cell r="A4159" t="str">
            <v>DATOS REDETERMINACION</v>
          </cell>
          <cell r="B4159">
            <v>0</v>
          </cell>
          <cell r="C4159" t="str">
            <v>DESIGNACION</v>
          </cell>
          <cell r="D4159" t="str">
            <v>U</v>
          </cell>
          <cell r="E4159" t="str">
            <v>Cantidad</v>
          </cell>
          <cell r="F4159" t="str">
            <v>$ Unitarios</v>
          </cell>
          <cell r="G4159" t="str">
            <v>$ Parcial</v>
          </cell>
        </row>
        <row r="4160">
          <cell r="A4160" t="str">
            <v>CÓDIGO</v>
          </cell>
          <cell r="B4160" t="str">
            <v>DESCRIPCIÓN</v>
          </cell>
          <cell r="C4160">
            <v>0</v>
          </cell>
          <cell r="D4160">
            <v>0</v>
          </cell>
          <cell r="E4160">
            <v>0</v>
          </cell>
          <cell r="F4160">
            <v>0</v>
          </cell>
          <cell r="G4160">
            <v>0</v>
          </cell>
        </row>
        <row r="4161">
          <cell r="A4161">
            <v>0</v>
          </cell>
          <cell r="B4161">
            <v>0</v>
          </cell>
          <cell r="C4161" t="str">
            <v>A - MATERIALES</v>
          </cell>
          <cell r="D4161">
            <v>0</v>
          </cell>
          <cell r="E4161">
            <v>0</v>
          </cell>
          <cell r="F4161">
            <v>0</v>
          </cell>
          <cell r="G4161">
            <v>0</v>
          </cell>
        </row>
        <row r="4162">
          <cell r="A4162" t="str">
            <v>INDEC-MO - 51620-1</v>
          </cell>
          <cell r="B4162" t="str">
            <v xml:space="preserve">Instalación sanitaria </v>
          </cell>
          <cell r="C4162" t="str">
            <v>Tanque de Reserva I.S. S/Esp. Técnicas</v>
          </cell>
          <cell r="D4162" t="str">
            <v>Gl</v>
          </cell>
          <cell r="E4162">
            <v>1</v>
          </cell>
          <cell r="F4162">
            <v>170000</v>
          </cell>
          <cell r="G4162">
            <v>170000</v>
          </cell>
        </row>
        <row r="4163">
          <cell r="A4163" t="str">
            <v/>
          </cell>
          <cell r="B4163" t="str">
            <v/>
          </cell>
          <cell r="C4163">
            <v>0</v>
          </cell>
          <cell r="D4163" t="str">
            <v/>
          </cell>
          <cell r="E4163">
            <v>0</v>
          </cell>
          <cell r="F4163">
            <v>0</v>
          </cell>
          <cell r="G4163">
            <v>0</v>
          </cell>
        </row>
        <row r="4164">
          <cell r="A4164" t="str">
            <v/>
          </cell>
          <cell r="B4164" t="str">
            <v/>
          </cell>
          <cell r="C4164">
            <v>0</v>
          </cell>
          <cell r="D4164" t="str">
            <v/>
          </cell>
          <cell r="E4164">
            <v>0</v>
          </cell>
          <cell r="F4164">
            <v>0</v>
          </cell>
          <cell r="G4164">
            <v>0</v>
          </cell>
        </row>
        <row r="4165">
          <cell r="A4165" t="str">
            <v/>
          </cell>
          <cell r="B4165" t="str">
            <v/>
          </cell>
          <cell r="C4165">
            <v>0</v>
          </cell>
          <cell r="D4165" t="str">
            <v/>
          </cell>
          <cell r="E4165">
            <v>0</v>
          </cell>
          <cell r="F4165">
            <v>0</v>
          </cell>
          <cell r="G4165">
            <v>0</v>
          </cell>
        </row>
        <row r="4166">
          <cell r="A4166" t="str">
            <v/>
          </cell>
          <cell r="B4166" t="str">
            <v/>
          </cell>
          <cell r="C4166">
            <v>0</v>
          </cell>
          <cell r="D4166" t="str">
            <v/>
          </cell>
          <cell r="E4166">
            <v>0</v>
          </cell>
          <cell r="F4166">
            <v>0</v>
          </cell>
          <cell r="G4166">
            <v>0</v>
          </cell>
        </row>
        <row r="4167">
          <cell r="A4167" t="str">
            <v/>
          </cell>
          <cell r="B4167" t="str">
            <v/>
          </cell>
          <cell r="C4167">
            <v>0</v>
          </cell>
          <cell r="D4167" t="str">
            <v/>
          </cell>
          <cell r="E4167">
            <v>0</v>
          </cell>
          <cell r="F4167">
            <v>0</v>
          </cell>
          <cell r="G4167">
            <v>0</v>
          </cell>
        </row>
        <row r="4168">
          <cell r="A4168" t="str">
            <v/>
          </cell>
          <cell r="B4168" t="str">
            <v/>
          </cell>
          <cell r="C4168">
            <v>0</v>
          </cell>
          <cell r="D4168" t="str">
            <v/>
          </cell>
          <cell r="E4168">
            <v>0</v>
          </cell>
          <cell r="F4168">
            <v>0</v>
          </cell>
          <cell r="G4168">
            <v>0</v>
          </cell>
        </row>
        <row r="4169">
          <cell r="A4169" t="str">
            <v/>
          </cell>
          <cell r="B4169" t="str">
            <v/>
          </cell>
          <cell r="C4169">
            <v>0</v>
          </cell>
          <cell r="D4169" t="str">
            <v/>
          </cell>
          <cell r="E4169">
            <v>0</v>
          </cell>
          <cell r="F4169">
            <v>0</v>
          </cell>
          <cell r="G4169">
            <v>0</v>
          </cell>
        </row>
        <row r="4170">
          <cell r="A4170" t="str">
            <v/>
          </cell>
          <cell r="B4170" t="str">
            <v/>
          </cell>
          <cell r="C4170">
            <v>0</v>
          </cell>
          <cell r="D4170" t="str">
            <v/>
          </cell>
          <cell r="E4170">
            <v>0</v>
          </cell>
          <cell r="F4170">
            <v>0</v>
          </cell>
          <cell r="G4170">
            <v>0</v>
          </cell>
        </row>
        <row r="4171">
          <cell r="A4171" t="str">
            <v/>
          </cell>
          <cell r="B4171" t="str">
            <v/>
          </cell>
          <cell r="C4171">
            <v>0</v>
          </cell>
          <cell r="D4171" t="str">
            <v/>
          </cell>
          <cell r="E4171">
            <v>0</v>
          </cell>
          <cell r="F4171">
            <v>0</v>
          </cell>
          <cell r="G4171">
            <v>0</v>
          </cell>
        </row>
        <row r="4172">
          <cell r="A4172" t="str">
            <v/>
          </cell>
          <cell r="B4172" t="str">
            <v/>
          </cell>
          <cell r="C4172">
            <v>0</v>
          </cell>
          <cell r="D4172" t="str">
            <v/>
          </cell>
          <cell r="E4172">
            <v>0</v>
          </cell>
          <cell r="F4172">
            <v>0</v>
          </cell>
          <cell r="G4172">
            <v>0</v>
          </cell>
        </row>
        <row r="4173">
          <cell r="A4173" t="str">
            <v/>
          </cell>
          <cell r="B4173" t="str">
            <v/>
          </cell>
          <cell r="C4173">
            <v>0</v>
          </cell>
          <cell r="D4173" t="str">
            <v/>
          </cell>
          <cell r="E4173">
            <v>0</v>
          </cell>
          <cell r="F4173">
            <v>0</v>
          </cell>
          <cell r="G4173">
            <v>0</v>
          </cell>
        </row>
        <row r="4174">
          <cell r="A4174" t="str">
            <v/>
          </cell>
          <cell r="B4174" t="str">
            <v/>
          </cell>
          <cell r="C4174">
            <v>0</v>
          </cell>
          <cell r="D4174" t="str">
            <v/>
          </cell>
          <cell r="E4174">
            <v>0</v>
          </cell>
          <cell r="F4174">
            <v>0</v>
          </cell>
          <cell r="G4174">
            <v>0</v>
          </cell>
        </row>
        <row r="4175">
          <cell r="A4175" t="str">
            <v/>
          </cell>
          <cell r="B4175" t="str">
            <v/>
          </cell>
          <cell r="C4175">
            <v>0</v>
          </cell>
          <cell r="D4175" t="str">
            <v/>
          </cell>
          <cell r="E4175">
            <v>0</v>
          </cell>
          <cell r="F4175">
            <v>0</v>
          </cell>
          <cell r="G4175">
            <v>0</v>
          </cell>
        </row>
        <row r="4176">
          <cell r="A4176">
            <v>0</v>
          </cell>
          <cell r="B4176">
            <v>0</v>
          </cell>
          <cell r="C4176">
            <v>0</v>
          </cell>
          <cell r="D4176">
            <v>0</v>
          </cell>
          <cell r="E4176">
            <v>0</v>
          </cell>
          <cell r="F4176" t="str">
            <v>Total A</v>
          </cell>
          <cell r="G4176">
            <v>170000</v>
          </cell>
        </row>
        <row r="4177">
          <cell r="A4177">
            <v>0</v>
          </cell>
          <cell r="B4177">
            <v>0</v>
          </cell>
          <cell r="C4177" t="str">
            <v>B - MANO DE OBRA</v>
          </cell>
          <cell r="D4177">
            <v>0</v>
          </cell>
          <cell r="E4177">
            <v>0</v>
          </cell>
          <cell r="F4177">
            <v>0</v>
          </cell>
          <cell r="G4177">
            <v>0</v>
          </cell>
        </row>
        <row r="4178">
          <cell r="A4178" t="str">
            <v>IIEE-SJ - 102000</v>
          </cell>
          <cell r="B4178" t="str">
            <v xml:space="preserve">Oficial </v>
          </cell>
          <cell r="C4178" t="str">
            <v>Oficial</v>
          </cell>
          <cell r="D4178" t="str">
            <v>hs.</v>
          </cell>
          <cell r="E4178">
            <v>48.34</v>
          </cell>
          <cell r="F4178">
            <v>222.14</v>
          </cell>
          <cell r="G4178">
            <v>10738.25</v>
          </cell>
        </row>
        <row r="4179">
          <cell r="A4179" t="str">
            <v>IIEE-SJ - 103000</v>
          </cell>
          <cell r="B4179" t="str">
            <v>Ayudante</v>
          </cell>
          <cell r="C4179" t="str">
            <v>Ayudante</v>
          </cell>
          <cell r="D4179" t="str">
            <v>hs.</v>
          </cell>
          <cell r="E4179">
            <v>57.01</v>
          </cell>
          <cell r="F4179">
            <v>188.03</v>
          </cell>
          <cell r="G4179">
            <v>10719.59</v>
          </cell>
        </row>
        <row r="4180">
          <cell r="A4180" t="str">
            <v>IIEE-SJ - 102000</v>
          </cell>
          <cell r="B4180" t="str">
            <v xml:space="preserve">Oficial </v>
          </cell>
          <cell r="C4180" t="str">
            <v>Cargas Sociales Oficial</v>
          </cell>
          <cell r="D4180" t="str">
            <v>hs.</v>
          </cell>
          <cell r="E4180">
            <v>48.34</v>
          </cell>
          <cell r="F4180">
            <v>139.9</v>
          </cell>
          <cell r="G4180">
            <v>6762.77</v>
          </cell>
        </row>
        <row r="4181">
          <cell r="A4181" t="str">
            <v>IIEE-SJ - 103000</v>
          </cell>
          <cell r="B4181" t="str">
            <v>Ayudante</v>
          </cell>
          <cell r="C4181" t="str">
            <v>Cargas Sociales Ayudante</v>
          </cell>
          <cell r="D4181" t="str">
            <v>hs.</v>
          </cell>
          <cell r="E4181">
            <v>57.01</v>
          </cell>
          <cell r="F4181">
            <v>118.96</v>
          </cell>
          <cell r="G4181">
            <v>6781.91</v>
          </cell>
        </row>
        <row r="4182">
          <cell r="A4182" t="str">
            <v/>
          </cell>
          <cell r="B4182">
            <v>0</v>
          </cell>
          <cell r="C4182">
            <v>0</v>
          </cell>
          <cell r="D4182" t="str">
            <v/>
          </cell>
          <cell r="E4182">
            <v>0</v>
          </cell>
          <cell r="F4182">
            <v>0</v>
          </cell>
          <cell r="G4182">
            <v>0</v>
          </cell>
        </row>
        <row r="4183">
          <cell r="A4183" t="str">
            <v/>
          </cell>
          <cell r="B4183">
            <v>0</v>
          </cell>
          <cell r="C4183">
            <v>0</v>
          </cell>
          <cell r="D4183" t="str">
            <v/>
          </cell>
          <cell r="E4183">
            <v>0</v>
          </cell>
          <cell r="F4183">
            <v>0</v>
          </cell>
          <cell r="G4183">
            <v>0</v>
          </cell>
        </row>
        <row r="4184">
          <cell r="A4184" t="str">
            <v/>
          </cell>
          <cell r="B4184">
            <v>0</v>
          </cell>
          <cell r="C4184">
            <v>0</v>
          </cell>
          <cell r="D4184" t="str">
            <v/>
          </cell>
          <cell r="E4184">
            <v>0</v>
          </cell>
          <cell r="F4184">
            <v>0</v>
          </cell>
          <cell r="G4184">
            <v>0</v>
          </cell>
        </row>
        <row r="4185">
          <cell r="A4185" t="str">
            <v/>
          </cell>
          <cell r="B4185">
            <v>0</v>
          </cell>
          <cell r="C4185">
            <v>0</v>
          </cell>
          <cell r="D4185" t="str">
            <v/>
          </cell>
          <cell r="E4185">
            <v>0</v>
          </cell>
          <cell r="F4185">
            <v>0</v>
          </cell>
          <cell r="G4185">
            <v>0</v>
          </cell>
        </row>
        <row r="4186">
          <cell r="A4186">
            <v>0</v>
          </cell>
          <cell r="B4186">
            <v>0</v>
          </cell>
          <cell r="C4186">
            <v>0</v>
          </cell>
          <cell r="D4186">
            <v>0</v>
          </cell>
          <cell r="E4186">
            <v>0</v>
          </cell>
          <cell r="F4186" t="str">
            <v>Total B</v>
          </cell>
          <cell r="G4186">
            <v>35002.520000000004</v>
          </cell>
        </row>
        <row r="4187">
          <cell r="A4187">
            <v>0</v>
          </cell>
          <cell r="B4187">
            <v>0</v>
          </cell>
          <cell r="C4187" t="str">
            <v>C - EQUIPOS</v>
          </cell>
          <cell r="D4187">
            <v>0</v>
          </cell>
          <cell r="E4187">
            <v>0</v>
          </cell>
          <cell r="F4187">
            <v>0</v>
          </cell>
          <cell r="G4187">
            <v>0</v>
          </cell>
        </row>
        <row r="4188">
          <cell r="A4188" t="str">
            <v/>
          </cell>
          <cell r="B4188" t="str">
            <v/>
          </cell>
          <cell r="C4188">
            <v>0</v>
          </cell>
          <cell r="D4188" t="str">
            <v/>
          </cell>
          <cell r="E4188">
            <v>0</v>
          </cell>
          <cell r="F4188">
            <v>0</v>
          </cell>
          <cell r="G4188">
            <v>0</v>
          </cell>
        </row>
        <row r="4189">
          <cell r="A4189" t="str">
            <v/>
          </cell>
          <cell r="B4189" t="str">
            <v/>
          </cell>
          <cell r="C4189">
            <v>0</v>
          </cell>
          <cell r="D4189" t="str">
            <v/>
          </cell>
          <cell r="E4189">
            <v>0</v>
          </cell>
          <cell r="F4189">
            <v>0</v>
          </cell>
          <cell r="G4189">
            <v>0</v>
          </cell>
        </row>
        <row r="4190">
          <cell r="A4190" t="str">
            <v/>
          </cell>
          <cell r="B4190" t="str">
            <v/>
          </cell>
          <cell r="C4190">
            <v>0</v>
          </cell>
          <cell r="D4190" t="str">
            <v/>
          </cell>
          <cell r="E4190">
            <v>0</v>
          </cell>
          <cell r="F4190">
            <v>0</v>
          </cell>
          <cell r="G4190">
            <v>0</v>
          </cell>
        </row>
        <row r="4191">
          <cell r="A4191" t="str">
            <v/>
          </cell>
          <cell r="B4191" t="str">
            <v/>
          </cell>
          <cell r="C4191">
            <v>0</v>
          </cell>
          <cell r="D4191" t="str">
            <v/>
          </cell>
          <cell r="E4191">
            <v>0</v>
          </cell>
          <cell r="F4191">
            <v>0</v>
          </cell>
          <cell r="G4191">
            <v>0</v>
          </cell>
        </row>
        <row r="4192">
          <cell r="A4192" t="str">
            <v/>
          </cell>
          <cell r="B4192" t="str">
            <v/>
          </cell>
          <cell r="C4192">
            <v>0</v>
          </cell>
          <cell r="D4192" t="str">
            <v/>
          </cell>
          <cell r="E4192">
            <v>0</v>
          </cell>
          <cell r="F4192">
            <v>0</v>
          </cell>
          <cell r="G4192">
            <v>0</v>
          </cell>
        </row>
        <row r="4193">
          <cell r="A4193" t="str">
            <v/>
          </cell>
          <cell r="B4193" t="str">
            <v/>
          </cell>
          <cell r="C4193">
            <v>0</v>
          </cell>
          <cell r="D4193" t="str">
            <v/>
          </cell>
          <cell r="E4193">
            <v>0</v>
          </cell>
          <cell r="F4193">
            <v>0</v>
          </cell>
          <cell r="G4193">
            <v>0</v>
          </cell>
        </row>
        <row r="4194">
          <cell r="A4194" t="str">
            <v/>
          </cell>
          <cell r="B4194" t="str">
            <v/>
          </cell>
          <cell r="C4194">
            <v>0</v>
          </cell>
          <cell r="D4194" t="str">
            <v/>
          </cell>
          <cell r="E4194">
            <v>0</v>
          </cell>
          <cell r="F4194">
            <v>0</v>
          </cell>
          <cell r="G4194">
            <v>0</v>
          </cell>
        </row>
        <row r="4195">
          <cell r="A4195" t="str">
            <v/>
          </cell>
          <cell r="B4195" t="str">
            <v/>
          </cell>
          <cell r="C4195">
            <v>0</v>
          </cell>
          <cell r="D4195" t="str">
            <v/>
          </cell>
          <cell r="E4195">
            <v>0</v>
          </cell>
          <cell r="F4195">
            <v>0</v>
          </cell>
          <cell r="G4195">
            <v>0</v>
          </cell>
        </row>
        <row r="4196">
          <cell r="A4196" t="str">
            <v/>
          </cell>
          <cell r="B4196" t="str">
            <v/>
          </cell>
          <cell r="C4196">
            <v>0</v>
          </cell>
          <cell r="D4196" t="str">
            <v/>
          </cell>
          <cell r="E4196">
            <v>0</v>
          </cell>
          <cell r="F4196">
            <v>0</v>
          </cell>
          <cell r="G4196">
            <v>0</v>
          </cell>
        </row>
        <row r="4197">
          <cell r="A4197">
            <v>0</v>
          </cell>
          <cell r="B4197">
            <v>0</v>
          </cell>
          <cell r="C4197">
            <v>0</v>
          </cell>
          <cell r="D4197">
            <v>0</v>
          </cell>
          <cell r="E4197">
            <v>0</v>
          </cell>
          <cell r="F4197" t="str">
            <v>Total C</v>
          </cell>
          <cell r="G4197">
            <v>0</v>
          </cell>
        </row>
        <row r="4198">
          <cell r="A4198">
            <v>0</v>
          </cell>
          <cell r="B4198">
            <v>0</v>
          </cell>
          <cell r="C4198">
            <v>0</v>
          </cell>
          <cell r="D4198">
            <v>0</v>
          </cell>
          <cell r="E4198">
            <v>0</v>
          </cell>
          <cell r="F4198">
            <v>0</v>
          </cell>
          <cell r="G4198">
            <v>0</v>
          </cell>
        </row>
        <row r="4199">
          <cell r="A4199" t="str">
            <v>12.5.1</v>
          </cell>
          <cell r="B4199" t="str">
            <v>Tanques de reserva</v>
          </cell>
          <cell r="C4199">
            <v>0</v>
          </cell>
          <cell r="D4199" t="str">
            <v>Costo  Neto</v>
          </cell>
          <cell r="E4199">
            <v>0</v>
          </cell>
          <cell r="F4199" t="str">
            <v>Total D=A+B+C</v>
          </cell>
          <cell r="G4199">
            <v>205002.52</v>
          </cell>
        </row>
        <row r="4201">
          <cell r="A4201" t="str">
            <v>ANALISIS DE PRECIOS</v>
          </cell>
          <cell r="B4201">
            <v>0</v>
          </cell>
          <cell r="C4201">
            <v>0</v>
          </cell>
          <cell r="D4201">
            <v>0</v>
          </cell>
          <cell r="E4201">
            <v>0</v>
          </cell>
          <cell r="F4201">
            <v>0</v>
          </cell>
          <cell r="G4201">
            <v>0</v>
          </cell>
        </row>
        <row r="4202">
          <cell r="A4202" t="str">
            <v>COMITENTE:</v>
          </cell>
          <cell r="B4202" t="str">
            <v>DIRECCIÓN DE INFRAESTRUCTURA ESCOLAR</v>
          </cell>
          <cell r="C4202">
            <v>0</v>
          </cell>
          <cell r="D4202">
            <v>0</v>
          </cell>
          <cell r="E4202">
            <v>0</v>
          </cell>
          <cell r="F4202">
            <v>0</v>
          </cell>
          <cell r="G4202">
            <v>0</v>
          </cell>
        </row>
        <row r="4203">
          <cell r="A4203" t="str">
            <v>CONTRATISTA:</v>
          </cell>
          <cell r="B4203">
            <v>0</v>
          </cell>
          <cell r="C4203">
            <v>0</v>
          </cell>
          <cell r="D4203">
            <v>0</v>
          </cell>
          <cell r="E4203">
            <v>0</v>
          </cell>
          <cell r="F4203">
            <v>0</v>
          </cell>
          <cell r="G4203">
            <v>0</v>
          </cell>
        </row>
        <row r="4204">
          <cell r="A4204" t="str">
            <v>OBRA:</v>
          </cell>
          <cell r="B4204" t="str">
            <v>ESCUELA JUAN JOSE PASO</v>
          </cell>
          <cell r="C4204">
            <v>0</v>
          </cell>
          <cell r="D4204">
            <v>0</v>
          </cell>
          <cell r="E4204">
            <v>0</v>
          </cell>
          <cell r="F4204" t="str">
            <v>PRECIOS A:</v>
          </cell>
          <cell r="G4204">
            <v>44180</v>
          </cell>
        </row>
        <row r="4205">
          <cell r="A4205" t="str">
            <v>UBICACIÓN:</v>
          </cell>
          <cell r="B4205" t="str">
            <v>DEPARTAMENTO ANGACO</v>
          </cell>
          <cell r="C4205">
            <v>0</v>
          </cell>
          <cell r="D4205">
            <v>0</v>
          </cell>
          <cell r="E4205">
            <v>0</v>
          </cell>
          <cell r="F4205">
            <v>0</v>
          </cell>
          <cell r="G4205">
            <v>0</v>
          </cell>
        </row>
        <row r="4206">
          <cell r="A4206" t="str">
            <v>RUBRO:</v>
          </cell>
          <cell r="B4206">
            <v>12</v>
          </cell>
          <cell r="C4206" t="str">
            <v>INSTALACIÓN SANITARIA.</v>
          </cell>
          <cell r="D4206">
            <v>0</v>
          </cell>
          <cell r="E4206">
            <v>0</v>
          </cell>
          <cell r="F4206">
            <v>0</v>
          </cell>
          <cell r="G4206">
            <v>0</v>
          </cell>
        </row>
        <row r="4207">
          <cell r="A4207" t="str">
            <v>ITEM:</v>
          </cell>
          <cell r="B4207" t="str">
            <v>12.5.2</v>
          </cell>
          <cell r="C4207" t="str">
            <v>Sala de bombas</v>
          </cell>
          <cell r="D4207">
            <v>0</v>
          </cell>
          <cell r="E4207">
            <v>0</v>
          </cell>
          <cell r="F4207" t="str">
            <v>UNIDAD:</v>
          </cell>
          <cell r="G4207" t="str">
            <v>gl</v>
          </cell>
        </row>
        <row r="4208">
          <cell r="A4208">
            <v>0</v>
          </cell>
          <cell r="B4208">
            <v>0</v>
          </cell>
          <cell r="C4208">
            <v>0</v>
          </cell>
          <cell r="D4208">
            <v>0</v>
          </cell>
          <cell r="E4208">
            <v>0</v>
          </cell>
          <cell r="F4208">
            <v>0</v>
          </cell>
          <cell r="G4208">
            <v>0</v>
          </cell>
        </row>
        <row r="4209">
          <cell r="A4209" t="str">
            <v>DATOS REDETERMINACION</v>
          </cell>
          <cell r="B4209">
            <v>0</v>
          </cell>
          <cell r="C4209" t="str">
            <v>DESIGNACION</v>
          </cell>
          <cell r="D4209" t="str">
            <v>U</v>
          </cell>
          <cell r="E4209" t="str">
            <v>Cantidad</v>
          </cell>
          <cell r="F4209" t="str">
            <v>$ Unitarios</v>
          </cell>
          <cell r="G4209" t="str">
            <v>$ Parcial</v>
          </cell>
        </row>
        <row r="4210">
          <cell r="A4210" t="str">
            <v>CÓDIGO</v>
          </cell>
          <cell r="B4210" t="str">
            <v>DESCRIPCIÓN</v>
          </cell>
          <cell r="C4210">
            <v>0</v>
          </cell>
          <cell r="D4210">
            <v>0</v>
          </cell>
          <cell r="E4210">
            <v>0</v>
          </cell>
          <cell r="F4210">
            <v>0</v>
          </cell>
          <cell r="G4210">
            <v>0</v>
          </cell>
        </row>
        <row r="4211">
          <cell r="A4211">
            <v>0</v>
          </cell>
          <cell r="B4211">
            <v>0</v>
          </cell>
          <cell r="C4211" t="str">
            <v>A - MATERIALES</v>
          </cell>
          <cell r="D4211">
            <v>0</v>
          </cell>
          <cell r="E4211">
            <v>0</v>
          </cell>
          <cell r="F4211">
            <v>0</v>
          </cell>
          <cell r="G4211">
            <v>0</v>
          </cell>
        </row>
        <row r="4212">
          <cell r="A4212" t="str">
            <v>INDEC-MO - 51620-1</v>
          </cell>
          <cell r="B4212" t="str">
            <v xml:space="preserve">Instalación sanitaria </v>
          </cell>
          <cell r="C4212" t="str">
            <v>Sala de Bombas I.S. S/Esp. Técnicas</v>
          </cell>
          <cell r="D4212" t="str">
            <v>Gl</v>
          </cell>
          <cell r="E4212">
            <v>1</v>
          </cell>
          <cell r="F4212">
            <v>60000</v>
          </cell>
          <cell r="G4212">
            <v>60000</v>
          </cell>
        </row>
        <row r="4213">
          <cell r="A4213" t="str">
            <v/>
          </cell>
          <cell r="B4213" t="str">
            <v/>
          </cell>
          <cell r="C4213">
            <v>0</v>
          </cell>
          <cell r="D4213" t="str">
            <v/>
          </cell>
          <cell r="E4213">
            <v>0</v>
          </cell>
          <cell r="F4213">
            <v>0</v>
          </cell>
          <cell r="G4213">
            <v>0</v>
          </cell>
        </row>
        <row r="4214">
          <cell r="A4214" t="str">
            <v/>
          </cell>
          <cell r="B4214" t="str">
            <v/>
          </cell>
          <cell r="C4214">
            <v>0</v>
          </cell>
          <cell r="D4214" t="str">
            <v/>
          </cell>
          <cell r="E4214">
            <v>0</v>
          </cell>
          <cell r="F4214">
            <v>0</v>
          </cell>
          <cell r="G4214">
            <v>0</v>
          </cell>
        </row>
        <row r="4215">
          <cell r="A4215" t="str">
            <v/>
          </cell>
          <cell r="B4215" t="str">
            <v/>
          </cell>
          <cell r="C4215">
            <v>0</v>
          </cell>
          <cell r="D4215" t="str">
            <v/>
          </cell>
          <cell r="E4215">
            <v>0</v>
          </cell>
          <cell r="F4215">
            <v>0</v>
          </cell>
          <cell r="G4215">
            <v>0</v>
          </cell>
        </row>
        <row r="4216">
          <cell r="A4216" t="str">
            <v/>
          </cell>
          <cell r="B4216" t="str">
            <v/>
          </cell>
          <cell r="C4216">
            <v>0</v>
          </cell>
          <cell r="D4216" t="str">
            <v/>
          </cell>
          <cell r="E4216">
            <v>0</v>
          </cell>
          <cell r="F4216">
            <v>0</v>
          </cell>
          <cell r="G4216">
            <v>0</v>
          </cell>
        </row>
        <row r="4217">
          <cell r="A4217" t="str">
            <v/>
          </cell>
          <cell r="B4217" t="str">
            <v/>
          </cell>
          <cell r="C4217">
            <v>0</v>
          </cell>
          <cell r="D4217" t="str">
            <v/>
          </cell>
          <cell r="E4217">
            <v>0</v>
          </cell>
          <cell r="F4217">
            <v>0</v>
          </cell>
          <cell r="G4217">
            <v>0</v>
          </cell>
        </row>
        <row r="4218">
          <cell r="A4218" t="str">
            <v/>
          </cell>
          <cell r="B4218" t="str">
            <v/>
          </cell>
          <cell r="C4218">
            <v>0</v>
          </cell>
          <cell r="D4218" t="str">
            <v/>
          </cell>
          <cell r="E4218">
            <v>0</v>
          </cell>
          <cell r="F4218">
            <v>0</v>
          </cell>
          <cell r="G4218">
            <v>0</v>
          </cell>
        </row>
        <row r="4219">
          <cell r="A4219" t="str">
            <v/>
          </cell>
          <cell r="B4219" t="str">
            <v/>
          </cell>
          <cell r="C4219">
            <v>0</v>
          </cell>
          <cell r="D4219" t="str">
            <v/>
          </cell>
          <cell r="E4219">
            <v>0</v>
          </cell>
          <cell r="F4219">
            <v>0</v>
          </cell>
          <cell r="G4219">
            <v>0</v>
          </cell>
        </row>
        <row r="4220">
          <cell r="A4220" t="str">
            <v/>
          </cell>
          <cell r="B4220" t="str">
            <v/>
          </cell>
          <cell r="C4220">
            <v>0</v>
          </cell>
          <cell r="D4220" t="str">
            <v/>
          </cell>
          <cell r="E4220">
            <v>0</v>
          </cell>
          <cell r="F4220">
            <v>0</v>
          </cell>
          <cell r="G4220">
            <v>0</v>
          </cell>
        </row>
        <row r="4221">
          <cell r="A4221" t="str">
            <v/>
          </cell>
          <cell r="B4221" t="str">
            <v/>
          </cell>
          <cell r="C4221">
            <v>0</v>
          </cell>
          <cell r="D4221" t="str">
            <v/>
          </cell>
          <cell r="E4221">
            <v>0</v>
          </cell>
          <cell r="F4221">
            <v>0</v>
          </cell>
          <cell r="G4221">
            <v>0</v>
          </cell>
        </row>
        <row r="4222">
          <cell r="A4222" t="str">
            <v/>
          </cell>
          <cell r="B4222" t="str">
            <v/>
          </cell>
          <cell r="C4222">
            <v>0</v>
          </cell>
          <cell r="D4222" t="str">
            <v/>
          </cell>
          <cell r="E4222">
            <v>0</v>
          </cell>
          <cell r="F4222">
            <v>0</v>
          </cell>
          <cell r="G4222">
            <v>0</v>
          </cell>
        </row>
        <row r="4223">
          <cell r="A4223" t="str">
            <v/>
          </cell>
          <cell r="B4223" t="str">
            <v/>
          </cell>
          <cell r="C4223">
            <v>0</v>
          </cell>
          <cell r="D4223" t="str">
            <v/>
          </cell>
          <cell r="E4223">
            <v>0</v>
          </cell>
          <cell r="F4223">
            <v>0</v>
          </cell>
          <cell r="G4223">
            <v>0</v>
          </cell>
        </row>
        <row r="4224">
          <cell r="A4224" t="str">
            <v/>
          </cell>
          <cell r="B4224" t="str">
            <v/>
          </cell>
          <cell r="C4224">
            <v>0</v>
          </cell>
          <cell r="D4224" t="str">
            <v/>
          </cell>
          <cell r="E4224">
            <v>0</v>
          </cell>
          <cell r="F4224">
            <v>0</v>
          </cell>
          <cell r="G4224">
            <v>0</v>
          </cell>
        </row>
        <row r="4225">
          <cell r="A4225" t="str">
            <v/>
          </cell>
          <cell r="B4225" t="str">
            <v/>
          </cell>
          <cell r="C4225">
            <v>0</v>
          </cell>
          <cell r="D4225" t="str">
            <v/>
          </cell>
          <cell r="E4225">
            <v>0</v>
          </cell>
          <cell r="F4225">
            <v>0</v>
          </cell>
          <cell r="G4225">
            <v>0</v>
          </cell>
        </row>
        <row r="4226">
          <cell r="A4226">
            <v>0</v>
          </cell>
          <cell r="B4226">
            <v>0</v>
          </cell>
          <cell r="C4226">
            <v>0</v>
          </cell>
          <cell r="D4226">
            <v>0</v>
          </cell>
          <cell r="E4226">
            <v>0</v>
          </cell>
          <cell r="F4226" t="str">
            <v>Total A</v>
          </cell>
          <cell r="G4226">
            <v>60000</v>
          </cell>
        </row>
        <row r="4227">
          <cell r="A4227">
            <v>0</v>
          </cell>
          <cell r="B4227">
            <v>0</v>
          </cell>
          <cell r="C4227" t="str">
            <v>B - MANO DE OBRA</v>
          </cell>
          <cell r="D4227">
            <v>0</v>
          </cell>
          <cell r="E4227">
            <v>0</v>
          </cell>
          <cell r="F4227">
            <v>0</v>
          </cell>
          <cell r="G4227">
            <v>0</v>
          </cell>
        </row>
        <row r="4228">
          <cell r="A4228" t="str">
            <v>IIEE-SJ - 102000</v>
          </cell>
          <cell r="B4228" t="str">
            <v xml:space="preserve">Oficial </v>
          </cell>
          <cell r="C4228" t="str">
            <v>Oficial</v>
          </cell>
          <cell r="D4228" t="str">
            <v>hs.</v>
          </cell>
          <cell r="E4228">
            <v>20.72</v>
          </cell>
          <cell r="F4228">
            <v>222.14</v>
          </cell>
          <cell r="G4228">
            <v>4602.74</v>
          </cell>
        </row>
        <row r="4229">
          <cell r="A4229" t="str">
            <v>IIEE-SJ - 103000</v>
          </cell>
          <cell r="B4229" t="str">
            <v>Ayudante</v>
          </cell>
          <cell r="C4229" t="str">
            <v>Ayudante</v>
          </cell>
          <cell r="D4229" t="str">
            <v>hs.</v>
          </cell>
          <cell r="E4229">
            <v>24.43</v>
          </cell>
          <cell r="F4229">
            <v>188.03</v>
          </cell>
          <cell r="G4229">
            <v>4593.57</v>
          </cell>
        </row>
        <row r="4230">
          <cell r="A4230" t="str">
            <v>IIEE-SJ - 102000</v>
          </cell>
          <cell r="B4230" t="str">
            <v xml:space="preserve">Oficial </v>
          </cell>
          <cell r="C4230" t="str">
            <v>Cargas Sociales Oficial</v>
          </cell>
          <cell r="D4230" t="str">
            <v>hs.</v>
          </cell>
          <cell r="E4230">
            <v>20.72</v>
          </cell>
          <cell r="F4230">
            <v>139.9</v>
          </cell>
          <cell r="G4230">
            <v>2898.73</v>
          </cell>
        </row>
        <row r="4231">
          <cell r="A4231" t="str">
            <v>IIEE-SJ - 103000</v>
          </cell>
          <cell r="B4231" t="str">
            <v>Ayudante</v>
          </cell>
          <cell r="C4231" t="str">
            <v>Cargas Sociales Ayudante</v>
          </cell>
          <cell r="D4231" t="str">
            <v>hs.</v>
          </cell>
          <cell r="E4231">
            <v>24.43</v>
          </cell>
          <cell r="F4231">
            <v>118.96</v>
          </cell>
          <cell r="G4231">
            <v>2906.19</v>
          </cell>
        </row>
        <row r="4232">
          <cell r="A4232" t="str">
            <v/>
          </cell>
          <cell r="B4232">
            <v>0</v>
          </cell>
          <cell r="C4232">
            <v>0</v>
          </cell>
          <cell r="D4232" t="str">
            <v/>
          </cell>
          <cell r="E4232">
            <v>0</v>
          </cell>
          <cell r="F4232">
            <v>0</v>
          </cell>
          <cell r="G4232">
            <v>0</v>
          </cell>
        </row>
        <row r="4233">
          <cell r="A4233" t="str">
            <v/>
          </cell>
          <cell r="B4233">
            <v>0</v>
          </cell>
          <cell r="C4233">
            <v>0</v>
          </cell>
          <cell r="D4233" t="str">
            <v/>
          </cell>
          <cell r="E4233">
            <v>0</v>
          </cell>
          <cell r="F4233">
            <v>0</v>
          </cell>
          <cell r="G4233">
            <v>0</v>
          </cell>
        </row>
        <row r="4234">
          <cell r="A4234" t="str">
            <v/>
          </cell>
          <cell r="B4234">
            <v>0</v>
          </cell>
          <cell r="C4234">
            <v>0</v>
          </cell>
          <cell r="D4234" t="str">
            <v/>
          </cell>
          <cell r="E4234">
            <v>0</v>
          </cell>
          <cell r="F4234">
            <v>0</v>
          </cell>
          <cell r="G4234">
            <v>0</v>
          </cell>
        </row>
        <row r="4235">
          <cell r="A4235" t="str">
            <v/>
          </cell>
          <cell r="B4235">
            <v>0</v>
          </cell>
          <cell r="C4235">
            <v>0</v>
          </cell>
          <cell r="D4235" t="str">
            <v/>
          </cell>
          <cell r="E4235">
            <v>0</v>
          </cell>
          <cell r="F4235">
            <v>0</v>
          </cell>
          <cell r="G4235">
            <v>0</v>
          </cell>
        </row>
        <row r="4236">
          <cell r="A4236">
            <v>0</v>
          </cell>
          <cell r="B4236">
            <v>0</v>
          </cell>
          <cell r="C4236">
            <v>0</v>
          </cell>
          <cell r="D4236">
            <v>0</v>
          </cell>
          <cell r="E4236">
            <v>0</v>
          </cell>
          <cell r="F4236" t="str">
            <v>Total B</v>
          </cell>
          <cell r="G4236">
            <v>15001.23</v>
          </cell>
        </row>
        <row r="4237">
          <cell r="A4237">
            <v>0</v>
          </cell>
          <cell r="B4237">
            <v>0</v>
          </cell>
          <cell r="C4237" t="str">
            <v>C - EQUIPOS</v>
          </cell>
          <cell r="D4237">
            <v>0</v>
          </cell>
          <cell r="E4237">
            <v>0</v>
          </cell>
          <cell r="F4237">
            <v>0</v>
          </cell>
          <cell r="G4237">
            <v>0</v>
          </cell>
        </row>
        <row r="4238">
          <cell r="A4238" t="str">
            <v/>
          </cell>
          <cell r="B4238" t="str">
            <v/>
          </cell>
          <cell r="C4238">
            <v>0</v>
          </cell>
          <cell r="D4238" t="str">
            <v/>
          </cell>
          <cell r="E4238">
            <v>0</v>
          </cell>
          <cell r="F4238">
            <v>0</v>
          </cell>
          <cell r="G4238">
            <v>0</v>
          </cell>
        </row>
        <row r="4239">
          <cell r="A4239" t="str">
            <v/>
          </cell>
          <cell r="B4239" t="str">
            <v/>
          </cell>
          <cell r="C4239">
            <v>0</v>
          </cell>
          <cell r="D4239" t="str">
            <v/>
          </cell>
          <cell r="E4239">
            <v>0</v>
          </cell>
          <cell r="F4239">
            <v>0</v>
          </cell>
          <cell r="G4239">
            <v>0</v>
          </cell>
        </row>
        <row r="4240">
          <cell r="A4240" t="str">
            <v/>
          </cell>
          <cell r="B4240" t="str">
            <v/>
          </cell>
          <cell r="C4240">
            <v>0</v>
          </cell>
          <cell r="D4240" t="str">
            <v/>
          </cell>
          <cell r="E4240">
            <v>0</v>
          </cell>
          <cell r="F4240">
            <v>0</v>
          </cell>
          <cell r="G4240">
            <v>0</v>
          </cell>
        </row>
        <row r="4241">
          <cell r="A4241" t="str">
            <v/>
          </cell>
          <cell r="B4241" t="str">
            <v/>
          </cell>
          <cell r="C4241">
            <v>0</v>
          </cell>
          <cell r="D4241" t="str">
            <v/>
          </cell>
          <cell r="E4241">
            <v>0</v>
          </cell>
          <cell r="F4241">
            <v>0</v>
          </cell>
          <cell r="G4241">
            <v>0</v>
          </cell>
        </row>
        <row r="4242">
          <cell r="A4242" t="str">
            <v/>
          </cell>
          <cell r="B4242" t="str">
            <v/>
          </cell>
          <cell r="C4242">
            <v>0</v>
          </cell>
          <cell r="D4242" t="str">
            <v/>
          </cell>
          <cell r="E4242">
            <v>0</v>
          </cell>
          <cell r="F4242">
            <v>0</v>
          </cell>
          <cell r="G4242">
            <v>0</v>
          </cell>
        </row>
        <row r="4243">
          <cell r="A4243" t="str">
            <v/>
          </cell>
          <cell r="B4243" t="str">
            <v/>
          </cell>
          <cell r="C4243">
            <v>0</v>
          </cell>
          <cell r="D4243" t="str">
            <v/>
          </cell>
          <cell r="E4243">
            <v>0</v>
          </cell>
          <cell r="F4243">
            <v>0</v>
          </cell>
          <cell r="G4243">
            <v>0</v>
          </cell>
        </row>
        <row r="4244">
          <cell r="A4244" t="str">
            <v/>
          </cell>
          <cell r="B4244" t="str">
            <v/>
          </cell>
          <cell r="C4244">
            <v>0</v>
          </cell>
          <cell r="D4244" t="str">
            <v/>
          </cell>
          <cell r="E4244">
            <v>0</v>
          </cell>
          <cell r="F4244">
            <v>0</v>
          </cell>
          <cell r="G4244">
            <v>0</v>
          </cell>
        </row>
        <row r="4245">
          <cell r="A4245" t="str">
            <v/>
          </cell>
          <cell r="B4245" t="str">
            <v/>
          </cell>
          <cell r="C4245">
            <v>0</v>
          </cell>
          <cell r="D4245" t="str">
            <v/>
          </cell>
          <cell r="E4245">
            <v>0</v>
          </cell>
          <cell r="F4245">
            <v>0</v>
          </cell>
          <cell r="G4245">
            <v>0</v>
          </cell>
        </row>
        <row r="4246">
          <cell r="A4246" t="str">
            <v/>
          </cell>
          <cell r="B4246" t="str">
            <v/>
          </cell>
          <cell r="C4246">
            <v>0</v>
          </cell>
          <cell r="D4246" t="str">
            <v/>
          </cell>
          <cell r="E4246">
            <v>0</v>
          </cell>
          <cell r="F4246">
            <v>0</v>
          </cell>
          <cell r="G4246">
            <v>0</v>
          </cell>
        </row>
        <row r="4247">
          <cell r="A4247">
            <v>0</v>
          </cell>
          <cell r="B4247">
            <v>0</v>
          </cell>
          <cell r="C4247">
            <v>0</v>
          </cell>
          <cell r="D4247">
            <v>0</v>
          </cell>
          <cell r="E4247">
            <v>0</v>
          </cell>
          <cell r="F4247" t="str">
            <v>Total C</v>
          </cell>
          <cell r="G4247">
            <v>0</v>
          </cell>
        </row>
        <row r="4248">
          <cell r="A4248">
            <v>0</v>
          </cell>
          <cell r="B4248">
            <v>0</v>
          </cell>
          <cell r="C4248">
            <v>0</v>
          </cell>
          <cell r="D4248">
            <v>0</v>
          </cell>
          <cell r="E4248">
            <v>0</v>
          </cell>
          <cell r="F4248">
            <v>0</v>
          </cell>
          <cell r="G4248">
            <v>0</v>
          </cell>
        </row>
        <row r="4249">
          <cell r="A4249" t="str">
            <v>12.5.2</v>
          </cell>
          <cell r="B4249" t="str">
            <v>Sala de bombas</v>
          </cell>
          <cell r="C4249">
            <v>0</v>
          </cell>
          <cell r="D4249" t="str">
            <v>Costo  Neto</v>
          </cell>
          <cell r="E4249">
            <v>0</v>
          </cell>
          <cell r="F4249" t="str">
            <v>Total D=A+B+C</v>
          </cell>
          <cell r="G4249">
            <v>75001.23</v>
          </cell>
        </row>
        <row r="4251">
          <cell r="A4251" t="str">
            <v>ANALISIS DE PRECIOS</v>
          </cell>
          <cell r="B4251">
            <v>0</v>
          </cell>
          <cell r="C4251">
            <v>0</v>
          </cell>
          <cell r="D4251">
            <v>0</v>
          </cell>
          <cell r="E4251">
            <v>0</v>
          </cell>
          <cell r="F4251">
            <v>0</v>
          </cell>
          <cell r="G4251">
            <v>0</v>
          </cell>
        </row>
        <row r="4252">
          <cell r="A4252" t="str">
            <v>COMITENTE:</v>
          </cell>
          <cell r="B4252" t="str">
            <v>DIRECCIÓN DE INFRAESTRUCTURA ESCOLAR</v>
          </cell>
          <cell r="C4252">
            <v>0</v>
          </cell>
          <cell r="D4252">
            <v>0</v>
          </cell>
          <cell r="E4252">
            <v>0</v>
          </cell>
          <cell r="F4252">
            <v>0</v>
          </cell>
          <cell r="G4252">
            <v>0</v>
          </cell>
        </row>
        <row r="4253">
          <cell r="A4253" t="str">
            <v>CONTRATISTA:</v>
          </cell>
          <cell r="B4253">
            <v>0</v>
          </cell>
          <cell r="C4253">
            <v>0</v>
          </cell>
          <cell r="D4253">
            <v>0</v>
          </cell>
          <cell r="E4253">
            <v>0</v>
          </cell>
          <cell r="F4253">
            <v>0</v>
          </cell>
          <cell r="G4253">
            <v>0</v>
          </cell>
        </row>
        <row r="4254">
          <cell r="A4254" t="str">
            <v>OBRA:</v>
          </cell>
          <cell r="B4254" t="str">
            <v>ESCUELA JUAN JOSE PASO</v>
          </cell>
          <cell r="C4254">
            <v>0</v>
          </cell>
          <cell r="D4254">
            <v>0</v>
          </cell>
          <cell r="E4254">
            <v>0</v>
          </cell>
          <cell r="F4254" t="str">
            <v>PRECIOS A:</v>
          </cell>
          <cell r="G4254">
            <v>44180</v>
          </cell>
        </row>
        <row r="4255">
          <cell r="A4255" t="str">
            <v>UBICACIÓN:</v>
          </cell>
          <cell r="B4255" t="str">
            <v>DEPARTAMENTO ANGACO</v>
          </cell>
          <cell r="C4255">
            <v>0</v>
          </cell>
          <cell r="D4255">
            <v>0</v>
          </cell>
          <cell r="E4255">
            <v>0</v>
          </cell>
          <cell r="F4255">
            <v>0</v>
          </cell>
          <cell r="G4255">
            <v>0</v>
          </cell>
        </row>
        <row r="4256">
          <cell r="A4256" t="str">
            <v>RUBRO:</v>
          </cell>
          <cell r="B4256">
            <v>12</v>
          </cell>
          <cell r="C4256" t="str">
            <v>INSTALACIÓN SANITARIA.</v>
          </cell>
          <cell r="D4256">
            <v>0</v>
          </cell>
          <cell r="E4256">
            <v>0</v>
          </cell>
          <cell r="F4256">
            <v>0</v>
          </cell>
          <cell r="G4256">
            <v>0</v>
          </cell>
        </row>
        <row r="4257">
          <cell r="A4257" t="str">
            <v>ITEM:</v>
          </cell>
          <cell r="B4257" t="str">
            <v>12.6.1</v>
          </cell>
          <cell r="C4257" t="str">
            <v>Artefactos y accesorios</v>
          </cell>
          <cell r="D4257">
            <v>0</v>
          </cell>
          <cell r="E4257">
            <v>0</v>
          </cell>
          <cell r="F4257" t="str">
            <v>UNIDAD:</v>
          </cell>
          <cell r="G4257" t="str">
            <v>gl</v>
          </cell>
        </row>
        <row r="4258">
          <cell r="A4258">
            <v>0</v>
          </cell>
          <cell r="B4258">
            <v>0</v>
          </cell>
          <cell r="C4258">
            <v>0</v>
          </cell>
          <cell r="D4258">
            <v>0</v>
          </cell>
          <cell r="E4258">
            <v>0</v>
          </cell>
          <cell r="F4258">
            <v>0</v>
          </cell>
          <cell r="G4258">
            <v>0</v>
          </cell>
        </row>
        <row r="4259">
          <cell r="A4259" t="str">
            <v>DATOS REDETERMINACION</v>
          </cell>
          <cell r="B4259">
            <v>0</v>
          </cell>
          <cell r="C4259" t="str">
            <v>DESIGNACION</v>
          </cell>
          <cell r="D4259" t="str">
            <v>U</v>
          </cell>
          <cell r="E4259" t="str">
            <v>Cantidad</v>
          </cell>
          <cell r="F4259" t="str">
            <v>$ Unitarios</v>
          </cell>
          <cell r="G4259" t="str">
            <v>$ Parcial</v>
          </cell>
        </row>
        <row r="4260">
          <cell r="A4260" t="str">
            <v>CÓDIGO</v>
          </cell>
          <cell r="B4260" t="str">
            <v>DESCRIPCIÓN</v>
          </cell>
          <cell r="C4260">
            <v>0</v>
          </cell>
          <cell r="D4260">
            <v>0</v>
          </cell>
          <cell r="E4260">
            <v>0</v>
          </cell>
          <cell r="F4260">
            <v>0</v>
          </cell>
          <cell r="G4260">
            <v>0</v>
          </cell>
        </row>
        <row r="4261">
          <cell r="A4261">
            <v>0</v>
          </cell>
          <cell r="B4261">
            <v>0</v>
          </cell>
          <cell r="C4261" t="str">
            <v>A - MATERIALES</v>
          </cell>
          <cell r="D4261">
            <v>0</v>
          </cell>
          <cell r="E4261">
            <v>0</v>
          </cell>
          <cell r="F4261">
            <v>0</v>
          </cell>
          <cell r="G4261">
            <v>0</v>
          </cell>
        </row>
        <row r="4262">
          <cell r="A4262" t="str">
            <v>INDEC-MO - 51620-1</v>
          </cell>
          <cell r="B4262" t="str">
            <v xml:space="preserve">Instalación sanitaria </v>
          </cell>
          <cell r="C4262" t="str">
            <v>Artefactos y Accesorios I.S. S/Esp. Técnicas</v>
          </cell>
          <cell r="D4262" t="str">
            <v>Gl</v>
          </cell>
          <cell r="E4262">
            <v>1</v>
          </cell>
          <cell r="F4262">
            <v>459200</v>
          </cell>
          <cell r="G4262">
            <v>459200</v>
          </cell>
        </row>
        <row r="4263">
          <cell r="A4263" t="str">
            <v/>
          </cell>
          <cell r="B4263" t="str">
            <v/>
          </cell>
          <cell r="C4263">
            <v>0</v>
          </cell>
          <cell r="D4263" t="str">
            <v/>
          </cell>
          <cell r="E4263">
            <v>0</v>
          </cell>
          <cell r="F4263">
            <v>0</v>
          </cell>
          <cell r="G4263">
            <v>0</v>
          </cell>
        </row>
        <row r="4264">
          <cell r="A4264" t="str">
            <v/>
          </cell>
          <cell r="B4264" t="str">
            <v/>
          </cell>
          <cell r="C4264">
            <v>0</v>
          </cell>
          <cell r="D4264" t="str">
            <v/>
          </cell>
          <cell r="E4264">
            <v>0</v>
          </cell>
          <cell r="F4264">
            <v>0</v>
          </cell>
          <cell r="G4264">
            <v>0</v>
          </cell>
        </row>
        <row r="4265">
          <cell r="A4265" t="str">
            <v/>
          </cell>
          <cell r="B4265" t="str">
            <v/>
          </cell>
          <cell r="C4265">
            <v>0</v>
          </cell>
          <cell r="D4265" t="str">
            <v/>
          </cell>
          <cell r="E4265">
            <v>0</v>
          </cell>
          <cell r="F4265">
            <v>0</v>
          </cell>
          <cell r="G4265">
            <v>0</v>
          </cell>
        </row>
        <row r="4266">
          <cell r="A4266" t="str">
            <v/>
          </cell>
          <cell r="B4266" t="str">
            <v/>
          </cell>
          <cell r="C4266">
            <v>0</v>
          </cell>
          <cell r="D4266" t="str">
            <v/>
          </cell>
          <cell r="E4266">
            <v>0</v>
          </cell>
          <cell r="F4266">
            <v>0</v>
          </cell>
          <cell r="G4266">
            <v>0</v>
          </cell>
        </row>
        <row r="4267">
          <cell r="A4267" t="str">
            <v/>
          </cell>
          <cell r="B4267" t="str">
            <v/>
          </cell>
          <cell r="C4267">
            <v>0</v>
          </cell>
          <cell r="D4267" t="str">
            <v/>
          </cell>
          <cell r="E4267">
            <v>0</v>
          </cell>
          <cell r="F4267">
            <v>0</v>
          </cell>
          <cell r="G4267">
            <v>0</v>
          </cell>
        </row>
        <row r="4268">
          <cell r="A4268" t="str">
            <v/>
          </cell>
          <cell r="B4268" t="str">
            <v/>
          </cell>
          <cell r="C4268">
            <v>0</v>
          </cell>
          <cell r="D4268" t="str">
            <v/>
          </cell>
          <cell r="E4268">
            <v>0</v>
          </cell>
          <cell r="F4268">
            <v>0</v>
          </cell>
          <cell r="G4268">
            <v>0</v>
          </cell>
        </row>
        <row r="4269">
          <cell r="A4269" t="str">
            <v/>
          </cell>
          <cell r="B4269" t="str">
            <v/>
          </cell>
          <cell r="C4269">
            <v>0</v>
          </cell>
          <cell r="D4269" t="str">
            <v/>
          </cell>
          <cell r="E4269">
            <v>0</v>
          </cell>
          <cell r="F4269">
            <v>0</v>
          </cell>
          <cell r="G4269">
            <v>0</v>
          </cell>
        </row>
        <row r="4270">
          <cell r="A4270" t="str">
            <v/>
          </cell>
          <cell r="B4270" t="str">
            <v/>
          </cell>
          <cell r="C4270">
            <v>0</v>
          </cell>
          <cell r="D4270" t="str">
            <v/>
          </cell>
          <cell r="E4270">
            <v>0</v>
          </cell>
          <cell r="F4270">
            <v>0</v>
          </cell>
          <cell r="G4270">
            <v>0</v>
          </cell>
        </row>
        <row r="4271">
          <cell r="A4271" t="str">
            <v/>
          </cell>
          <cell r="B4271" t="str">
            <v/>
          </cell>
          <cell r="C4271">
            <v>0</v>
          </cell>
          <cell r="D4271" t="str">
            <v/>
          </cell>
          <cell r="E4271">
            <v>0</v>
          </cell>
          <cell r="F4271">
            <v>0</v>
          </cell>
          <cell r="G4271">
            <v>0</v>
          </cell>
        </row>
        <row r="4272">
          <cell r="A4272" t="str">
            <v/>
          </cell>
          <cell r="B4272" t="str">
            <v/>
          </cell>
          <cell r="C4272">
            <v>0</v>
          </cell>
          <cell r="D4272" t="str">
            <v/>
          </cell>
          <cell r="E4272">
            <v>0</v>
          </cell>
          <cell r="F4272">
            <v>0</v>
          </cell>
          <cell r="G4272">
            <v>0</v>
          </cell>
        </row>
        <row r="4273">
          <cell r="A4273" t="str">
            <v/>
          </cell>
          <cell r="B4273" t="str">
            <v/>
          </cell>
          <cell r="C4273">
            <v>0</v>
          </cell>
          <cell r="D4273" t="str">
            <v/>
          </cell>
          <cell r="E4273">
            <v>0</v>
          </cell>
          <cell r="F4273">
            <v>0</v>
          </cell>
          <cell r="G4273">
            <v>0</v>
          </cell>
        </row>
        <row r="4274">
          <cell r="A4274" t="str">
            <v/>
          </cell>
          <cell r="B4274" t="str">
            <v/>
          </cell>
          <cell r="C4274">
            <v>0</v>
          </cell>
          <cell r="D4274" t="str">
            <v/>
          </cell>
          <cell r="E4274">
            <v>0</v>
          </cell>
          <cell r="F4274">
            <v>0</v>
          </cell>
          <cell r="G4274">
            <v>0</v>
          </cell>
        </row>
        <row r="4275">
          <cell r="A4275" t="str">
            <v/>
          </cell>
          <cell r="B4275" t="str">
            <v/>
          </cell>
          <cell r="C4275">
            <v>0</v>
          </cell>
          <cell r="D4275" t="str">
            <v/>
          </cell>
          <cell r="E4275">
            <v>0</v>
          </cell>
          <cell r="F4275">
            <v>0</v>
          </cell>
          <cell r="G4275">
            <v>0</v>
          </cell>
        </row>
        <row r="4276">
          <cell r="A4276">
            <v>0</v>
          </cell>
          <cell r="B4276">
            <v>0</v>
          </cell>
          <cell r="C4276">
            <v>0</v>
          </cell>
          <cell r="D4276">
            <v>0</v>
          </cell>
          <cell r="E4276">
            <v>0</v>
          </cell>
          <cell r="F4276" t="str">
            <v>Total A</v>
          </cell>
          <cell r="G4276">
            <v>459200</v>
          </cell>
        </row>
        <row r="4277">
          <cell r="A4277">
            <v>0</v>
          </cell>
          <cell r="B4277">
            <v>0</v>
          </cell>
          <cell r="C4277" t="str">
            <v>B - MANO DE OBRA</v>
          </cell>
          <cell r="D4277">
            <v>0</v>
          </cell>
          <cell r="E4277">
            <v>0</v>
          </cell>
          <cell r="F4277">
            <v>0</v>
          </cell>
          <cell r="G4277">
            <v>0</v>
          </cell>
        </row>
        <row r="4278">
          <cell r="A4278" t="str">
            <v>IIEE-SJ - 102000</v>
          </cell>
          <cell r="B4278" t="str">
            <v xml:space="preserve">Oficial </v>
          </cell>
          <cell r="C4278" t="str">
            <v>Oficial</v>
          </cell>
          <cell r="D4278" t="str">
            <v>hs.</v>
          </cell>
          <cell r="E4278">
            <v>198.06</v>
          </cell>
          <cell r="F4278">
            <v>222.14</v>
          </cell>
          <cell r="G4278">
            <v>43997.05</v>
          </cell>
        </row>
        <row r="4279">
          <cell r="A4279" t="str">
            <v>IIEE-SJ - 103000</v>
          </cell>
          <cell r="B4279" t="str">
            <v>Ayudante</v>
          </cell>
          <cell r="C4279" t="str">
            <v>Ayudante</v>
          </cell>
          <cell r="D4279" t="str">
            <v>hs.</v>
          </cell>
          <cell r="E4279">
            <v>233.57</v>
          </cell>
          <cell r="F4279">
            <v>188.03</v>
          </cell>
          <cell r="G4279">
            <v>43918.17</v>
          </cell>
        </row>
        <row r="4280">
          <cell r="A4280" t="str">
            <v>IIEE-SJ - 102000</v>
          </cell>
          <cell r="B4280" t="str">
            <v xml:space="preserve">Oficial </v>
          </cell>
          <cell r="C4280" t="str">
            <v>Cargas Sociales Oficial</v>
          </cell>
          <cell r="D4280" t="str">
            <v>hs.</v>
          </cell>
          <cell r="E4280">
            <v>198.06</v>
          </cell>
          <cell r="F4280">
            <v>139.9</v>
          </cell>
          <cell r="G4280">
            <v>27708.59</v>
          </cell>
        </row>
        <row r="4281">
          <cell r="A4281" t="str">
            <v>IIEE-SJ - 103000</v>
          </cell>
          <cell r="B4281" t="str">
            <v>Ayudante</v>
          </cell>
          <cell r="C4281" t="str">
            <v>Cargas Sociales Ayudante</v>
          </cell>
          <cell r="D4281" t="str">
            <v>hs.</v>
          </cell>
          <cell r="E4281">
            <v>233.57</v>
          </cell>
          <cell r="F4281">
            <v>118.96</v>
          </cell>
          <cell r="G4281">
            <v>27785.49</v>
          </cell>
        </row>
        <row r="4282">
          <cell r="A4282" t="str">
            <v/>
          </cell>
          <cell r="B4282">
            <v>0</v>
          </cell>
          <cell r="C4282">
            <v>0</v>
          </cell>
          <cell r="D4282" t="str">
            <v/>
          </cell>
          <cell r="E4282">
            <v>0</v>
          </cell>
          <cell r="F4282">
            <v>0</v>
          </cell>
          <cell r="G4282">
            <v>0</v>
          </cell>
        </row>
        <row r="4283">
          <cell r="A4283" t="str">
            <v/>
          </cell>
          <cell r="B4283">
            <v>0</v>
          </cell>
          <cell r="C4283">
            <v>0</v>
          </cell>
          <cell r="D4283" t="str">
            <v/>
          </cell>
          <cell r="E4283">
            <v>0</v>
          </cell>
          <cell r="F4283">
            <v>0</v>
          </cell>
          <cell r="G4283">
            <v>0</v>
          </cell>
        </row>
        <row r="4284">
          <cell r="A4284" t="str">
            <v/>
          </cell>
          <cell r="B4284">
            <v>0</v>
          </cell>
          <cell r="C4284">
            <v>0</v>
          </cell>
          <cell r="D4284" t="str">
            <v/>
          </cell>
          <cell r="E4284">
            <v>0</v>
          </cell>
          <cell r="F4284">
            <v>0</v>
          </cell>
          <cell r="G4284">
            <v>0</v>
          </cell>
        </row>
        <row r="4285">
          <cell r="A4285" t="str">
            <v/>
          </cell>
          <cell r="B4285">
            <v>0</v>
          </cell>
          <cell r="C4285">
            <v>0</v>
          </cell>
          <cell r="D4285" t="str">
            <v/>
          </cell>
          <cell r="E4285">
            <v>0</v>
          </cell>
          <cell r="F4285">
            <v>0</v>
          </cell>
          <cell r="G4285">
            <v>0</v>
          </cell>
        </row>
        <row r="4286">
          <cell r="A4286">
            <v>0</v>
          </cell>
          <cell r="B4286">
            <v>0</v>
          </cell>
          <cell r="C4286">
            <v>0</v>
          </cell>
          <cell r="D4286">
            <v>0</v>
          </cell>
          <cell r="E4286">
            <v>0</v>
          </cell>
          <cell r="F4286" t="str">
            <v>Total B</v>
          </cell>
          <cell r="G4286">
            <v>143409.29999999999</v>
          </cell>
        </row>
        <row r="4287">
          <cell r="A4287">
            <v>0</v>
          </cell>
          <cell r="B4287">
            <v>0</v>
          </cell>
          <cell r="C4287" t="str">
            <v>C - EQUIPOS</v>
          </cell>
          <cell r="D4287">
            <v>0</v>
          </cell>
          <cell r="E4287">
            <v>0</v>
          </cell>
          <cell r="F4287">
            <v>0</v>
          </cell>
          <cell r="G4287">
            <v>0</v>
          </cell>
        </row>
        <row r="4288">
          <cell r="A4288" t="str">
            <v/>
          </cell>
          <cell r="B4288" t="str">
            <v/>
          </cell>
          <cell r="C4288">
            <v>0</v>
          </cell>
          <cell r="D4288" t="str">
            <v/>
          </cell>
          <cell r="E4288">
            <v>0</v>
          </cell>
          <cell r="F4288">
            <v>0</v>
          </cell>
          <cell r="G4288">
            <v>0</v>
          </cell>
        </row>
        <row r="4289">
          <cell r="A4289" t="str">
            <v/>
          </cell>
          <cell r="B4289" t="str">
            <v/>
          </cell>
          <cell r="C4289">
            <v>0</v>
          </cell>
          <cell r="D4289" t="str">
            <v/>
          </cell>
          <cell r="E4289">
            <v>0</v>
          </cell>
          <cell r="F4289">
            <v>0</v>
          </cell>
          <cell r="G4289">
            <v>0</v>
          </cell>
        </row>
        <row r="4290">
          <cell r="A4290" t="str">
            <v/>
          </cell>
          <cell r="B4290" t="str">
            <v/>
          </cell>
          <cell r="C4290">
            <v>0</v>
          </cell>
          <cell r="D4290" t="str">
            <v/>
          </cell>
          <cell r="E4290">
            <v>0</v>
          </cell>
          <cell r="F4290">
            <v>0</v>
          </cell>
          <cell r="G4290">
            <v>0</v>
          </cell>
        </row>
        <row r="4291">
          <cell r="A4291" t="str">
            <v/>
          </cell>
          <cell r="B4291" t="str">
            <v/>
          </cell>
          <cell r="C4291">
            <v>0</v>
          </cell>
          <cell r="D4291" t="str">
            <v/>
          </cell>
          <cell r="E4291">
            <v>0</v>
          </cell>
          <cell r="F4291">
            <v>0</v>
          </cell>
          <cell r="G4291">
            <v>0</v>
          </cell>
        </row>
        <row r="4292">
          <cell r="A4292" t="str">
            <v/>
          </cell>
          <cell r="B4292" t="str">
            <v/>
          </cell>
          <cell r="C4292">
            <v>0</v>
          </cell>
          <cell r="D4292" t="str">
            <v/>
          </cell>
          <cell r="E4292">
            <v>0</v>
          </cell>
          <cell r="F4292">
            <v>0</v>
          </cell>
          <cell r="G4292">
            <v>0</v>
          </cell>
        </row>
        <row r="4293">
          <cell r="A4293" t="str">
            <v/>
          </cell>
          <cell r="B4293" t="str">
            <v/>
          </cell>
          <cell r="C4293">
            <v>0</v>
          </cell>
          <cell r="D4293" t="str">
            <v/>
          </cell>
          <cell r="E4293">
            <v>0</v>
          </cell>
          <cell r="F4293">
            <v>0</v>
          </cell>
          <cell r="G4293">
            <v>0</v>
          </cell>
        </row>
        <row r="4294">
          <cell r="A4294" t="str">
            <v/>
          </cell>
          <cell r="B4294" t="str">
            <v/>
          </cell>
          <cell r="C4294">
            <v>0</v>
          </cell>
          <cell r="D4294" t="str">
            <v/>
          </cell>
          <cell r="E4294">
            <v>0</v>
          </cell>
          <cell r="F4294">
            <v>0</v>
          </cell>
          <cell r="G4294">
            <v>0</v>
          </cell>
        </row>
        <row r="4295">
          <cell r="A4295" t="str">
            <v/>
          </cell>
          <cell r="B4295" t="str">
            <v/>
          </cell>
          <cell r="C4295">
            <v>0</v>
          </cell>
          <cell r="D4295" t="str">
            <v/>
          </cell>
          <cell r="E4295">
            <v>0</v>
          </cell>
          <cell r="F4295">
            <v>0</v>
          </cell>
          <cell r="G4295">
            <v>0</v>
          </cell>
        </row>
        <row r="4296">
          <cell r="A4296" t="str">
            <v/>
          </cell>
          <cell r="B4296" t="str">
            <v/>
          </cell>
          <cell r="C4296">
            <v>0</v>
          </cell>
          <cell r="D4296" t="str">
            <v/>
          </cell>
          <cell r="E4296">
            <v>0</v>
          </cell>
          <cell r="F4296">
            <v>0</v>
          </cell>
          <cell r="G4296">
            <v>0</v>
          </cell>
        </row>
        <row r="4297">
          <cell r="A4297">
            <v>0</v>
          </cell>
          <cell r="B4297">
            <v>0</v>
          </cell>
          <cell r="C4297">
            <v>0</v>
          </cell>
          <cell r="D4297">
            <v>0</v>
          </cell>
          <cell r="E4297">
            <v>0</v>
          </cell>
          <cell r="F4297" t="str">
            <v>Total C</v>
          </cell>
          <cell r="G4297">
            <v>0</v>
          </cell>
        </row>
        <row r="4298">
          <cell r="A4298">
            <v>0</v>
          </cell>
          <cell r="B4298">
            <v>0</v>
          </cell>
          <cell r="C4298">
            <v>0</v>
          </cell>
          <cell r="D4298">
            <v>0</v>
          </cell>
          <cell r="E4298">
            <v>0</v>
          </cell>
          <cell r="F4298">
            <v>0</v>
          </cell>
          <cell r="G4298">
            <v>0</v>
          </cell>
        </row>
        <row r="4299">
          <cell r="A4299" t="str">
            <v>12.6.1</v>
          </cell>
          <cell r="B4299" t="str">
            <v>Artefactos y accesorios</v>
          </cell>
          <cell r="C4299">
            <v>0</v>
          </cell>
          <cell r="D4299" t="str">
            <v>Costo  Neto</v>
          </cell>
          <cell r="E4299">
            <v>0</v>
          </cell>
          <cell r="F4299" t="str">
            <v>Total D=A+B+C</v>
          </cell>
          <cell r="G4299">
            <v>602609.29999999993</v>
          </cell>
        </row>
        <row r="4301">
          <cell r="A4301" t="str">
            <v>ANALISIS DE PRECIOS</v>
          </cell>
          <cell r="B4301">
            <v>0</v>
          </cell>
          <cell r="C4301">
            <v>0</v>
          </cell>
          <cell r="D4301">
            <v>0</v>
          </cell>
          <cell r="E4301">
            <v>0</v>
          </cell>
          <cell r="F4301">
            <v>0</v>
          </cell>
          <cell r="G4301">
            <v>0</v>
          </cell>
        </row>
        <row r="4302">
          <cell r="A4302" t="str">
            <v>COMITENTE:</v>
          </cell>
          <cell r="B4302" t="str">
            <v>DIRECCIÓN DE INFRAESTRUCTURA ESCOLAR</v>
          </cell>
          <cell r="C4302">
            <v>0</v>
          </cell>
          <cell r="D4302">
            <v>0</v>
          </cell>
          <cell r="E4302">
            <v>0</v>
          </cell>
          <cell r="F4302">
            <v>0</v>
          </cell>
          <cell r="G4302">
            <v>0</v>
          </cell>
        </row>
        <row r="4303">
          <cell r="A4303" t="str">
            <v>CONTRATISTA:</v>
          </cell>
          <cell r="B4303">
            <v>0</v>
          </cell>
          <cell r="C4303">
            <v>0</v>
          </cell>
          <cell r="D4303">
            <v>0</v>
          </cell>
          <cell r="E4303">
            <v>0</v>
          </cell>
          <cell r="F4303">
            <v>0</v>
          </cell>
          <cell r="G4303">
            <v>0</v>
          </cell>
        </row>
        <row r="4304">
          <cell r="A4304" t="str">
            <v>OBRA:</v>
          </cell>
          <cell r="B4304" t="str">
            <v>ESCUELA JUAN JOSE PASO</v>
          </cell>
          <cell r="C4304">
            <v>0</v>
          </cell>
          <cell r="D4304">
            <v>0</v>
          </cell>
          <cell r="E4304">
            <v>0</v>
          </cell>
          <cell r="F4304" t="str">
            <v>PRECIOS A:</v>
          </cell>
          <cell r="G4304">
            <v>44180</v>
          </cell>
        </row>
        <row r="4305">
          <cell r="A4305" t="str">
            <v>UBICACIÓN:</v>
          </cell>
          <cell r="B4305" t="str">
            <v>DEPARTAMENTO ANGACO</v>
          </cell>
          <cell r="C4305">
            <v>0</v>
          </cell>
          <cell r="D4305">
            <v>0</v>
          </cell>
          <cell r="E4305">
            <v>0</v>
          </cell>
          <cell r="F4305">
            <v>0</v>
          </cell>
          <cell r="G4305">
            <v>0</v>
          </cell>
        </row>
        <row r="4306">
          <cell r="A4306" t="str">
            <v>RUBRO:</v>
          </cell>
          <cell r="B4306">
            <v>12</v>
          </cell>
          <cell r="C4306" t="str">
            <v>INSTALACIÓN SANITARIA.</v>
          </cell>
          <cell r="D4306">
            <v>0</v>
          </cell>
          <cell r="E4306">
            <v>0</v>
          </cell>
          <cell r="F4306">
            <v>0</v>
          </cell>
          <cell r="G4306">
            <v>0</v>
          </cell>
        </row>
        <row r="4307">
          <cell r="A4307" t="str">
            <v>ITEM:</v>
          </cell>
          <cell r="B4307" t="str">
            <v>12.7.1</v>
          </cell>
          <cell r="C4307" t="str">
            <v>De P.V.C.</v>
          </cell>
          <cell r="D4307">
            <v>0</v>
          </cell>
          <cell r="E4307">
            <v>0</v>
          </cell>
          <cell r="F4307" t="str">
            <v>UNIDAD:</v>
          </cell>
          <cell r="G4307" t="str">
            <v>gl</v>
          </cell>
        </row>
        <row r="4308">
          <cell r="A4308">
            <v>0</v>
          </cell>
          <cell r="B4308">
            <v>0</v>
          </cell>
          <cell r="C4308">
            <v>0</v>
          </cell>
          <cell r="D4308">
            <v>0</v>
          </cell>
          <cell r="E4308">
            <v>0</v>
          </cell>
          <cell r="F4308">
            <v>0</v>
          </cell>
          <cell r="G4308">
            <v>0</v>
          </cell>
        </row>
        <row r="4309">
          <cell r="A4309" t="str">
            <v>DATOS REDETERMINACION</v>
          </cell>
          <cell r="B4309">
            <v>0</v>
          </cell>
          <cell r="C4309" t="str">
            <v>DESIGNACION</v>
          </cell>
          <cell r="D4309" t="str">
            <v>U</v>
          </cell>
          <cell r="E4309" t="str">
            <v>Cantidad</v>
          </cell>
          <cell r="F4309" t="str">
            <v>$ Unitarios</v>
          </cell>
          <cell r="G4309" t="str">
            <v>$ Parcial</v>
          </cell>
        </row>
        <row r="4310">
          <cell r="A4310" t="str">
            <v>CÓDIGO</v>
          </cell>
          <cell r="B4310" t="str">
            <v>DESCRIPCIÓN</v>
          </cell>
          <cell r="C4310">
            <v>0</v>
          </cell>
          <cell r="D4310">
            <v>0</v>
          </cell>
          <cell r="E4310">
            <v>0</v>
          </cell>
          <cell r="F4310">
            <v>0</v>
          </cell>
          <cell r="G4310">
            <v>0</v>
          </cell>
        </row>
        <row r="4311">
          <cell r="A4311">
            <v>0</v>
          </cell>
          <cell r="B4311">
            <v>0</v>
          </cell>
          <cell r="C4311" t="str">
            <v>A - MATERIALES</v>
          </cell>
          <cell r="D4311">
            <v>0</v>
          </cell>
          <cell r="E4311">
            <v>0</v>
          </cell>
          <cell r="F4311">
            <v>0</v>
          </cell>
          <cell r="G4311">
            <v>0</v>
          </cell>
        </row>
        <row r="4312">
          <cell r="A4312" t="str">
            <v>INDEC-MO - 51620-1</v>
          </cell>
          <cell r="B4312" t="str">
            <v xml:space="preserve">Instalación sanitaria </v>
          </cell>
          <cell r="C4312" t="str">
            <v>Desague Pluvial I.S. S/Esp. Técnicas</v>
          </cell>
          <cell r="D4312" t="str">
            <v>Gl</v>
          </cell>
          <cell r="E4312">
            <v>1</v>
          </cell>
          <cell r="F4312">
            <v>17383.709090909091</v>
          </cell>
          <cell r="G4312">
            <v>17383.71</v>
          </cell>
        </row>
        <row r="4313">
          <cell r="A4313" t="str">
            <v/>
          </cell>
          <cell r="B4313" t="str">
            <v/>
          </cell>
          <cell r="C4313">
            <v>0</v>
          </cell>
          <cell r="D4313" t="str">
            <v/>
          </cell>
          <cell r="E4313">
            <v>0</v>
          </cell>
          <cell r="F4313">
            <v>0</v>
          </cell>
          <cell r="G4313">
            <v>0</v>
          </cell>
        </row>
        <row r="4314">
          <cell r="A4314" t="str">
            <v/>
          </cell>
          <cell r="B4314" t="str">
            <v/>
          </cell>
          <cell r="C4314">
            <v>0</v>
          </cell>
          <cell r="D4314" t="str">
            <v/>
          </cell>
          <cell r="E4314">
            <v>0</v>
          </cell>
          <cell r="F4314">
            <v>0</v>
          </cell>
          <cell r="G4314">
            <v>0</v>
          </cell>
        </row>
        <row r="4315">
          <cell r="A4315" t="str">
            <v/>
          </cell>
          <cell r="B4315" t="str">
            <v/>
          </cell>
          <cell r="C4315">
            <v>0</v>
          </cell>
          <cell r="D4315" t="str">
            <v/>
          </cell>
          <cell r="E4315">
            <v>0</v>
          </cell>
          <cell r="F4315">
            <v>0</v>
          </cell>
          <cell r="G4315">
            <v>0</v>
          </cell>
        </row>
        <row r="4316">
          <cell r="A4316" t="str">
            <v/>
          </cell>
          <cell r="B4316" t="str">
            <v/>
          </cell>
          <cell r="C4316">
            <v>0</v>
          </cell>
          <cell r="D4316" t="str">
            <v/>
          </cell>
          <cell r="E4316">
            <v>0</v>
          </cell>
          <cell r="F4316">
            <v>0</v>
          </cell>
          <cell r="G4316">
            <v>0</v>
          </cell>
        </row>
        <row r="4317">
          <cell r="A4317" t="str">
            <v/>
          </cell>
          <cell r="B4317" t="str">
            <v/>
          </cell>
          <cell r="C4317">
            <v>0</v>
          </cell>
          <cell r="D4317" t="str">
            <v/>
          </cell>
          <cell r="E4317">
            <v>0</v>
          </cell>
          <cell r="F4317">
            <v>0</v>
          </cell>
          <cell r="G4317">
            <v>0</v>
          </cell>
        </row>
        <row r="4318">
          <cell r="A4318" t="str">
            <v/>
          </cell>
          <cell r="B4318" t="str">
            <v/>
          </cell>
          <cell r="C4318">
            <v>0</v>
          </cell>
          <cell r="D4318" t="str">
            <v/>
          </cell>
          <cell r="E4318">
            <v>0</v>
          </cell>
          <cell r="F4318">
            <v>0</v>
          </cell>
          <cell r="G4318">
            <v>0</v>
          </cell>
        </row>
        <row r="4319">
          <cell r="A4319" t="str">
            <v/>
          </cell>
          <cell r="B4319" t="str">
            <v/>
          </cell>
          <cell r="C4319">
            <v>0</v>
          </cell>
          <cell r="D4319" t="str">
            <v/>
          </cell>
          <cell r="E4319">
            <v>0</v>
          </cell>
          <cell r="F4319">
            <v>0</v>
          </cell>
          <cell r="G4319">
            <v>0</v>
          </cell>
        </row>
        <row r="4320">
          <cell r="A4320" t="str">
            <v/>
          </cell>
          <cell r="B4320" t="str">
            <v/>
          </cell>
          <cell r="C4320">
            <v>0</v>
          </cell>
          <cell r="D4320" t="str">
            <v/>
          </cell>
          <cell r="E4320">
            <v>0</v>
          </cell>
          <cell r="F4320">
            <v>0</v>
          </cell>
          <cell r="G4320">
            <v>0</v>
          </cell>
        </row>
        <row r="4321">
          <cell r="A4321" t="str">
            <v/>
          </cell>
          <cell r="B4321" t="str">
            <v/>
          </cell>
          <cell r="C4321">
            <v>0</v>
          </cell>
          <cell r="D4321" t="str">
            <v/>
          </cell>
          <cell r="E4321">
            <v>0</v>
          </cell>
          <cell r="F4321">
            <v>0</v>
          </cell>
          <cell r="G4321">
            <v>0</v>
          </cell>
        </row>
        <row r="4322">
          <cell r="A4322" t="str">
            <v/>
          </cell>
          <cell r="B4322" t="str">
            <v/>
          </cell>
          <cell r="C4322">
            <v>0</v>
          </cell>
          <cell r="D4322" t="str">
            <v/>
          </cell>
          <cell r="E4322">
            <v>0</v>
          </cell>
          <cell r="F4322">
            <v>0</v>
          </cell>
          <cell r="G4322">
            <v>0</v>
          </cell>
        </row>
        <row r="4323">
          <cell r="A4323" t="str">
            <v/>
          </cell>
          <cell r="B4323" t="str">
            <v/>
          </cell>
          <cell r="C4323">
            <v>0</v>
          </cell>
          <cell r="D4323" t="str">
            <v/>
          </cell>
          <cell r="E4323">
            <v>0</v>
          </cell>
          <cell r="F4323">
            <v>0</v>
          </cell>
          <cell r="G4323">
            <v>0</v>
          </cell>
        </row>
        <row r="4324">
          <cell r="A4324" t="str">
            <v/>
          </cell>
          <cell r="B4324" t="str">
            <v/>
          </cell>
          <cell r="C4324">
            <v>0</v>
          </cell>
          <cell r="D4324" t="str">
            <v/>
          </cell>
          <cell r="E4324">
            <v>0</v>
          </cell>
          <cell r="F4324">
            <v>0</v>
          </cell>
          <cell r="G4324">
            <v>0</v>
          </cell>
        </row>
        <row r="4325">
          <cell r="A4325" t="str">
            <v/>
          </cell>
          <cell r="B4325" t="str">
            <v/>
          </cell>
          <cell r="C4325">
            <v>0</v>
          </cell>
          <cell r="D4325" t="str">
            <v/>
          </cell>
          <cell r="E4325">
            <v>0</v>
          </cell>
          <cell r="F4325">
            <v>0</v>
          </cell>
          <cell r="G4325">
            <v>0</v>
          </cell>
        </row>
        <row r="4326">
          <cell r="A4326">
            <v>0</v>
          </cell>
          <cell r="B4326">
            <v>0</v>
          </cell>
          <cell r="C4326">
            <v>0</v>
          </cell>
          <cell r="D4326">
            <v>0</v>
          </cell>
          <cell r="E4326">
            <v>0</v>
          </cell>
          <cell r="F4326" t="str">
            <v>Total A</v>
          </cell>
          <cell r="G4326">
            <v>17383.71</v>
          </cell>
        </row>
        <row r="4327">
          <cell r="A4327">
            <v>0</v>
          </cell>
          <cell r="B4327">
            <v>0</v>
          </cell>
          <cell r="C4327" t="str">
            <v>B - MANO DE OBRA</v>
          </cell>
          <cell r="D4327">
            <v>0</v>
          </cell>
          <cell r="E4327">
            <v>0</v>
          </cell>
          <cell r="F4327">
            <v>0</v>
          </cell>
          <cell r="G4327">
            <v>0</v>
          </cell>
        </row>
        <row r="4328">
          <cell r="A4328" t="str">
            <v>IIEE-SJ - 102000</v>
          </cell>
          <cell r="B4328" t="str">
            <v xml:space="preserve">Oficial </v>
          </cell>
          <cell r="C4328" t="str">
            <v>Oficial</v>
          </cell>
          <cell r="D4328" t="str">
            <v>hs.</v>
          </cell>
          <cell r="E4328">
            <v>49.72</v>
          </cell>
          <cell r="F4328">
            <v>222.14</v>
          </cell>
          <cell r="G4328">
            <v>11044.8</v>
          </cell>
        </row>
        <row r="4329">
          <cell r="A4329" t="str">
            <v>IIEE-SJ - 103000</v>
          </cell>
          <cell r="B4329" t="str">
            <v>Ayudante</v>
          </cell>
          <cell r="C4329" t="str">
            <v>Ayudante</v>
          </cell>
          <cell r="D4329" t="str">
            <v>hs.</v>
          </cell>
          <cell r="E4329">
            <v>58.63</v>
          </cell>
          <cell r="F4329">
            <v>188.03</v>
          </cell>
          <cell r="G4329">
            <v>11024.2</v>
          </cell>
        </row>
        <row r="4330">
          <cell r="A4330" t="str">
            <v>IIEE-SJ - 102000</v>
          </cell>
          <cell r="B4330" t="str">
            <v xml:space="preserve">Oficial </v>
          </cell>
          <cell r="C4330" t="str">
            <v>Cargas Sociales Oficial</v>
          </cell>
          <cell r="D4330" t="str">
            <v>hs.</v>
          </cell>
          <cell r="E4330">
            <v>49.72</v>
          </cell>
          <cell r="F4330">
            <v>139.9</v>
          </cell>
          <cell r="G4330">
            <v>6955.83</v>
          </cell>
        </row>
        <row r="4331">
          <cell r="A4331" t="str">
            <v>IIEE-SJ - 103000</v>
          </cell>
          <cell r="B4331" t="str">
            <v>Ayudante</v>
          </cell>
          <cell r="C4331" t="str">
            <v>Cargas Sociales Ayudante</v>
          </cell>
          <cell r="D4331" t="str">
            <v>hs.</v>
          </cell>
          <cell r="E4331">
            <v>58.63</v>
          </cell>
          <cell r="F4331">
            <v>118.96</v>
          </cell>
          <cell r="G4331">
            <v>6974.62</v>
          </cell>
        </row>
        <row r="4332">
          <cell r="A4332" t="str">
            <v/>
          </cell>
          <cell r="B4332">
            <v>0</v>
          </cell>
          <cell r="C4332">
            <v>0</v>
          </cell>
          <cell r="D4332" t="str">
            <v/>
          </cell>
          <cell r="E4332">
            <v>0</v>
          </cell>
          <cell r="F4332">
            <v>0</v>
          </cell>
          <cell r="G4332">
            <v>0</v>
          </cell>
        </row>
        <row r="4333">
          <cell r="A4333" t="str">
            <v/>
          </cell>
          <cell r="B4333">
            <v>0</v>
          </cell>
          <cell r="C4333">
            <v>0</v>
          </cell>
          <cell r="D4333" t="str">
            <v/>
          </cell>
          <cell r="E4333">
            <v>0</v>
          </cell>
          <cell r="F4333">
            <v>0</v>
          </cell>
          <cell r="G4333">
            <v>0</v>
          </cell>
        </row>
        <row r="4334">
          <cell r="A4334" t="str">
            <v/>
          </cell>
          <cell r="B4334">
            <v>0</v>
          </cell>
          <cell r="C4334">
            <v>0</v>
          </cell>
          <cell r="D4334" t="str">
            <v/>
          </cell>
          <cell r="E4334">
            <v>0</v>
          </cell>
          <cell r="F4334">
            <v>0</v>
          </cell>
          <cell r="G4334">
            <v>0</v>
          </cell>
        </row>
        <row r="4335">
          <cell r="A4335" t="str">
            <v/>
          </cell>
          <cell r="B4335">
            <v>0</v>
          </cell>
          <cell r="C4335">
            <v>0</v>
          </cell>
          <cell r="D4335" t="str">
            <v/>
          </cell>
          <cell r="E4335">
            <v>0</v>
          </cell>
          <cell r="F4335">
            <v>0</v>
          </cell>
          <cell r="G4335">
            <v>0</v>
          </cell>
        </row>
        <row r="4336">
          <cell r="A4336">
            <v>0</v>
          </cell>
          <cell r="B4336">
            <v>0</v>
          </cell>
          <cell r="C4336">
            <v>0</v>
          </cell>
          <cell r="D4336">
            <v>0</v>
          </cell>
          <cell r="E4336">
            <v>0</v>
          </cell>
          <cell r="F4336" t="str">
            <v>Total B</v>
          </cell>
          <cell r="G4336">
            <v>35999.450000000004</v>
          </cell>
        </row>
        <row r="4337">
          <cell r="A4337">
            <v>0</v>
          </cell>
          <cell r="B4337">
            <v>0</v>
          </cell>
          <cell r="C4337" t="str">
            <v>C - EQUIPOS</v>
          </cell>
          <cell r="D4337">
            <v>0</v>
          </cell>
          <cell r="E4337">
            <v>0</v>
          </cell>
          <cell r="F4337">
            <v>0</v>
          </cell>
          <cell r="G4337">
            <v>0</v>
          </cell>
        </row>
        <row r="4338">
          <cell r="A4338" t="str">
            <v/>
          </cell>
          <cell r="B4338" t="str">
            <v/>
          </cell>
          <cell r="C4338">
            <v>0</v>
          </cell>
          <cell r="D4338" t="str">
            <v/>
          </cell>
          <cell r="E4338">
            <v>0</v>
          </cell>
          <cell r="F4338">
            <v>0</v>
          </cell>
          <cell r="G4338">
            <v>0</v>
          </cell>
        </row>
        <row r="4339">
          <cell r="A4339" t="str">
            <v/>
          </cell>
          <cell r="B4339" t="str">
            <v/>
          </cell>
          <cell r="C4339">
            <v>0</v>
          </cell>
          <cell r="D4339" t="str">
            <v/>
          </cell>
          <cell r="E4339">
            <v>0</v>
          </cell>
          <cell r="F4339">
            <v>0</v>
          </cell>
          <cell r="G4339">
            <v>0</v>
          </cell>
        </row>
        <row r="4340">
          <cell r="A4340" t="str">
            <v/>
          </cell>
          <cell r="B4340" t="str">
            <v/>
          </cell>
          <cell r="C4340">
            <v>0</v>
          </cell>
          <cell r="D4340" t="str">
            <v/>
          </cell>
          <cell r="E4340">
            <v>0</v>
          </cell>
          <cell r="F4340">
            <v>0</v>
          </cell>
          <cell r="G4340">
            <v>0</v>
          </cell>
        </row>
        <row r="4341">
          <cell r="A4341" t="str">
            <v/>
          </cell>
          <cell r="B4341" t="str">
            <v/>
          </cell>
          <cell r="C4341">
            <v>0</v>
          </cell>
          <cell r="D4341" t="str">
            <v/>
          </cell>
          <cell r="E4341">
            <v>0</v>
          </cell>
          <cell r="F4341">
            <v>0</v>
          </cell>
          <cell r="G4341">
            <v>0</v>
          </cell>
        </row>
        <row r="4342">
          <cell r="A4342" t="str">
            <v/>
          </cell>
          <cell r="B4342" t="str">
            <v/>
          </cell>
          <cell r="C4342">
            <v>0</v>
          </cell>
          <cell r="D4342" t="str">
            <v/>
          </cell>
          <cell r="E4342">
            <v>0</v>
          </cell>
          <cell r="F4342">
            <v>0</v>
          </cell>
          <cell r="G4342">
            <v>0</v>
          </cell>
        </row>
        <row r="4343">
          <cell r="A4343" t="str">
            <v/>
          </cell>
          <cell r="B4343" t="str">
            <v/>
          </cell>
          <cell r="C4343">
            <v>0</v>
          </cell>
          <cell r="D4343" t="str">
            <v/>
          </cell>
          <cell r="E4343">
            <v>0</v>
          </cell>
          <cell r="F4343">
            <v>0</v>
          </cell>
          <cell r="G4343">
            <v>0</v>
          </cell>
        </row>
        <row r="4344">
          <cell r="A4344" t="str">
            <v/>
          </cell>
          <cell r="B4344" t="str">
            <v/>
          </cell>
          <cell r="C4344">
            <v>0</v>
          </cell>
          <cell r="D4344" t="str">
            <v/>
          </cell>
          <cell r="E4344">
            <v>0</v>
          </cell>
          <cell r="F4344">
            <v>0</v>
          </cell>
          <cell r="G4344">
            <v>0</v>
          </cell>
        </row>
        <row r="4345">
          <cell r="A4345" t="str">
            <v/>
          </cell>
          <cell r="B4345" t="str">
            <v/>
          </cell>
          <cell r="C4345">
            <v>0</v>
          </cell>
          <cell r="D4345" t="str">
            <v/>
          </cell>
          <cell r="E4345">
            <v>0</v>
          </cell>
          <cell r="F4345">
            <v>0</v>
          </cell>
          <cell r="G4345">
            <v>0</v>
          </cell>
        </row>
        <row r="4346">
          <cell r="A4346" t="str">
            <v/>
          </cell>
          <cell r="B4346" t="str">
            <v/>
          </cell>
          <cell r="C4346">
            <v>0</v>
          </cell>
          <cell r="D4346" t="str">
            <v/>
          </cell>
          <cell r="E4346">
            <v>0</v>
          </cell>
          <cell r="F4346">
            <v>0</v>
          </cell>
          <cell r="G4346">
            <v>0</v>
          </cell>
        </row>
        <row r="4347">
          <cell r="A4347">
            <v>0</v>
          </cell>
          <cell r="B4347">
            <v>0</v>
          </cell>
          <cell r="C4347">
            <v>0</v>
          </cell>
          <cell r="D4347">
            <v>0</v>
          </cell>
          <cell r="E4347">
            <v>0</v>
          </cell>
          <cell r="F4347" t="str">
            <v>Total C</v>
          </cell>
          <cell r="G4347">
            <v>0</v>
          </cell>
        </row>
        <row r="4348">
          <cell r="A4348">
            <v>0</v>
          </cell>
          <cell r="B4348">
            <v>0</v>
          </cell>
          <cell r="C4348">
            <v>0</v>
          </cell>
          <cell r="D4348">
            <v>0</v>
          </cell>
          <cell r="E4348">
            <v>0</v>
          </cell>
          <cell r="F4348">
            <v>0</v>
          </cell>
          <cell r="G4348">
            <v>0</v>
          </cell>
        </row>
        <row r="4349">
          <cell r="A4349" t="str">
            <v>12.7.1</v>
          </cell>
          <cell r="B4349" t="str">
            <v>De P.V.C.</v>
          </cell>
          <cell r="C4349">
            <v>0</v>
          </cell>
          <cell r="D4349" t="str">
            <v>Costo  Neto</v>
          </cell>
          <cell r="E4349">
            <v>0</v>
          </cell>
          <cell r="F4349" t="str">
            <v>Total D=A+B+C</v>
          </cell>
          <cell r="G4349">
            <v>53383.16</v>
          </cell>
        </row>
        <row r="4351">
          <cell r="A4351" t="str">
            <v>ANALISIS DE PRECIOS</v>
          </cell>
          <cell r="B4351">
            <v>0</v>
          </cell>
          <cell r="C4351">
            <v>0</v>
          </cell>
          <cell r="D4351">
            <v>0</v>
          </cell>
          <cell r="E4351">
            <v>0</v>
          </cell>
          <cell r="F4351">
            <v>0</v>
          </cell>
          <cell r="G4351">
            <v>0</v>
          </cell>
        </row>
        <row r="4352">
          <cell r="A4352" t="str">
            <v>COMITENTE:</v>
          </cell>
          <cell r="B4352" t="str">
            <v>DIRECCIÓN DE INFRAESTRUCTURA ESCOLAR</v>
          </cell>
          <cell r="C4352">
            <v>0</v>
          </cell>
          <cell r="D4352">
            <v>0</v>
          </cell>
          <cell r="E4352">
            <v>0</v>
          </cell>
          <cell r="F4352">
            <v>0</v>
          </cell>
          <cell r="G4352">
            <v>0</v>
          </cell>
        </row>
        <row r="4353">
          <cell r="A4353" t="str">
            <v>CONTRATISTA:</v>
          </cell>
          <cell r="B4353">
            <v>0</v>
          </cell>
          <cell r="C4353">
            <v>0</v>
          </cell>
          <cell r="D4353">
            <v>0</v>
          </cell>
          <cell r="E4353">
            <v>0</v>
          </cell>
          <cell r="F4353">
            <v>0</v>
          </cell>
          <cell r="G4353">
            <v>0</v>
          </cell>
        </row>
        <row r="4354">
          <cell r="A4354" t="str">
            <v>OBRA:</v>
          </cell>
          <cell r="B4354" t="str">
            <v>ESCUELA JUAN JOSE PASO</v>
          </cell>
          <cell r="C4354">
            <v>0</v>
          </cell>
          <cell r="D4354">
            <v>0</v>
          </cell>
          <cell r="E4354">
            <v>0</v>
          </cell>
          <cell r="F4354" t="str">
            <v>PRECIOS A:</v>
          </cell>
          <cell r="G4354">
            <v>44180</v>
          </cell>
        </row>
        <row r="4355">
          <cell r="A4355" t="str">
            <v>UBICACIÓN:</v>
          </cell>
          <cell r="B4355" t="str">
            <v>DEPARTAMENTO ANGACO</v>
          </cell>
          <cell r="C4355">
            <v>0</v>
          </cell>
          <cell r="D4355">
            <v>0</v>
          </cell>
          <cell r="E4355">
            <v>0</v>
          </cell>
          <cell r="F4355">
            <v>0</v>
          </cell>
          <cell r="G4355">
            <v>0</v>
          </cell>
        </row>
        <row r="4356">
          <cell r="A4356" t="str">
            <v>RUBRO:</v>
          </cell>
          <cell r="B4356">
            <v>12</v>
          </cell>
          <cell r="C4356" t="str">
            <v>INSTALACIÓN SANITARIA.</v>
          </cell>
          <cell r="D4356">
            <v>0</v>
          </cell>
          <cell r="E4356">
            <v>0</v>
          </cell>
          <cell r="F4356">
            <v>0</v>
          </cell>
          <cell r="G4356">
            <v>0</v>
          </cell>
        </row>
        <row r="4357">
          <cell r="A4357" t="str">
            <v>ITEM:</v>
          </cell>
          <cell r="B4357" t="str">
            <v>12.8.1</v>
          </cell>
          <cell r="C4357" t="str">
            <v>Conexión de agua</v>
          </cell>
          <cell r="D4357">
            <v>0</v>
          </cell>
          <cell r="E4357">
            <v>0</v>
          </cell>
          <cell r="F4357" t="str">
            <v>UNIDAD:</v>
          </cell>
          <cell r="G4357" t="str">
            <v>gl</v>
          </cell>
        </row>
        <row r="4358">
          <cell r="A4358">
            <v>0</v>
          </cell>
          <cell r="B4358">
            <v>0</v>
          </cell>
          <cell r="C4358">
            <v>0</v>
          </cell>
          <cell r="D4358">
            <v>0</v>
          </cell>
          <cell r="E4358">
            <v>0</v>
          </cell>
          <cell r="F4358">
            <v>0</v>
          </cell>
          <cell r="G4358">
            <v>0</v>
          </cell>
        </row>
        <row r="4359">
          <cell r="A4359" t="str">
            <v>DATOS REDETERMINACION</v>
          </cell>
          <cell r="B4359">
            <v>0</v>
          </cell>
          <cell r="C4359" t="str">
            <v>DESIGNACION</v>
          </cell>
          <cell r="D4359" t="str">
            <v>U</v>
          </cell>
          <cell r="E4359" t="str">
            <v>Cantidad</v>
          </cell>
          <cell r="F4359" t="str">
            <v>$ Unitarios</v>
          </cell>
          <cell r="G4359" t="str">
            <v>$ Parcial</v>
          </cell>
        </row>
        <row r="4360">
          <cell r="A4360" t="str">
            <v>CÓDIGO</v>
          </cell>
          <cell r="B4360" t="str">
            <v>DESCRIPCIÓN</v>
          </cell>
          <cell r="C4360">
            <v>0</v>
          </cell>
          <cell r="D4360">
            <v>0</v>
          </cell>
          <cell r="E4360">
            <v>0</v>
          </cell>
          <cell r="F4360">
            <v>0</v>
          </cell>
          <cell r="G4360">
            <v>0</v>
          </cell>
        </row>
        <row r="4361">
          <cell r="A4361">
            <v>0</v>
          </cell>
          <cell r="B4361">
            <v>0</v>
          </cell>
          <cell r="C4361" t="str">
            <v>A - MATERIALES</v>
          </cell>
          <cell r="D4361">
            <v>0</v>
          </cell>
          <cell r="E4361">
            <v>0</v>
          </cell>
          <cell r="F4361">
            <v>0</v>
          </cell>
          <cell r="G4361">
            <v>0</v>
          </cell>
        </row>
        <row r="4362">
          <cell r="A4362" t="str">
            <v>INDEC-MO - 51620-1</v>
          </cell>
          <cell r="B4362" t="str">
            <v xml:space="preserve">Instalación sanitaria </v>
          </cell>
          <cell r="C4362" t="str">
            <v>Conexión de Agua I.S. S/Esp. Técnicas</v>
          </cell>
          <cell r="D4362" t="str">
            <v>Gl</v>
          </cell>
          <cell r="E4362">
            <v>1</v>
          </cell>
          <cell r="F4362">
            <v>10000</v>
          </cell>
          <cell r="G4362">
            <v>10000</v>
          </cell>
        </row>
        <row r="4363">
          <cell r="A4363" t="str">
            <v/>
          </cell>
          <cell r="B4363" t="str">
            <v/>
          </cell>
          <cell r="C4363">
            <v>0</v>
          </cell>
          <cell r="D4363" t="str">
            <v/>
          </cell>
          <cell r="E4363">
            <v>0</v>
          </cell>
          <cell r="F4363">
            <v>0</v>
          </cell>
          <cell r="G4363">
            <v>0</v>
          </cell>
        </row>
        <row r="4364">
          <cell r="A4364" t="str">
            <v/>
          </cell>
          <cell r="B4364" t="str">
            <v/>
          </cell>
          <cell r="C4364">
            <v>0</v>
          </cell>
          <cell r="D4364" t="str">
            <v/>
          </cell>
          <cell r="E4364">
            <v>0</v>
          </cell>
          <cell r="F4364">
            <v>0</v>
          </cell>
          <cell r="G4364">
            <v>0</v>
          </cell>
        </row>
        <row r="4365">
          <cell r="A4365" t="str">
            <v/>
          </cell>
          <cell r="B4365" t="str">
            <v/>
          </cell>
          <cell r="C4365">
            <v>0</v>
          </cell>
          <cell r="D4365" t="str">
            <v/>
          </cell>
          <cell r="E4365">
            <v>0</v>
          </cell>
          <cell r="F4365">
            <v>0</v>
          </cell>
          <cell r="G4365">
            <v>0</v>
          </cell>
        </row>
        <row r="4366">
          <cell r="A4366" t="str">
            <v/>
          </cell>
          <cell r="B4366" t="str">
            <v/>
          </cell>
          <cell r="C4366">
            <v>0</v>
          </cell>
          <cell r="D4366" t="str">
            <v/>
          </cell>
          <cell r="E4366">
            <v>0</v>
          </cell>
          <cell r="F4366">
            <v>0</v>
          </cell>
          <cell r="G4366">
            <v>0</v>
          </cell>
        </row>
        <row r="4367">
          <cell r="A4367" t="str">
            <v/>
          </cell>
          <cell r="B4367" t="str">
            <v/>
          </cell>
          <cell r="C4367">
            <v>0</v>
          </cell>
          <cell r="D4367" t="str">
            <v/>
          </cell>
          <cell r="E4367">
            <v>0</v>
          </cell>
          <cell r="F4367">
            <v>0</v>
          </cell>
          <cell r="G4367">
            <v>0</v>
          </cell>
        </row>
        <row r="4368">
          <cell r="A4368" t="str">
            <v/>
          </cell>
          <cell r="B4368" t="str">
            <v/>
          </cell>
          <cell r="C4368">
            <v>0</v>
          </cell>
          <cell r="D4368" t="str">
            <v/>
          </cell>
          <cell r="E4368">
            <v>0</v>
          </cell>
          <cell r="F4368">
            <v>0</v>
          </cell>
          <cell r="G4368">
            <v>0</v>
          </cell>
        </row>
        <row r="4369">
          <cell r="A4369" t="str">
            <v/>
          </cell>
          <cell r="B4369" t="str">
            <v/>
          </cell>
          <cell r="C4369">
            <v>0</v>
          </cell>
          <cell r="D4369" t="str">
            <v/>
          </cell>
          <cell r="E4369">
            <v>0</v>
          </cell>
          <cell r="F4369">
            <v>0</v>
          </cell>
          <cell r="G4369">
            <v>0</v>
          </cell>
        </row>
        <row r="4370">
          <cell r="A4370" t="str">
            <v/>
          </cell>
          <cell r="B4370" t="str">
            <v/>
          </cell>
          <cell r="C4370">
            <v>0</v>
          </cell>
          <cell r="D4370" t="str">
            <v/>
          </cell>
          <cell r="E4370">
            <v>0</v>
          </cell>
          <cell r="F4370">
            <v>0</v>
          </cell>
          <cell r="G4370">
            <v>0</v>
          </cell>
        </row>
        <row r="4371">
          <cell r="A4371" t="str">
            <v/>
          </cell>
          <cell r="B4371" t="str">
            <v/>
          </cell>
          <cell r="C4371">
            <v>0</v>
          </cell>
          <cell r="D4371" t="str">
            <v/>
          </cell>
          <cell r="E4371">
            <v>0</v>
          </cell>
          <cell r="F4371">
            <v>0</v>
          </cell>
          <cell r="G4371">
            <v>0</v>
          </cell>
        </row>
        <row r="4372">
          <cell r="A4372" t="str">
            <v/>
          </cell>
          <cell r="B4372" t="str">
            <v/>
          </cell>
          <cell r="C4372">
            <v>0</v>
          </cell>
          <cell r="D4372" t="str">
            <v/>
          </cell>
          <cell r="E4372">
            <v>0</v>
          </cell>
          <cell r="F4372">
            <v>0</v>
          </cell>
          <cell r="G4372">
            <v>0</v>
          </cell>
        </row>
        <row r="4373">
          <cell r="A4373" t="str">
            <v/>
          </cell>
          <cell r="B4373" t="str">
            <v/>
          </cell>
          <cell r="C4373">
            <v>0</v>
          </cell>
          <cell r="D4373" t="str">
            <v/>
          </cell>
          <cell r="E4373">
            <v>0</v>
          </cell>
          <cell r="F4373">
            <v>0</v>
          </cell>
          <cell r="G4373">
            <v>0</v>
          </cell>
        </row>
        <row r="4374">
          <cell r="A4374" t="str">
            <v/>
          </cell>
          <cell r="B4374" t="str">
            <v/>
          </cell>
          <cell r="C4374">
            <v>0</v>
          </cell>
          <cell r="D4374" t="str">
            <v/>
          </cell>
          <cell r="E4374">
            <v>0</v>
          </cell>
          <cell r="F4374">
            <v>0</v>
          </cell>
          <cell r="G4374">
            <v>0</v>
          </cell>
        </row>
        <row r="4375">
          <cell r="A4375" t="str">
            <v/>
          </cell>
          <cell r="B4375" t="str">
            <v/>
          </cell>
          <cell r="C4375">
            <v>0</v>
          </cell>
          <cell r="D4375" t="str">
            <v/>
          </cell>
          <cell r="E4375">
            <v>0</v>
          </cell>
          <cell r="F4375">
            <v>0</v>
          </cell>
          <cell r="G4375">
            <v>0</v>
          </cell>
        </row>
        <row r="4376">
          <cell r="A4376">
            <v>0</v>
          </cell>
          <cell r="B4376">
            <v>0</v>
          </cell>
          <cell r="C4376">
            <v>0</v>
          </cell>
          <cell r="D4376">
            <v>0</v>
          </cell>
          <cell r="E4376">
            <v>0</v>
          </cell>
          <cell r="F4376" t="str">
            <v>Total A</v>
          </cell>
          <cell r="G4376">
            <v>10000</v>
          </cell>
        </row>
        <row r="4377">
          <cell r="A4377">
            <v>0</v>
          </cell>
          <cell r="B4377">
            <v>0</v>
          </cell>
          <cell r="C4377" t="str">
            <v>B - MANO DE OBRA</v>
          </cell>
          <cell r="D4377">
            <v>0</v>
          </cell>
          <cell r="E4377">
            <v>0</v>
          </cell>
          <cell r="F4377">
            <v>0</v>
          </cell>
          <cell r="G4377">
            <v>0</v>
          </cell>
        </row>
        <row r="4378">
          <cell r="A4378" t="str">
            <v>IIEE-SJ - 102000</v>
          </cell>
          <cell r="B4378" t="str">
            <v xml:space="preserve">Oficial </v>
          </cell>
          <cell r="C4378" t="str">
            <v>Oficial</v>
          </cell>
          <cell r="D4378" t="str">
            <v>hs.</v>
          </cell>
          <cell r="E4378">
            <v>27.62</v>
          </cell>
          <cell r="F4378">
            <v>222.14</v>
          </cell>
          <cell r="G4378">
            <v>6135.51</v>
          </cell>
        </row>
        <row r="4379">
          <cell r="A4379" t="str">
            <v>IIEE-SJ - 103000</v>
          </cell>
          <cell r="B4379" t="str">
            <v>Ayudante</v>
          </cell>
          <cell r="C4379" t="str">
            <v>Ayudante</v>
          </cell>
          <cell r="D4379" t="str">
            <v>hs.</v>
          </cell>
          <cell r="E4379">
            <v>32.57</v>
          </cell>
          <cell r="F4379">
            <v>188.03</v>
          </cell>
          <cell r="G4379">
            <v>6124.14</v>
          </cell>
        </row>
        <row r="4380">
          <cell r="A4380" t="str">
            <v>IIEE-SJ - 102000</v>
          </cell>
          <cell r="B4380" t="str">
            <v xml:space="preserve">Oficial </v>
          </cell>
          <cell r="C4380" t="str">
            <v>Cargas Sociales Oficial</v>
          </cell>
          <cell r="D4380" t="str">
            <v>hs.</v>
          </cell>
          <cell r="E4380">
            <v>27.62</v>
          </cell>
          <cell r="F4380">
            <v>139.9</v>
          </cell>
          <cell r="G4380">
            <v>3864.04</v>
          </cell>
        </row>
        <row r="4381">
          <cell r="A4381" t="str">
            <v>IIEE-SJ - 103000</v>
          </cell>
          <cell r="B4381" t="str">
            <v>Ayudante</v>
          </cell>
          <cell r="C4381" t="str">
            <v>Cargas Sociales Ayudante</v>
          </cell>
          <cell r="D4381" t="str">
            <v>hs.</v>
          </cell>
          <cell r="E4381">
            <v>32.57</v>
          </cell>
          <cell r="F4381">
            <v>118.96</v>
          </cell>
          <cell r="G4381">
            <v>3874.53</v>
          </cell>
        </row>
        <row r="4382">
          <cell r="A4382" t="str">
            <v/>
          </cell>
          <cell r="B4382">
            <v>0</v>
          </cell>
          <cell r="C4382">
            <v>0</v>
          </cell>
          <cell r="D4382" t="str">
            <v/>
          </cell>
          <cell r="E4382">
            <v>0</v>
          </cell>
          <cell r="F4382">
            <v>0</v>
          </cell>
          <cell r="G4382">
            <v>0</v>
          </cell>
        </row>
        <row r="4383">
          <cell r="A4383" t="str">
            <v/>
          </cell>
          <cell r="B4383">
            <v>0</v>
          </cell>
          <cell r="C4383">
            <v>0</v>
          </cell>
          <cell r="D4383" t="str">
            <v/>
          </cell>
          <cell r="E4383">
            <v>0</v>
          </cell>
          <cell r="F4383">
            <v>0</v>
          </cell>
          <cell r="G4383">
            <v>0</v>
          </cell>
        </row>
        <row r="4384">
          <cell r="A4384" t="str">
            <v/>
          </cell>
          <cell r="B4384">
            <v>0</v>
          </cell>
          <cell r="C4384">
            <v>0</v>
          </cell>
          <cell r="D4384" t="str">
            <v/>
          </cell>
          <cell r="E4384">
            <v>0</v>
          </cell>
          <cell r="F4384">
            <v>0</v>
          </cell>
          <cell r="G4384">
            <v>0</v>
          </cell>
        </row>
        <row r="4385">
          <cell r="A4385" t="str">
            <v/>
          </cell>
          <cell r="B4385">
            <v>0</v>
          </cell>
          <cell r="C4385">
            <v>0</v>
          </cell>
          <cell r="D4385" t="str">
            <v/>
          </cell>
          <cell r="E4385">
            <v>0</v>
          </cell>
          <cell r="F4385">
            <v>0</v>
          </cell>
          <cell r="G4385">
            <v>0</v>
          </cell>
        </row>
        <row r="4386">
          <cell r="A4386">
            <v>0</v>
          </cell>
          <cell r="B4386">
            <v>0</v>
          </cell>
          <cell r="C4386">
            <v>0</v>
          </cell>
          <cell r="D4386">
            <v>0</v>
          </cell>
          <cell r="E4386">
            <v>0</v>
          </cell>
          <cell r="F4386" t="str">
            <v>Total B</v>
          </cell>
          <cell r="G4386">
            <v>19998.22</v>
          </cell>
        </row>
        <row r="4387">
          <cell r="A4387">
            <v>0</v>
          </cell>
          <cell r="B4387">
            <v>0</v>
          </cell>
          <cell r="C4387" t="str">
            <v>C - EQUIPOS</v>
          </cell>
          <cell r="D4387">
            <v>0</v>
          </cell>
          <cell r="E4387">
            <v>0</v>
          </cell>
          <cell r="F4387">
            <v>0</v>
          </cell>
          <cell r="G4387">
            <v>0</v>
          </cell>
        </row>
        <row r="4388">
          <cell r="A4388" t="str">
            <v/>
          </cell>
          <cell r="B4388" t="str">
            <v/>
          </cell>
          <cell r="C4388">
            <v>0</v>
          </cell>
          <cell r="D4388" t="str">
            <v/>
          </cell>
          <cell r="E4388">
            <v>0</v>
          </cell>
          <cell r="F4388">
            <v>0</v>
          </cell>
          <cell r="G4388">
            <v>0</v>
          </cell>
        </row>
        <row r="4389">
          <cell r="A4389" t="str">
            <v/>
          </cell>
          <cell r="B4389" t="str">
            <v/>
          </cell>
          <cell r="C4389">
            <v>0</v>
          </cell>
          <cell r="D4389" t="str">
            <v/>
          </cell>
          <cell r="E4389">
            <v>0</v>
          </cell>
          <cell r="F4389">
            <v>0</v>
          </cell>
          <cell r="G4389">
            <v>0</v>
          </cell>
        </row>
        <row r="4390">
          <cell r="A4390" t="str">
            <v/>
          </cell>
          <cell r="B4390" t="str">
            <v/>
          </cell>
          <cell r="C4390">
            <v>0</v>
          </cell>
          <cell r="D4390" t="str">
            <v/>
          </cell>
          <cell r="E4390">
            <v>0</v>
          </cell>
          <cell r="F4390">
            <v>0</v>
          </cell>
          <cell r="G4390">
            <v>0</v>
          </cell>
        </row>
        <row r="4391">
          <cell r="A4391" t="str">
            <v/>
          </cell>
          <cell r="B4391" t="str">
            <v/>
          </cell>
          <cell r="C4391">
            <v>0</v>
          </cell>
          <cell r="D4391" t="str">
            <v/>
          </cell>
          <cell r="E4391">
            <v>0</v>
          </cell>
          <cell r="F4391">
            <v>0</v>
          </cell>
          <cell r="G4391">
            <v>0</v>
          </cell>
        </row>
        <row r="4392">
          <cell r="A4392" t="str">
            <v/>
          </cell>
          <cell r="B4392" t="str">
            <v/>
          </cell>
          <cell r="C4392">
            <v>0</v>
          </cell>
          <cell r="D4392" t="str">
            <v/>
          </cell>
          <cell r="E4392">
            <v>0</v>
          </cell>
          <cell r="F4392">
            <v>0</v>
          </cell>
          <cell r="G4392">
            <v>0</v>
          </cell>
        </row>
        <row r="4393">
          <cell r="A4393" t="str">
            <v/>
          </cell>
          <cell r="B4393" t="str">
            <v/>
          </cell>
          <cell r="C4393">
            <v>0</v>
          </cell>
          <cell r="D4393" t="str">
            <v/>
          </cell>
          <cell r="E4393">
            <v>0</v>
          </cell>
          <cell r="F4393">
            <v>0</v>
          </cell>
          <cell r="G4393">
            <v>0</v>
          </cell>
        </row>
        <row r="4394">
          <cell r="A4394" t="str">
            <v/>
          </cell>
          <cell r="B4394" t="str">
            <v/>
          </cell>
          <cell r="C4394">
            <v>0</v>
          </cell>
          <cell r="D4394" t="str">
            <v/>
          </cell>
          <cell r="E4394">
            <v>0</v>
          </cell>
          <cell r="F4394">
            <v>0</v>
          </cell>
          <cell r="G4394">
            <v>0</v>
          </cell>
        </row>
        <row r="4395">
          <cell r="A4395" t="str">
            <v/>
          </cell>
          <cell r="B4395" t="str">
            <v/>
          </cell>
          <cell r="C4395">
            <v>0</v>
          </cell>
          <cell r="D4395" t="str">
            <v/>
          </cell>
          <cell r="E4395">
            <v>0</v>
          </cell>
          <cell r="F4395">
            <v>0</v>
          </cell>
          <cell r="G4395">
            <v>0</v>
          </cell>
        </row>
        <row r="4396">
          <cell r="A4396" t="str">
            <v/>
          </cell>
          <cell r="B4396" t="str">
            <v/>
          </cell>
          <cell r="C4396">
            <v>0</v>
          </cell>
          <cell r="D4396" t="str">
            <v/>
          </cell>
          <cell r="E4396">
            <v>0</v>
          </cell>
          <cell r="F4396">
            <v>0</v>
          </cell>
          <cell r="G4396">
            <v>0</v>
          </cell>
        </row>
        <row r="4397">
          <cell r="A4397">
            <v>0</v>
          </cell>
          <cell r="B4397">
            <v>0</v>
          </cell>
          <cell r="C4397">
            <v>0</v>
          </cell>
          <cell r="D4397">
            <v>0</v>
          </cell>
          <cell r="E4397">
            <v>0</v>
          </cell>
          <cell r="F4397" t="str">
            <v>Total C</v>
          </cell>
          <cell r="G4397">
            <v>0</v>
          </cell>
        </row>
        <row r="4398">
          <cell r="A4398">
            <v>0</v>
          </cell>
          <cell r="B4398">
            <v>0</v>
          </cell>
          <cell r="C4398">
            <v>0</v>
          </cell>
          <cell r="D4398">
            <v>0</v>
          </cell>
          <cell r="E4398">
            <v>0</v>
          </cell>
          <cell r="F4398">
            <v>0</v>
          </cell>
          <cell r="G4398">
            <v>0</v>
          </cell>
        </row>
        <row r="4399">
          <cell r="A4399" t="str">
            <v>12.8.1</v>
          </cell>
          <cell r="B4399" t="str">
            <v>Conexión de agua</v>
          </cell>
          <cell r="C4399">
            <v>0</v>
          </cell>
          <cell r="D4399" t="str">
            <v>Costo  Neto</v>
          </cell>
          <cell r="E4399">
            <v>0</v>
          </cell>
          <cell r="F4399" t="str">
            <v>Total D=A+B+C</v>
          </cell>
          <cell r="G4399">
            <v>29998.22</v>
          </cell>
        </row>
        <row r="4401">
          <cell r="A4401" t="str">
            <v>ANALISIS DE PRECIOS</v>
          </cell>
          <cell r="B4401">
            <v>0</v>
          </cell>
          <cell r="C4401">
            <v>0</v>
          </cell>
          <cell r="D4401">
            <v>0</v>
          </cell>
          <cell r="E4401">
            <v>0</v>
          </cell>
          <cell r="F4401">
            <v>0</v>
          </cell>
          <cell r="G4401">
            <v>0</v>
          </cell>
        </row>
        <row r="4402">
          <cell r="A4402" t="str">
            <v>COMITENTE:</v>
          </cell>
          <cell r="B4402" t="str">
            <v>DIRECCIÓN DE INFRAESTRUCTURA ESCOLAR</v>
          </cell>
          <cell r="C4402">
            <v>0</v>
          </cell>
          <cell r="D4402">
            <v>0</v>
          </cell>
          <cell r="E4402">
            <v>0</v>
          </cell>
          <cell r="F4402">
            <v>0</v>
          </cell>
          <cell r="G4402">
            <v>0</v>
          </cell>
        </row>
        <row r="4403">
          <cell r="A4403" t="str">
            <v>CONTRATISTA:</v>
          </cell>
          <cell r="B4403">
            <v>0</v>
          </cell>
          <cell r="C4403">
            <v>0</v>
          </cell>
          <cell r="D4403">
            <v>0</v>
          </cell>
          <cell r="E4403">
            <v>0</v>
          </cell>
          <cell r="F4403">
            <v>0</v>
          </cell>
          <cell r="G4403">
            <v>0</v>
          </cell>
        </row>
        <row r="4404">
          <cell r="A4404" t="str">
            <v>OBRA:</v>
          </cell>
          <cell r="B4404" t="str">
            <v>ESCUELA JUAN JOSE PASO</v>
          </cell>
          <cell r="C4404">
            <v>0</v>
          </cell>
          <cell r="D4404">
            <v>0</v>
          </cell>
          <cell r="E4404">
            <v>0</v>
          </cell>
          <cell r="F4404" t="str">
            <v>PRECIOS A:</v>
          </cell>
          <cell r="G4404">
            <v>44180</v>
          </cell>
        </row>
        <row r="4405">
          <cell r="A4405" t="str">
            <v>UBICACIÓN:</v>
          </cell>
          <cell r="B4405" t="str">
            <v>DEPARTAMENTO ANGACO</v>
          </cell>
          <cell r="C4405">
            <v>0</v>
          </cell>
          <cell r="D4405">
            <v>0</v>
          </cell>
          <cell r="E4405">
            <v>0</v>
          </cell>
          <cell r="F4405">
            <v>0</v>
          </cell>
          <cell r="G4405">
            <v>0</v>
          </cell>
        </row>
        <row r="4406">
          <cell r="A4406" t="str">
            <v>RUBRO:</v>
          </cell>
          <cell r="B4406">
            <v>13</v>
          </cell>
          <cell r="C4406" t="str">
            <v>INSTALACIÓN GAS</v>
          </cell>
          <cell r="D4406">
            <v>0</v>
          </cell>
          <cell r="E4406">
            <v>0</v>
          </cell>
          <cell r="F4406">
            <v>0</v>
          </cell>
          <cell r="G4406">
            <v>0</v>
          </cell>
        </row>
        <row r="4407">
          <cell r="A4407" t="str">
            <v>ITEM:</v>
          </cell>
          <cell r="B4407" t="str">
            <v>13.1.1</v>
          </cell>
          <cell r="C4407" t="str">
            <v>INSTALACION DE GAS</v>
          </cell>
          <cell r="D4407">
            <v>0</v>
          </cell>
          <cell r="E4407">
            <v>0</v>
          </cell>
          <cell r="F4407" t="str">
            <v>UNIDAD:</v>
          </cell>
          <cell r="G4407" t="str">
            <v>gl</v>
          </cell>
        </row>
        <row r="4408">
          <cell r="A4408">
            <v>0</v>
          </cell>
          <cell r="B4408">
            <v>0</v>
          </cell>
          <cell r="C4408">
            <v>0</v>
          </cell>
          <cell r="D4408">
            <v>0</v>
          </cell>
          <cell r="E4408">
            <v>0</v>
          </cell>
          <cell r="F4408">
            <v>0</v>
          </cell>
          <cell r="G4408">
            <v>0</v>
          </cell>
        </row>
        <row r="4409">
          <cell r="A4409" t="str">
            <v>DATOS REDETERMINACION</v>
          </cell>
          <cell r="B4409">
            <v>0</v>
          </cell>
          <cell r="C4409" t="str">
            <v>DESIGNACION</v>
          </cell>
          <cell r="D4409" t="str">
            <v>U</v>
          </cell>
          <cell r="E4409" t="str">
            <v>Cantidad</v>
          </cell>
          <cell r="F4409" t="str">
            <v>$ Unitarios</v>
          </cell>
          <cell r="G4409" t="str">
            <v>$ Parcial</v>
          </cell>
        </row>
        <row r="4410">
          <cell r="A4410" t="str">
            <v>CÓDIGO</v>
          </cell>
          <cell r="B4410" t="str">
            <v>DESCRIPCIÓN</v>
          </cell>
          <cell r="C4410">
            <v>0</v>
          </cell>
          <cell r="D4410">
            <v>0</v>
          </cell>
          <cell r="E4410">
            <v>0</v>
          </cell>
          <cell r="F4410">
            <v>0</v>
          </cell>
          <cell r="G4410">
            <v>0</v>
          </cell>
        </row>
        <row r="4411">
          <cell r="A4411">
            <v>0</v>
          </cell>
          <cell r="B4411">
            <v>0</v>
          </cell>
          <cell r="C4411" t="str">
            <v>A - MATERIALES</v>
          </cell>
          <cell r="D4411">
            <v>0</v>
          </cell>
          <cell r="E4411">
            <v>0</v>
          </cell>
          <cell r="F4411">
            <v>0</v>
          </cell>
          <cell r="G4411">
            <v>0</v>
          </cell>
        </row>
        <row r="4412">
          <cell r="A4412" t="str">
            <v/>
          </cell>
          <cell r="B4412" t="str">
            <v/>
          </cell>
          <cell r="C4412" t="str">
            <v>toada la instalacion gas</v>
          </cell>
          <cell r="D4412" t="str">
            <v>gl</v>
          </cell>
          <cell r="E4412">
            <v>1</v>
          </cell>
          <cell r="F4412">
            <v>331400</v>
          </cell>
          <cell r="G4412">
            <v>331400</v>
          </cell>
        </row>
        <row r="4413">
          <cell r="A4413" t="str">
            <v/>
          </cell>
          <cell r="B4413" t="str">
            <v/>
          </cell>
          <cell r="C4413">
            <v>0</v>
          </cell>
          <cell r="D4413" t="str">
            <v/>
          </cell>
          <cell r="E4413">
            <v>0</v>
          </cell>
          <cell r="F4413">
            <v>0</v>
          </cell>
          <cell r="G4413">
            <v>0</v>
          </cell>
        </row>
        <row r="4414">
          <cell r="A4414" t="str">
            <v/>
          </cell>
          <cell r="B4414" t="str">
            <v/>
          </cell>
          <cell r="C4414">
            <v>0</v>
          </cell>
          <cell r="D4414" t="str">
            <v/>
          </cell>
          <cell r="E4414">
            <v>0</v>
          </cell>
          <cell r="F4414">
            <v>0</v>
          </cell>
          <cell r="G4414">
            <v>0</v>
          </cell>
        </row>
        <row r="4415">
          <cell r="A4415" t="str">
            <v/>
          </cell>
          <cell r="B4415" t="str">
            <v/>
          </cell>
          <cell r="C4415">
            <v>0</v>
          </cell>
          <cell r="D4415" t="str">
            <v/>
          </cell>
          <cell r="E4415">
            <v>0</v>
          </cell>
          <cell r="F4415">
            <v>0</v>
          </cell>
          <cell r="G4415">
            <v>0</v>
          </cell>
        </row>
        <row r="4416">
          <cell r="A4416" t="str">
            <v/>
          </cell>
          <cell r="B4416" t="str">
            <v/>
          </cell>
          <cell r="C4416">
            <v>0</v>
          </cell>
          <cell r="D4416" t="str">
            <v/>
          </cell>
          <cell r="E4416">
            <v>0</v>
          </cell>
          <cell r="F4416">
            <v>0</v>
          </cell>
          <cell r="G4416">
            <v>0</v>
          </cell>
        </row>
        <row r="4417">
          <cell r="A4417" t="str">
            <v/>
          </cell>
          <cell r="B4417" t="str">
            <v/>
          </cell>
          <cell r="C4417">
            <v>0</v>
          </cell>
          <cell r="D4417" t="str">
            <v/>
          </cell>
          <cell r="E4417">
            <v>0</v>
          </cell>
          <cell r="F4417">
            <v>0</v>
          </cell>
          <cell r="G4417">
            <v>0</v>
          </cell>
        </row>
        <row r="4418">
          <cell r="A4418" t="str">
            <v/>
          </cell>
          <cell r="B4418" t="str">
            <v/>
          </cell>
          <cell r="C4418">
            <v>0</v>
          </cell>
          <cell r="D4418" t="str">
            <v/>
          </cell>
          <cell r="E4418">
            <v>0</v>
          </cell>
          <cell r="F4418">
            <v>0</v>
          </cell>
          <cell r="G4418">
            <v>0</v>
          </cell>
        </row>
        <row r="4419">
          <cell r="A4419" t="str">
            <v/>
          </cell>
          <cell r="B4419" t="str">
            <v/>
          </cell>
          <cell r="C4419">
            <v>0</v>
          </cell>
          <cell r="D4419" t="str">
            <v/>
          </cell>
          <cell r="E4419">
            <v>0</v>
          </cell>
          <cell r="F4419">
            <v>0</v>
          </cell>
          <cell r="G4419">
            <v>0</v>
          </cell>
        </row>
        <row r="4420">
          <cell r="A4420" t="str">
            <v/>
          </cell>
          <cell r="B4420" t="str">
            <v/>
          </cell>
          <cell r="C4420">
            <v>0</v>
          </cell>
          <cell r="D4420" t="str">
            <v/>
          </cell>
          <cell r="E4420">
            <v>0</v>
          </cell>
          <cell r="F4420">
            <v>0</v>
          </cell>
          <cell r="G4420">
            <v>0</v>
          </cell>
        </row>
        <row r="4421">
          <cell r="A4421" t="str">
            <v/>
          </cell>
          <cell r="B4421" t="str">
            <v/>
          </cell>
          <cell r="C4421">
            <v>0</v>
          </cell>
          <cell r="D4421" t="str">
            <v/>
          </cell>
          <cell r="E4421">
            <v>0</v>
          </cell>
          <cell r="F4421">
            <v>0</v>
          </cell>
          <cell r="G4421">
            <v>0</v>
          </cell>
        </row>
        <row r="4422">
          <cell r="A4422" t="str">
            <v/>
          </cell>
          <cell r="B4422" t="str">
            <v/>
          </cell>
          <cell r="C4422">
            <v>0</v>
          </cell>
          <cell r="D4422" t="str">
            <v/>
          </cell>
          <cell r="E4422">
            <v>0</v>
          </cell>
          <cell r="F4422">
            <v>0</v>
          </cell>
          <cell r="G4422">
            <v>0</v>
          </cell>
        </row>
        <row r="4423">
          <cell r="A4423" t="str">
            <v/>
          </cell>
          <cell r="B4423" t="str">
            <v/>
          </cell>
          <cell r="C4423">
            <v>0</v>
          </cell>
          <cell r="D4423" t="str">
            <v/>
          </cell>
          <cell r="E4423">
            <v>0</v>
          </cell>
          <cell r="F4423">
            <v>0</v>
          </cell>
          <cell r="G4423">
            <v>0</v>
          </cell>
        </row>
        <row r="4424">
          <cell r="A4424" t="str">
            <v/>
          </cell>
          <cell r="B4424" t="str">
            <v/>
          </cell>
          <cell r="C4424">
            <v>0</v>
          </cell>
          <cell r="D4424" t="str">
            <v/>
          </cell>
          <cell r="E4424">
            <v>0</v>
          </cell>
          <cell r="F4424">
            <v>0</v>
          </cell>
          <cell r="G4424">
            <v>0</v>
          </cell>
        </row>
        <row r="4425">
          <cell r="A4425" t="str">
            <v/>
          </cell>
          <cell r="B4425" t="str">
            <v/>
          </cell>
          <cell r="C4425">
            <v>0</v>
          </cell>
          <cell r="D4425" t="str">
            <v/>
          </cell>
          <cell r="E4425">
            <v>0</v>
          </cell>
          <cell r="F4425">
            <v>0</v>
          </cell>
          <cell r="G4425">
            <v>0</v>
          </cell>
        </row>
        <row r="4426">
          <cell r="A4426">
            <v>0</v>
          </cell>
          <cell r="B4426">
            <v>0</v>
          </cell>
          <cell r="C4426">
            <v>0</v>
          </cell>
          <cell r="D4426">
            <v>0</v>
          </cell>
          <cell r="E4426">
            <v>0</v>
          </cell>
          <cell r="F4426" t="str">
            <v>Total A</v>
          </cell>
          <cell r="G4426">
            <v>331400</v>
          </cell>
        </row>
        <row r="4427">
          <cell r="A4427">
            <v>0</v>
          </cell>
          <cell r="B4427">
            <v>0</v>
          </cell>
          <cell r="C4427" t="str">
            <v>B - MANO DE OBRA</v>
          </cell>
          <cell r="D4427">
            <v>0</v>
          </cell>
          <cell r="E4427">
            <v>0</v>
          </cell>
          <cell r="F4427">
            <v>0</v>
          </cell>
          <cell r="G4427">
            <v>0</v>
          </cell>
        </row>
        <row r="4428">
          <cell r="A4428" t="str">
            <v>IIEE-SJ - 102000</v>
          </cell>
          <cell r="B4428" t="str">
            <v xml:space="preserve">Oficial </v>
          </cell>
          <cell r="C4428" t="str">
            <v>Oficial</v>
          </cell>
          <cell r="D4428" t="str">
            <v>hs.</v>
          </cell>
          <cell r="E4428">
            <v>0</v>
          </cell>
          <cell r="F4428">
            <v>222.14</v>
          </cell>
          <cell r="G4428">
            <v>0</v>
          </cell>
        </row>
        <row r="4429">
          <cell r="A4429" t="str">
            <v>IIEE-SJ - 103000</v>
          </cell>
          <cell r="B4429" t="str">
            <v>Ayudante</v>
          </cell>
          <cell r="C4429" t="str">
            <v>Ayudante</v>
          </cell>
          <cell r="D4429" t="str">
            <v>hs.</v>
          </cell>
          <cell r="E4429">
            <v>0</v>
          </cell>
          <cell r="F4429">
            <v>188.03</v>
          </cell>
          <cell r="G4429">
            <v>0</v>
          </cell>
        </row>
        <row r="4430">
          <cell r="A4430" t="str">
            <v>IIEE-SJ - 102000</v>
          </cell>
          <cell r="B4430" t="str">
            <v xml:space="preserve">Oficial </v>
          </cell>
          <cell r="C4430" t="str">
            <v>Cargas Sociales Oficial</v>
          </cell>
          <cell r="D4430" t="str">
            <v>hs.</v>
          </cell>
          <cell r="E4430">
            <v>0</v>
          </cell>
          <cell r="F4430">
            <v>139.9</v>
          </cell>
          <cell r="G4430">
            <v>0</v>
          </cell>
        </row>
        <row r="4431">
          <cell r="A4431" t="str">
            <v>IIEE-SJ - 103000</v>
          </cell>
          <cell r="B4431" t="str">
            <v>Ayudante</v>
          </cell>
          <cell r="C4431" t="str">
            <v>Cargas Sociales Ayudante</v>
          </cell>
          <cell r="D4431" t="str">
            <v>hs.</v>
          </cell>
          <cell r="E4431">
            <v>0</v>
          </cell>
          <cell r="F4431">
            <v>118.96</v>
          </cell>
          <cell r="G4431">
            <v>0</v>
          </cell>
        </row>
        <row r="4432">
          <cell r="A4432" t="str">
            <v/>
          </cell>
          <cell r="B4432">
            <v>0</v>
          </cell>
          <cell r="C4432">
            <v>0</v>
          </cell>
          <cell r="D4432" t="str">
            <v/>
          </cell>
          <cell r="E4432">
            <v>0</v>
          </cell>
          <cell r="F4432">
            <v>0</v>
          </cell>
          <cell r="G4432">
            <v>0</v>
          </cell>
        </row>
        <row r="4433">
          <cell r="A4433" t="str">
            <v/>
          </cell>
          <cell r="B4433">
            <v>0</v>
          </cell>
          <cell r="C4433">
            <v>0</v>
          </cell>
          <cell r="D4433" t="str">
            <v/>
          </cell>
          <cell r="E4433">
            <v>0</v>
          </cell>
          <cell r="F4433">
            <v>0</v>
          </cell>
          <cell r="G4433">
            <v>0</v>
          </cell>
        </row>
        <row r="4434">
          <cell r="A4434" t="str">
            <v/>
          </cell>
          <cell r="B4434">
            <v>0</v>
          </cell>
          <cell r="C4434">
            <v>0</v>
          </cell>
          <cell r="D4434" t="str">
            <v/>
          </cell>
          <cell r="E4434">
            <v>0</v>
          </cell>
          <cell r="F4434">
            <v>0</v>
          </cell>
          <cell r="G4434">
            <v>0</v>
          </cell>
        </row>
        <row r="4435">
          <cell r="A4435" t="str">
            <v/>
          </cell>
          <cell r="B4435">
            <v>0</v>
          </cell>
          <cell r="C4435">
            <v>0</v>
          </cell>
          <cell r="D4435" t="str">
            <v/>
          </cell>
          <cell r="E4435">
            <v>0</v>
          </cell>
          <cell r="F4435">
            <v>0</v>
          </cell>
          <cell r="G4435">
            <v>0</v>
          </cell>
        </row>
        <row r="4436">
          <cell r="A4436">
            <v>0</v>
          </cell>
          <cell r="B4436">
            <v>0</v>
          </cell>
          <cell r="C4436">
            <v>0</v>
          </cell>
          <cell r="D4436">
            <v>0</v>
          </cell>
          <cell r="E4436">
            <v>0</v>
          </cell>
          <cell r="F4436" t="str">
            <v>Total B</v>
          </cell>
          <cell r="G4436">
            <v>0</v>
          </cell>
        </row>
        <row r="4437">
          <cell r="A4437">
            <v>0</v>
          </cell>
          <cell r="B4437">
            <v>0</v>
          </cell>
          <cell r="C4437" t="str">
            <v>C - EQUIPOS</v>
          </cell>
          <cell r="D4437">
            <v>0</v>
          </cell>
          <cell r="E4437">
            <v>0</v>
          </cell>
          <cell r="F4437">
            <v>0</v>
          </cell>
          <cell r="G4437">
            <v>0</v>
          </cell>
        </row>
        <row r="4438">
          <cell r="A4438" t="str">
            <v/>
          </cell>
          <cell r="B4438" t="str">
            <v/>
          </cell>
          <cell r="C4438">
            <v>0</v>
          </cell>
          <cell r="D4438" t="str">
            <v/>
          </cell>
          <cell r="E4438">
            <v>0</v>
          </cell>
          <cell r="F4438">
            <v>0</v>
          </cell>
          <cell r="G4438">
            <v>0</v>
          </cell>
        </row>
        <row r="4439">
          <cell r="A4439" t="str">
            <v/>
          </cell>
          <cell r="B4439" t="str">
            <v/>
          </cell>
          <cell r="C4439">
            <v>0</v>
          </cell>
          <cell r="D4439" t="str">
            <v/>
          </cell>
          <cell r="E4439">
            <v>0</v>
          </cell>
          <cell r="F4439">
            <v>0</v>
          </cell>
          <cell r="G4439">
            <v>0</v>
          </cell>
        </row>
        <row r="4440">
          <cell r="A4440" t="str">
            <v/>
          </cell>
          <cell r="B4440" t="str">
            <v/>
          </cell>
          <cell r="C4440">
            <v>0</v>
          </cell>
          <cell r="D4440" t="str">
            <v/>
          </cell>
          <cell r="E4440">
            <v>0</v>
          </cell>
          <cell r="F4440">
            <v>0</v>
          </cell>
          <cell r="G4440">
            <v>0</v>
          </cell>
        </row>
        <row r="4441">
          <cell r="A4441" t="str">
            <v/>
          </cell>
          <cell r="B4441" t="str">
            <v/>
          </cell>
          <cell r="C4441">
            <v>0</v>
          </cell>
          <cell r="D4441" t="str">
            <v/>
          </cell>
          <cell r="E4441">
            <v>0</v>
          </cell>
          <cell r="F4441">
            <v>0</v>
          </cell>
          <cell r="G4441">
            <v>0</v>
          </cell>
        </row>
        <row r="4442">
          <cell r="A4442" t="str">
            <v/>
          </cell>
          <cell r="B4442" t="str">
            <v/>
          </cell>
          <cell r="C4442">
            <v>0</v>
          </cell>
          <cell r="D4442" t="str">
            <v/>
          </cell>
          <cell r="E4442">
            <v>0</v>
          </cell>
          <cell r="F4442">
            <v>0</v>
          </cell>
          <cell r="G4442">
            <v>0</v>
          </cell>
        </row>
        <row r="4443">
          <cell r="A4443" t="str">
            <v/>
          </cell>
          <cell r="B4443" t="str">
            <v/>
          </cell>
          <cell r="C4443">
            <v>0</v>
          </cell>
          <cell r="D4443" t="str">
            <v/>
          </cell>
          <cell r="E4443">
            <v>0</v>
          </cell>
          <cell r="F4443">
            <v>0</v>
          </cell>
          <cell r="G4443">
            <v>0</v>
          </cell>
        </row>
        <row r="4444">
          <cell r="A4444" t="str">
            <v/>
          </cell>
          <cell r="B4444" t="str">
            <v/>
          </cell>
          <cell r="C4444">
            <v>0</v>
          </cell>
          <cell r="D4444" t="str">
            <v/>
          </cell>
          <cell r="E4444">
            <v>0</v>
          </cell>
          <cell r="F4444">
            <v>0</v>
          </cell>
          <cell r="G4444">
            <v>0</v>
          </cell>
        </row>
        <row r="4445">
          <cell r="A4445" t="str">
            <v/>
          </cell>
          <cell r="B4445" t="str">
            <v/>
          </cell>
          <cell r="C4445">
            <v>0</v>
          </cell>
          <cell r="D4445" t="str">
            <v/>
          </cell>
          <cell r="E4445">
            <v>0</v>
          </cell>
          <cell r="F4445">
            <v>0</v>
          </cell>
          <cell r="G4445">
            <v>0</v>
          </cell>
        </row>
        <row r="4446">
          <cell r="A4446" t="str">
            <v/>
          </cell>
          <cell r="B4446" t="str">
            <v/>
          </cell>
          <cell r="C4446">
            <v>0</v>
          </cell>
          <cell r="D4446" t="str">
            <v/>
          </cell>
          <cell r="E4446">
            <v>0</v>
          </cell>
          <cell r="F4446">
            <v>0</v>
          </cell>
          <cell r="G4446">
            <v>0</v>
          </cell>
        </row>
        <row r="4447">
          <cell r="A4447">
            <v>0</v>
          </cell>
          <cell r="B4447">
            <v>0</v>
          </cell>
          <cell r="C4447">
            <v>0</v>
          </cell>
          <cell r="D4447">
            <v>0</v>
          </cell>
          <cell r="E4447">
            <v>0</v>
          </cell>
          <cell r="F4447" t="str">
            <v>Total C</v>
          </cell>
          <cell r="G4447">
            <v>0</v>
          </cell>
        </row>
        <row r="4448">
          <cell r="A4448">
            <v>0</v>
          </cell>
          <cell r="B4448">
            <v>0</v>
          </cell>
          <cell r="C4448">
            <v>0</v>
          </cell>
          <cell r="D4448">
            <v>0</v>
          </cell>
          <cell r="E4448">
            <v>0</v>
          </cell>
          <cell r="F4448">
            <v>0</v>
          </cell>
          <cell r="G4448">
            <v>0</v>
          </cell>
        </row>
        <row r="4449">
          <cell r="A4449" t="str">
            <v>13.1.1</v>
          </cell>
          <cell r="B4449" t="str">
            <v>INSTALACION DE GAS</v>
          </cell>
          <cell r="C4449">
            <v>0</v>
          </cell>
          <cell r="D4449" t="str">
            <v>Costo  Neto</v>
          </cell>
          <cell r="E4449">
            <v>0</v>
          </cell>
          <cell r="F4449" t="str">
            <v>Total D=A+B+C</v>
          </cell>
          <cell r="G4449">
            <v>331400</v>
          </cell>
        </row>
        <row r="4451">
          <cell r="A4451" t="str">
            <v>ANALISIS DE PRECIOS</v>
          </cell>
          <cell r="B4451">
            <v>0</v>
          </cell>
          <cell r="C4451">
            <v>0</v>
          </cell>
          <cell r="D4451">
            <v>0</v>
          </cell>
          <cell r="E4451">
            <v>0</v>
          </cell>
          <cell r="F4451">
            <v>0</v>
          </cell>
          <cell r="G4451">
            <v>0</v>
          </cell>
        </row>
        <row r="4452">
          <cell r="A4452" t="str">
            <v>COMITENTE:</v>
          </cell>
          <cell r="B4452" t="str">
            <v>DIRECCIÓN DE INFRAESTRUCTURA ESCOLAR</v>
          </cell>
          <cell r="C4452">
            <v>0</v>
          </cell>
          <cell r="D4452">
            <v>0</v>
          </cell>
          <cell r="E4452">
            <v>0</v>
          </cell>
          <cell r="F4452">
            <v>0</v>
          </cell>
          <cell r="G4452">
            <v>0</v>
          </cell>
        </row>
        <row r="4453">
          <cell r="A4453" t="str">
            <v>CONTRATISTA:</v>
          </cell>
          <cell r="B4453">
            <v>0</v>
          </cell>
          <cell r="C4453">
            <v>0</v>
          </cell>
          <cell r="D4453">
            <v>0</v>
          </cell>
          <cell r="E4453">
            <v>0</v>
          </cell>
          <cell r="F4453">
            <v>0</v>
          </cell>
          <cell r="G4453">
            <v>0</v>
          </cell>
        </row>
        <row r="4454">
          <cell r="A4454" t="str">
            <v>OBRA:</v>
          </cell>
          <cell r="B4454" t="str">
            <v>ESCUELA JUAN JOSE PASO</v>
          </cell>
          <cell r="C4454">
            <v>0</v>
          </cell>
          <cell r="D4454">
            <v>0</v>
          </cell>
          <cell r="E4454">
            <v>0</v>
          </cell>
          <cell r="F4454" t="str">
            <v>PRECIOS A:</v>
          </cell>
          <cell r="G4454">
            <v>44180</v>
          </cell>
        </row>
        <row r="4455">
          <cell r="A4455" t="str">
            <v>UBICACIÓN:</v>
          </cell>
          <cell r="B4455" t="str">
            <v>DEPARTAMENTO ANGACO</v>
          </cell>
          <cell r="C4455">
            <v>0</v>
          </cell>
          <cell r="D4455">
            <v>0</v>
          </cell>
          <cell r="E4455">
            <v>0</v>
          </cell>
          <cell r="F4455">
            <v>0</v>
          </cell>
          <cell r="G4455">
            <v>0</v>
          </cell>
        </row>
        <row r="4456">
          <cell r="A4456" t="str">
            <v>RUBRO:</v>
          </cell>
          <cell r="B4456">
            <v>13</v>
          </cell>
          <cell r="C4456" t="str">
            <v>INSTALACIÓN GAS</v>
          </cell>
          <cell r="D4456">
            <v>0</v>
          </cell>
          <cell r="E4456">
            <v>0</v>
          </cell>
          <cell r="F4456">
            <v>0</v>
          </cell>
          <cell r="G4456">
            <v>0</v>
          </cell>
        </row>
        <row r="4457">
          <cell r="A4457" t="str">
            <v>ITEM:</v>
          </cell>
          <cell r="B4457" t="str">
            <v>13.1.2</v>
          </cell>
          <cell r="C4457" t="str">
            <v>Protección de cañerías y accesorios</v>
          </cell>
          <cell r="D4457">
            <v>0</v>
          </cell>
          <cell r="E4457">
            <v>0</v>
          </cell>
          <cell r="F4457" t="str">
            <v>UNIDAD:</v>
          </cell>
          <cell r="G4457" t="str">
            <v>gl</v>
          </cell>
        </row>
        <row r="4458">
          <cell r="A4458">
            <v>0</v>
          </cell>
          <cell r="B4458">
            <v>0</v>
          </cell>
          <cell r="C4458">
            <v>0</v>
          </cell>
          <cell r="D4458">
            <v>0</v>
          </cell>
          <cell r="E4458">
            <v>0</v>
          </cell>
          <cell r="F4458">
            <v>0</v>
          </cell>
          <cell r="G4458">
            <v>0</v>
          </cell>
        </row>
        <row r="4459">
          <cell r="A4459" t="str">
            <v>DATOS REDETERMINACION</v>
          </cell>
          <cell r="B4459">
            <v>0</v>
          </cell>
          <cell r="C4459" t="str">
            <v>DESIGNACION</v>
          </cell>
          <cell r="D4459" t="str">
            <v>U</v>
          </cell>
          <cell r="E4459" t="str">
            <v>Cantidad</v>
          </cell>
          <cell r="F4459" t="str">
            <v>$ Unitarios</v>
          </cell>
          <cell r="G4459" t="str">
            <v>$ Parcial</v>
          </cell>
        </row>
        <row r="4460">
          <cell r="A4460" t="str">
            <v>CÓDIGO</v>
          </cell>
          <cell r="B4460" t="str">
            <v>DESCRIPCIÓN</v>
          </cell>
          <cell r="C4460">
            <v>0</v>
          </cell>
          <cell r="D4460">
            <v>0</v>
          </cell>
          <cell r="E4460">
            <v>0</v>
          </cell>
          <cell r="F4460">
            <v>0</v>
          </cell>
          <cell r="G4460">
            <v>0</v>
          </cell>
        </row>
        <row r="4461">
          <cell r="A4461">
            <v>0</v>
          </cell>
          <cell r="B4461">
            <v>0</v>
          </cell>
          <cell r="C4461" t="str">
            <v>A - MATERIALES</v>
          </cell>
          <cell r="D4461">
            <v>0</v>
          </cell>
          <cell r="E4461">
            <v>0</v>
          </cell>
          <cell r="F4461">
            <v>0</v>
          </cell>
          <cell r="G4461">
            <v>0</v>
          </cell>
        </row>
        <row r="4462">
          <cell r="A4462" t="str">
            <v>INDEC-MO - 51630-1</v>
          </cell>
          <cell r="B4462" t="str">
            <v>Instalación de gas</v>
          </cell>
          <cell r="C4462" t="str">
            <v>Protección Cañerías y Accesorios S/Esp. Técnicas</v>
          </cell>
          <cell r="D4462" t="str">
            <v>Gl</v>
          </cell>
          <cell r="E4462">
            <v>1</v>
          </cell>
          <cell r="F4462">
            <v>27023.684000000001</v>
          </cell>
          <cell r="G4462">
            <v>27023.68</v>
          </cell>
        </row>
        <row r="4463">
          <cell r="A4463" t="str">
            <v/>
          </cell>
          <cell r="B4463" t="str">
            <v/>
          </cell>
          <cell r="C4463">
            <v>0</v>
          </cell>
          <cell r="D4463" t="str">
            <v/>
          </cell>
          <cell r="E4463">
            <v>0</v>
          </cell>
          <cell r="F4463">
            <v>0</v>
          </cell>
          <cell r="G4463">
            <v>0</v>
          </cell>
        </row>
        <row r="4464">
          <cell r="A4464" t="str">
            <v/>
          </cell>
          <cell r="B4464" t="str">
            <v/>
          </cell>
          <cell r="C4464">
            <v>0</v>
          </cell>
          <cell r="D4464" t="str">
            <v/>
          </cell>
          <cell r="E4464">
            <v>0</v>
          </cell>
          <cell r="F4464">
            <v>0</v>
          </cell>
          <cell r="G4464">
            <v>0</v>
          </cell>
        </row>
        <row r="4465">
          <cell r="A4465" t="str">
            <v/>
          </cell>
          <cell r="B4465" t="str">
            <v/>
          </cell>
          <cell r="C4465">
            <v>0</v>
          </cell>
          <cell r="D4465" t="str">
            <v/>
          </cell>
          <cell r="E4465">
            <v>0</v>
          </cell>
          <cell r="F4465">
            <v>0</v>
          </cell>
          <cell r="G4465">
            <v>0</v>
          </cell>
        </row>
        <row r="4466">
          <cell r="A4466" t="str">
            <v/>
          </cell>
          <cell r="B4466" t="str">
            <v/>
          </cell>
          <cell r="C4466">
            <v>0</v>
          </cell>
          <cell r="D4466" t="str">
            <v/>
          </cell>
          <cell r="E4466">
            <v>0</v>
          </cell>
          <cell r="F4466">
            <v>0</v>
          </cell>
          <cell r="G4466">
            <v>0</v>
          </cell>
        </row>
        <row r="4467">
          <cell r="A4467" t="str">
            <v/>
          </cell>
          <cell r="B4467" t="str">
            <v/>
          </cell>
          <cell r="C4467">
            <v>0</v>
          </cell>
          <cell r="D4467" t="str">
            <v/>
          </cell>
          <cell r="E4467">
            <v>0</v>
          </cell>
          <cell r="F4467">
            <v>0</v>
          </cell>
          <cell r="G4467">
            <v>0</v>
          </cell>
        </row>
        <row r="4468">
          <cell r="A4468" t="str">
            <v/>
          </cell>
          <cell r="B4468" t="str">
            <v/>
          </cell>
          <cell r="C4468">
            <v>0</v>
          </cell>
          <cell r="D4468" t="str">
            <v/>
          </cell>
          <cell r="E4468">
            <v>0</v>
          </cell>
          <cell r="F4468">
            <v>0</v>
          </cell>
          <cell r="G4468">
            <v>0</v>
          </cell>
        </row>
        <row r="4469">
          <cell r="A4469" t="str">
            <v/>
          </cell>
          <cell r="B4469" t="str">
            <v/>
          </cell>
          <cell r="C4469">
            <v>0</v>
          </cell>
          <cell r="D4469" t="str">
            <v/>
          </cell>
          <cell r="E4469">
            <v>0</v>
          </cell>
          <cell r="F4469">
            <v>0</v>
          </cell>
          <cell r="G4469">
            <v>0</v>
          </cell>
        </row>
        <row r="4470">
          <cell r="A4470" t="str">
            <v/>
          </cell>
          <cell r="B4470" t="str">
            <v/>
          </cell>
          <cell r="C4470">
            <v>0</v>
          </cell>
          <cell r="D4470" t="str">
            <v/>
          </cell>
          <cell r="E4470">
            <v>0</v>
          </cell>
          <cell r="F4470">
            <v>0</v>
          </cell>
          <cell r="G4470">
            <v>0</v>
          </cell>
        </row>
        <row r="4471">
          <cell r="A4471" t="str">
            <v/>
          </cell>
          <cell r="B4471" t="str">
            <v/>
          </cell>
          <cell r="C4471">
            <v>0</v>
          </cell>
          <cell r="D4471" t="str">
            <v/>
          </cell>
          <cell r="E4471">
            <v>0</v>
          </cell>
          <cell r="F4471">
            <v>0</v>
          </cell>
          <cell r="G4471">
            <v>0</v>
          </cell>
        </row>
        <row r="4472">
          <cell r="A4472" t="str">
            <v/>
          </cell>
          <cell r="B4472" t="str">
            <v/>
          </cell>
          <cell r="C4472">
            <v>0</v>
          </cell>
          <cell r="D4472" t="str">
            <v/>
          </cell>
          <cell r="E4472">
            <v>0</v>
          </cell>
          <cell r="F4472">
            <v>0</v>
          </cell>
          <cell r="G4472">
            <v>0</v>
          </cell>
        </row>
        <row r="4473">
          <cell r="A4473" t="str">
            <v/>
          </cell>
          <cell r="B4473" t="str">
            <v/>
          </cell>
          <cell r="C4473">
            <v>0</v>
          </cell>
          <cell r="D4473" t="str">
            <v/>
          </cell>
          <cell r="E4473">
            <v>0</v>
          </cell>
          <cell r="F4473">
            <v>0</v>
          </cell>
          <cell r="G4473">
            <v>0</v>
          </cell>
        </row>
        <row r="4474">
          <cell r="A4474" t="str">
            <v/>
          </cell>
          <cell r="B4474" t="str">
            <v/>
          </cell>
          <cell r="C4474">
            <v>0</v>
          </cell>
          <cell r="D4474" t="str">
            <v/>
          </cell>
          <cell r="E4474">
            <v>0</v>
          </cell>
          <cell r="F4474">
            <v>0</v>
          </cell>
          <cell r="G4474">
            <v>0</v>
          </cell>
        </row>
        <row r="4475">
          <cell r="A4475" t="str">
            <v/>
          </cell>
          <cell r="B4475" t="str">
            <v/>
          </cell>
          <cell r="C4475">
            <v>0</v>
          </cell>
          <cell r="D4475" t="str">
            <v/>
          </cell>
          <cell r="E4475">
            <v>0</v>
          </cell>
          <cell r="F4475">
            <v>0</v>
          </cell>
          <cell r="G4475">
            <v>0</v>
          </cell>
        </row>
        <row r="4476">
          <cell r="A4476">
            <v>0</v>
          </cell>
          <cell r="B4476">
            <v>0</v>
          </cell>
          <cell r="C4476">
            <v>0</v>
          </cell>
          <cell r="D4476">
            <v>0</v>
          </cell>
          <cell r="E4476">
            <v>0</v>
          </cell>
          <cell r="F4476" t="str">
            <v>Total A</v>
          </cell>
          <cell r="G4476">
            <v>27023.68</v>
          </cell>
        </row>
        <row r="4477">
          <cell r="A4477">
            <v>0</v>
          </cell>
          <cell r="B4477">
            <v>0</v>
          </cell>
          <cell r="C4477" t="str">
            <v>B - MANO DE OBRA</v>
          </cell>
          <cell r="D4477">
            <v>0</v>
          </cell>
          <cell r="E4477">
            <v>0</v>
          </cell>
          <cell r="F4477">
            <v>0</v>
          </cell>
          <cell r="G4477">
            <v>0</v>
          </cell>
        </row>
        <row r="4478">
          <cell r="A4478" t="str">
            <v>IIEE-SJ - 102000</v>
          </cell>
          <cell r="B4478" t="str">
            <v xml:space="preserve">Oficial </v>
          </cell>
          <cell r="C4478" t="str">
            <v>Oficial</v>
          </cell>
          <cell r="D4478" t="str">
            <v>hs.</v>
          </cell>
          <cell r="E4478">
            <v>14.9</v>
          </cell>
          <cell r="F4478">
            <v>222.14</v>
          </cell>
          <cell r="G4478">
            <v>3309.89</v>
          </cell>
        </row>
        <row r="4479">
          <cell r="A4479" t="str">
            <v>IIEE-SJ - 103000</v>
          </cell>
          <cell r="B4479" t="str">
            <v>Ayudante</v>
          </cell>
          <cell r="C4479" t="str">
            <v>Ayudante</v>
          </cell>
          <cell r="D4479" t="str">
            <v>hs.</v>
          </cell>
          <cell r="E4479">
            <v>17.579999999999998</v>
          </cell>
          <cell r="F4479">
            <v>188.03</v>
          </cell>
          <cell r="G4479">
            <v>3305.57</v>
          </cell>
        </row>
        <row r="4480">
          <cell r="A4480" t="str">
            <v>IIEE-SJ - 102000</v>
          </cell>
          <cell r="B4480" t="str">
            <v xml:space="preserve">Oficial </v>
          </cell>
          <cell r="C4480" t="str">
            <v>Cargas Sociales Oficial</v>
          </cell>
          <cell r="D4480" t="str">
            <v>hs.</v>
          </cell>
          <cell r="E4480">
            <v>14.9</v>
          </cell>
          <cell r="F4480">
            <v>139.9</v>
          </cell>
          <cell r="G4480">
            <v>2084.5100000000002</v>
          </cell>
        </row>
        <row r="4481">
          <cell r="A4481" t="str">
            <v>IIEE-SJ - 103000</v>
          </cell>
          <cell r="B4481" t="str">
            <v>Ayudante</v>
          </cell>
          <cell r="C4481" t="str">
            <v>Cargas Sociales Ayudante</v>
          </cell>
          <cell r="D4481" t="str">
            <v>hs.</v>
          </cell>
          <cell r="E4481">
            <v>17.579999999999998</v>
          </cell>
          <cell r="F4481">
            <v>118.96</v>
          </cell>
          <cell r="G4481">
            <v>2091.3200000000002</v>
          </cell>
        </row>
        <row r="4482">
          <cell r="A4482" t="str">
            <v/>
          </cell>
          <cell r="B4482">
            <v>0</v>
          </cell>
          <cell r="C4482">
            <v>0</v>
          </cell>
          <cell r="D4482" t="str">
            <v/>
          </cell>
          <cell r="E4482">
            <v>0</v>
          </cell>
          <cell r="F4482">
            <v>0</v>
          </cell>
          <cell r="G4482">
            <v>0</v>
          </cell>
        </row>
        <row r="4483">
          <cell r="A4483" t="str">
            <v/>
          </cell>
          <cell r="B4483">
            <v>0</v>
          </cell>
          <cell r="C4483">
            <v>0</v>
          </cell>
          <cell r="D4483" t="str">
            <v/>
          </cell>
          <cell r="E4483">
            <v>0</v>
          </cell>
          <cell r="F4483">
            <v>0</v>
          </cell>
          <cell r="G4483">
            <v>0</v>
          </cell>
        </row>
        <row r="4484">
          <cell r="A4484" t="str">
            <v/>
          </cell>
          <cell r="B4484">
            <v>0</v>
          </cell>
          <cell r="C4484">
            <v>0</v>
          </cell>
          <cell r="D4484" t="str">
            <v/>
          </cell>
          <cell r="E4484">
            <v>0</v>
          </cell>
          <cell r="F4484">
            <v>0</v>
          </cell>
          <cell r="G4484">
            <v>0</v>
          </cell>
        </row>
        <row r="4485">
          <cell r="A4485" t="str">
            <v/>
          </cell>
          <cell r="B4485">
            <v>0</v>
          </cell>
          <cell r="C4485">
            <v>0</v>
          </cell>
          <cell r="D4485" t="str">
            <v/>
          </cell>
          <cell r="E4485">
            <v>0</v>
          </cell>
          <cell r="F4485">
            <v>0</v>
          </cell>
          <cell r="G4485">
            <v>0</v>
          </cell>
        </row>
        <row r="4486">
          <cell r="A4486">
            <v>0</v>
          </cell>
          <cell r="B4486">
            <v>0</v>
          </cell>
          <cell r="C4486">
            <v>0</v>
          </cell>
          <cell r="D4486">
            <v>0</v>
          </cell>
          <cell r="E4486">
            <v>0</v>
          </cell>
          <cell r="F4486" t="str">
            <v>Total B</v>
          </cell>
          <cell r="G4486">
            <v>10791.29</v>
          </cell>
        </row>
        <row r="4487">
          <cell r="A4487">
            <v>0</v>
          </cell>
          <cell r="B4487">
            <v>0</v>
          </cell>
          <cell r="C4487" t="str">
            <v>C - EQUIPOS</v>
          </cell>
          <cell r="D4487">
            <v>0</v>
          </cell>
          <cell r="E4487">
            <v>0</v>
          </cell>
          <cell r="F4487">
            <v>0</v>
          </cell>
          <cell r="G4487">
            <v>0</v>
          </cell>
        </row>
        <row r="4488">
          <cell r="A4488" t="str">
            <v/>
          </cell>
          <cell r="B4488" t="str">
            <v/>
          </cell>
          <cell r="C4488">
            <v>0</v>
          </cell>
          <cell r="D4488" t="str">
            <v/>
          </cell>
          <cell r="E4488">
            <v>0</v>
          </cell>
          <cell r="F4488">
            <v>0</v>
          </cell>
          <cell r="G4488">
            <v>0</v>
          </cell>
        </row>
        <row r="4489">
          <cell r="A4489" t="str">
            <v/>
          </cell>
          <cell r="B4489" t="str">
            <v/>
          </cell>
          <cell r="C4489">
            <v>0</v>
          </cell>
          <cell r="D4489" t="str">
            <v/>
          </cell>
          <cell r="E4489">
            <v>0</v>
          </cell>
          <cell r="F4489">
            <v>0</v>
          </cell>
          <cell r="G4489">
            <v>0</v>
          </cell>
        </row>
        <row r="4490">
          <cell r="A4490" t="str">
            <v/>
          </cell>
          <cell r="B4490" t="str">
            <v/>
          </cell>
          <cell r="C4490">
            <v>0</v>
          </cell>
          <cell r="D4490" t="str">
            <v/>
          </cell>
          <cell r="E4490">
            <v>0</v>
          </cell>
          <cell r="F4490">
            <v>0</v>
          </cell>
          <cell r="G4490">
            <v>0</v>
          </cell>
        </row>
        <row r="4491">
          <cell r="A4491" t="str">
            <v/>
          </cell>
          <cell r="B4491" t="str">
            <v/>
          </cell>
          <cell r="C4491">
            <v>0</v>
          </cell>
          <cell r="D4491" t="str">
            <v/>
          </cell>
          <cell r="E4491">
            <v>0</v>
          </cell>
          <cell r="F4491">
            <v>0</v>
          </cell>
          <cell r="G4491">
            <v>0</v>
          </cell>
        </row>
        <row r="4492">
          <cell r="A4492" t="str">
            <v/>
          </cell>
          <cell r="B4492" t="str">
            <v/>
          </cell>
          <cell r="C4492">
            <v>0</v>
          </cell>
          <cell r="D4492" t="str">
            <v/>
          </cell>
          <cell r="E4492">
            <v>0</v>
          </cell>
          <cell r="F4492">
            <v>0</v>
          </cell>
          <cell r="G4492">
            <v>0</v>
          </cell>
        </row>
        <row r="4493">
          <cell r="A4493" t="str">
            <v/>
          </cell>
          <cell r="B4493" t="str">
            <v/>
          </cell>
          <cell r="C4493">
            <v>0</v>
          </cell>
          <cell r="D4493" t="str">
            <v/>
          </cell>
          <cell r="E4493">
            <v>0</v>
          </cell>
          <cell r="F4493">
            <v>0</v>
          </cell>
          <cell r="G4493">
            <v>0</v>
          </cell>
        </row>
        <row r="4494">
          <cell r="A4494" t="str">
            <v/>
          </cell>
          <cell r="B4494" t="str">
            <v/>
          </cell>
          <cell r="C4494">
            <v>0</v>
          </cell>
          <cell r="D4494" t="str">
            <v/>
          </cell>
          <cell r="E4494">
            <v>0</v>
          </cell>
          <cell r="F4494">
            <v>0</v>
          </cell>
          <cell r="G4494">
            <v>0</v>
          </cell>
        </row>
        <row r="4495">
          <cell r="A4495" t="str">
            <v/>
          </cell>
          <cell r="B4495" t="str">
            <v/>
          </cell>
          <cell r="C4495">
            <v>0</v>
          </cell>
          <cell r="D4495" t="str">
            <v/>
          </cell>
          <cell r="E4495">
            <v>0</v>
          </cell>
          <cell r="F4495">
            <v>0</v>
          </cell>
          <cell r="G4495">
            <v>0</v>
          </cell>
        </row>
        <row r="4496">
          <cell r="A4496" t="str">
            <v/>
          </cell>
          <cell r="B4496" t="str">
            <v/>
          </cell>
          <cell r="C4496">
            <v>0</v>
          </cell>
          <cell r="D4496" t="str">
            <v/>
          </cell>
          <cell r="E4496">
            <v>0</v>
          </cell>
          <cell r="F4496">
            <v>0</v>
          </cell>
          <cell r="G4496">
            <v>0</v>
          </cell>
        </row>
        <row r="4497">
          <cell r="A4497">
            <v>0</v>
          </cell>
          <cell r="B4497">
            <v>0</v>
          </cell>
          <cell r="C4497">
            <v>0</v>
          </cell>
          <cell r="D4497">
            <v>0</v>
          </cell>
          <cell r="E4497">
            <v>0</v>
          </cell>
          <cell r="F4497" t="str">
            <v>Total C</v>
          </cell>
          <cell r="G4497">
            <v>0</v>
          </cell>
        </row>
        <row r="4498">
          <cell r="A4498">
            <v>0</v>
          </cell>
          <cell r="B4498">
            <v>0</v>
          </cell>
          <cell r="C4498">
            <v>0</v>
          </cell>
          <cell r="D4498">
            <v>0</v>
          </cell>
          <cell r="E4498">
            <v>0</v>
          </cell>
          <cell r="F4498">
            <v>0</v>
          </cell>
          <cell r="G4498">
            <v>0</v>
          </cell>
        </row>
        <row r="4499">
          <cell r="A4499" t="str">
            <v>13.1.2</v>
          </cell>
          <cell r="B4499" t="str">
            <v>Protección de cañerías y accesorios</v>
          </cell>
          <cell r="C4499">
            <v>0</v>
          </cell>
          <cell r="D4499" t="str">
            <v>Costo  Neto</v>
          </cell>
          <cell r="E4499">
            <v>0</v>
          </cell>
          <cell r="F4499" t="str">
            <v>Total D=A+B+C</v>
          </cell>
          <cell r="G4499">
            <v>37814.97</v>
          </cell>
        </row>
        <row r="4501">
          <cell r="A4501" t="str">
            <v>ANALISIS DE PRECIOS</v>
          </cell>
          <cell r="B4501">
            <v>0</v>
          </cell>
          <cell r="C4501">
            <v>0</v>
          </cell>
          <cell r="D4501">
            <v>0</v>
          </cell>
          <cell r="E4501">
            <v>0</v>
          </cell>
          <cell r="F4501">
            <v>0</v>
          </cell>
          <cell r="G4501">
            <v>0</v>
          </cell>
        </row>
        <row r="4502">
          <cell r="A4502" t="str">
            <v>COMITENTE:</v>
          </cell>
          <cell r="B4502" t="str">
            <v>DIRECCIÓN DE INFRAESTRUCTURA ESCOLAR</v>
          </cell>
          <cell r="C4502">
            <v>0</v>
          </cell>
          <cell r="D4502">
            <v>0</v>
          </cell>
          <cell r="E4502">
            <v>0</v>
          </cell>
          <cell r="F4502">
            <v>0</v>
          </cell>
          <cell r="G4502">
            <v>0</v>
          </cell>
        </row>
        <row r="4503">
          <cell r="A4503" t="str">
            <v>CONTRATISTA:</v>
          </cell>
          <cell r="B4503">
            <v>0</v>
          </cell>
          <cell r="C4503">
            <v>0</v>
          </cell>
          <cell r="D4503">
            <v>0</v>
          </cell>
          <cell r="E4503">
            <v>0</v>
          </cell>
          <cell r="F4503">
            <v>0</v>
          </cell>
          <cell r="G4503">
            <v>0</v>
          </cell>
        </row>
        <row r="4504">
          <cell r="A4504" t="str">
            <v>OBRA:</v>
          </cell>
          <cell r="B4504" t="str">
            <v>ESCUELA JUAN JOSE PASO</v>
          </cell>
          <cell r="C4504">
            <v>0</v>
          </cell>
          <cell r="D4504">
            <v>0</v>
          </cell>
          <cell r="E4504">
            <v>0</v>
          </cell>
          <cell r="F4504" t="str">
            <v>PRECIOS A:</v>
          </cell>
          <cell r="G4504">
            <v>44180</v>
          </cell>
        </row>
        <row r="4505">
          <cell r="A4505" t="str">
            <v>UBICACIÓN:</v>
          </cell>
          <cell r="B4505" t="str">
            <v>DEPARTAMENTO ANGACO</v>
          </cell>
          <cell r="C4505">
            <v>0</v>
          </cell>
          <cell r="D4505">
            <v>0</v>
          </cell>
          <cell r="E4505">
            <v>0</v>
          </cell>
          <cell r="F4505">
            <v>0</v>
          </cell>
          <cell r="G4505">
            <v>0</v>
          </cell>
        </row>
        <row r="4506">
          <cell r="A4506" t="str">
            <v>RUBRO:</v>
          </cell>
          <cell r="B4506">
            <v>13</v>
          </cell>
          <cell r="C4506" t="str">
            <v>INSTALACIÓN GAS</v>
          </cell>
          <cell r="D4506">
            <v>0</v>
          </cell>
          <cell r="E4506">
            <v>0</v>
          </cell>
          <cell r="F4506">
            <v>0</v>
          </cell>
          <cell r="G4506">
            <v>0</v>
          </cell>
        </row>
        <row r="4507">
          <cell r="A4507" t="str">
            <v>ITEM:</v>
          </cell>
          <cell r="B4507" t="str">
            <v>13.2.2</v>
          </cell>
          <cell r="C4507" t="str">
            <v>Para Tanques de GLP (a granel):</v>
          </cell>
          <cell r="D4507">
            <v>0</v>
          </cell>
          <cell r="E4507">
            <v>0</v>
          </cell>
          <cell r="F4507" t="str">
            <v>UNIDAD:</v>
          </cell>
          <cell r="G4507" t="str">
            <v>gl</v>
          </cell>
        </row>
        <row r="4508">
          <cell r="A4508">
            <v>0</v>
          </cell>
          <cell r="B4508">
            <v>0</v>
          </cell>
          <cell r="C4508">
            <v>0</v>
          </cell>
          <cell r="D4508">
            <v>0</v>
          </cell>
          <cell r="E4508">
            <v>0</v>
          </cell>
          <cell r="F4508">
            <v>0</v>
          </cell>
          <cell r="G4508">
            <v>0</v>
          </cell>
        </row>
        <row r="4509">
          <cell r="A4509" t="str">
            <v>DATOS REDETERMINACION</v>
          </cell>
          <cell r="B4509">
            <v>0</v>
          </cell>
          <cell r="C4509" t="str">
            <v>DESIGNACION</v>
          </cell>
          <cell r="D4509" t="str">
            <v>U</v>
          </cell>
          <cell r="E4509" t="str">
            <v>Cantidad</v>
          </cell>
          <cell r="F4509" t="str">
            <v>$ Unitarios</v>
          </cell>
          <cell r="G4509" t="str">
            <v>$ Parcial</v>
          </cell>
        </row>
        <row r="4510">
          <cell r="A4510" t="str">
            <v>CÓDIGO</v>
          </cell>
          <cell r="B4510" t="str">
            <v>DESCRIPCIÓN</v>
          </cell>
          <cell r="C4510">
            <v>0</v>
          </cell>
          <cell r="D4510">
            <v>0</v>
          </cell>
          <cell r="E4510">
            <v>0</v>
          </cell>
          <cell r="F4510">
            <v>0</v>
          </cell>
          <cell r="G4510">
            <v>0</v>
          </cell>
        </row>
        <row r="4511">
          <cell r="A4511">
            <v>0</v>
          </cell>
          <cell r="B4511">
            <v>0</v>
          </cell>
          <cell r="C4511" t="str">
            <v>A - MATERIALES</v>
          </cell>
          <cell r="D4511">
            <v>0</v>
          </cell>
          <cell r="E4511">
            <v>0</v>
          </cell>
          <cell r="F4511">
            <v>0</v>
          </cell>
          <cell r="G4511">
            <v>0</v>
          </cell>
        </row>
        <row r="4512">
          <cell r="A4512" t="str">
            <v>INDEC-MO - 51630-1</v>
          </cell>
          <cell r="B4512" t="str">
            <v>Instalación de gas</v>
          </cell>
          <cell r="C4512" t="str">
            <v>Medidor y regulador S/Esp. Técnicas</v>
          </cell>
          <cell r="D4512" t="str">
            <v>Gl</v>
          </cell>
          <cell r="E4512">
            <v>1</v>
          </cell>
          <cell r="F4512">
            <v>15000</v>
          </cell>
          <cell r="G4512">
            <v>15000</v>
          </cell>
        </row>
        <row r="4513">
          <cell r="A4513" t="str">
            <v/>
          </cell>
          <cell r="B4513" t="str">
            <v/>
          </cell>
          <cell r="C4513">
            <v>0</v>
          </cell>
          <cell r="D4513" t="str">
            <v/>
          </cell>
          <cell r="E4513">
            <v>0</v>
          </cell>
          <cell r="F4513">
            <v>0</v>
          </cell>
          <cell r="G4513">
            <v>0</v>
          </cell>
        </row>
        <row r="4514">
          <cell r="A4514" t="str">
            <v/>
          </cell>
          <cell r="B4514" t="str">
            <v/>
          </cell>
          <cell r="C4514">
            <v>0</v>
          </cell>
          <cell r="D4514" t="str">
            <v/>
          </cell>
          <cell r="E4514">
            <v>0</v>
          </cell>
          <cell r="F4514">
            <v>0</v>
          </cell>
          <cell r="G4514">
            <v>0</v>
          </cell>
        </row>
        <row r="4515">
          <cell r="A4515" t="str">
            <v/>
          </cell>
          <cell r="B4515" t="str">
            <v/>
          </cell>
          <cell r="C4515">
            <v>0</v>
          </cell>
          <cell r="D4515" t="str">
            <v/>
          </cell>
          <cell r="E4515">
            <v>0</v>
          </cell>
          <cell r="F4515">
            <v>0</v>
          </cell>
          <cell r="G4515">
            <v>0</v>
          </cell>
        </row>
        <row r="4516">
          <cell r="A4516" t="str">
            <v/>
          </cell>
          <cell r="B4516" t="str">
            <v/>
          </cell>
          <cell r="C4516">
            <v>0</v>
          </cell>
          <cell r="D4516" t="str">
            <v/>
          </cell>
          <cell r="E4516">
            <v>0</v>
          </cell>
          <cell r="F4516">
            <v>0</v>
          </cell>
          <cell r="G4516">
            <v>0</v>
          </cell>
        </row>
        <row r="4517">
          <cell r="A4517" t="str">
            <v/>
          </cell>
          <cell r="B4517" t="str">
            <v/>
          </cell>
          <cell r="C4517">
            <v>0</v>
          </cell>
          <cell r="D4517" t="str">
            <v/>
          </cell>
          <cell r="E4517">
            <v>0</v>
          </cell>
          <cell r="F4517">
            <v>0</v>
          </cell>
          <cell r="G4517">
            <v>0</v>
          </cell>
        </row>
        <row r="4518">
          <cell r="A4518" t="str">
            <v/>
          </cell>
          <cell r="B4518" t="str">
            <v/>
          </cell>
          <cell r="C4518">
            <v>0</v>
          </cell>
          <cell r="D4518" t="str">
            <v/>
          </cell>
          <cell r="E4518">
            <v>0</v>
          </cell>
          <cell r="F4518">
            <v>0</v>
          </cell>
          <cell r="G4518">
            <v>0</v>
          </cell>
        </row>
        <row r="4519">
          <cell r="A4519" t="str">
            <v/>
          </cell>
          <cell r="B4519" t="str">
            <v/>
          </cell>
          <cell r="C4519">
            <v>0</v>
          </cell>
          <cell r="D4519" t="str">
            <v/>
          </cell>
          <cell r="E4519">
            <v>0</v>
          </cell>
          <cell r="F4519">
            <v>0</v>
          </cell>
          <cell r="G4519">
            <v>0</v>
          </cell>
        </row>
        <row r="4520">
          <cell r="A4520" t="str">
            <v/>
          </cell>
          <cell r="B4520" t="str">
            <v/>
          </cell>
          <cell r="C4520">
            <v>0</v>
          </cell>
          <cell r="D4520" t="str">
            <v/>
          </cell>
          <cell r="E4520">
            <v>0</v>
          </cell>
          <cell r="F4520">
            <v>0</v>
          </cell>
          <cell r="G4520">
            <v>0</v>
          </cell>
        </row>
        <row r="4521">
          <cell r="A4521" t="str">
            <v/>
          </cell>
          <cell r="B4521" t="str">
            <v/>
          </cell>
          <cell r="C4521">
            <v>0</v>
          </cell>
          <cell r="D4521" t="str">
            <v/>
          </cell>
          <cell r="E4521">
            <v>0</v>
          </cell>
          <cell r="F4521">
            <v>0</v>
          </cell>
          <cell r="G4521">
            <v>0</v>
          </cell>
        </row>
        <row r="4522">
          <cell r="A4522" t="str">
            <v/>
          </cell>
          <cell r="B4522" t="str">
            <v/>
          </cell>
          <cell r="C4522">
            <v>0</v>
          </cell>
          <cell r="D4522" t="str">
            <v/>
          </cell>
          <cell r="E4522">
            <v>0</v>
          </cell>
          <cell r="F4522">
            <v>0</v>
          </cell>
          <cell r="G4522">
            <v>0</v>
          </cell>
        </row>
        <row r="4523">
          <cell r="A4523" t="str">
            <v/>
          </cell>
          <cell r="B4523" t="str">
            <v/>
          </cell>
          <cell r="C4523">
            <v>0</v>
          </cell>
          <cell r="D4523" t="str">
            <v/>
          </cell>
          <cell r="E4523">
            <v>0</v>
          </cell>
          <cell r="F4523">
            <v>0</v>
          </cell>
          <cell r="G4523">
            <v>0</v>
          </cell>
        </row>
        <row r="4524">
          <cell r="A4524" t="str">
            <v/>
          </cell>
          <cell r="B4524" t="str">
            <v/>
          </cell>
          <cell r="C4524">
            <v>0</v>
          </cell>
          <cell r="D4524" t="str">
            <v/>
          </cell>
          <cell r="E4524">
            <v>0</v>
          </cell>
          <cell r="F4524">
            <v>0</v>
          </cell>
          <cell r="G4524">
            <v>0</v>
          </cell>
        </row>
        <row r="4525">
          <cell r="A4525" t="str">
            <v/>
          </cell>
          <cell r="B4525" t="str">
            <v/>
          </cell>
          <cell r="C4525">
            <v>0</v>
          </cell>
          <cell r="D4525" t="str">
            <v/>
          </cell>
          <cell r="E4525">
            <v>0</v>
          </cell>
          <cell r="F4525">
            <v>0</v>
          </cell>
          <cell r="G4525">
            <v>0</v>
          </cell>
        </row>
        <row r="4526">
          <cell r="A4526">
            <v>0</v>
          </cell>
          <cell r="B4526">
            <v>0</v>
          </cell>
          <cell r="C4526">
            <v>0</v>
          </cell>
          <cell r="D4526">
            <v>0</v>
          </cell>
          <cell r="E4526">
            <v>0</v>
          </cell>
          <cell r="F4526" t="str">
            <v>Total A</v>
          </cell>
          <cell r="G4526">
            <v>15000</v>
          </cell>
        </row>
        <row r="4527">
          <cell r="A4527">
            <v>0</v>
          </cell>
          <cell r="B4527">
            <v>0</v>
          </cell>
          <cell r="C4527" t="str">
            <v>B - MANO DE OBRA</v>
          </cell>
          <cell r="D4527">
            <v>0</v>
          </cell>
          <cell r="E4527">
            <v>0</v>
          </cell>
          <cell r="F4527">
            <v>0</v>
          </cell>
          <cell r="G4527">
            <v>0</v>
          </cell>
        </row>
        <row r="4528">
          <cell r="A4528" t="str">
            <v>IIEE-SJ - 102000</v>
          </cell>
          <cell r="B4528" t="str">
            <v xml:space="preserve">Oficial </v>
          </cell>
          <cell r="C4528" t="str">
            <v>Oficial</v>
          </cell>
          <cell r="D4528" t="str">
            <v>hs.</v>
          </cell>
          <cell r="E4528">
            <v>42.19</v>
          </cell>
          <cell r="F4528">
            <v>222.14</v>
          </cell>
          <cell r="G4528">
            <v>9372.09</v>
          </cell>
        </row>
        <row r="4529">
          <cell r="A4529" t="str">
            <v>IIEE-SJ - 103000</v>
          </cell>
          <cell r="B4529" t="str">
            <v>Ayudante</v>
          </cell>
          <cell r="C4529" t="str">
            <v>Ayudante</v>
          </cell>
          <cell r="D4529" t="str">
            <v>hs.</v>
          </cell>
          <cell r="E4529">
            <v>49.75</v>
          </cell>
          <cell r="F4529">
            <v>188.03</v>
          </cell>
          <cell r="G4529">
            <v>9354.49</v>
          </cell>
        </row>
        <row r="4530">
          <cell r="A4530" t="str">
            <v>IIEE-SJ - 102000</v>
          </cell>
          <cell r="B4530" t="str">
            <v xml:space="preserve">Oficial </v>
          </cell>
          <cell r="C4530" t="str">
            <v>Cargas Sociales Oficial</v>
          </cell>
          <cell r="D4530" t="str">
            <v>hs.</v>
          </cell>
          <cell r="E4530">
            <v>42.19</v>
          </cell>
          <cell r="F4530">
            <v>139.9</v>
          </cell>
          <cell r="G4530">
            <v>5902.38</v>
          </cell>
        </row>
        <row r="4531">
          <cell r="A4531" t="str">
            <v>IIEE-SJ - 103000</v>
          </cell>
          <cell r="B4531" t="str">
            <v>Ayudante</v>
          </cell>
          <cell r="C4531" t="str">
            <v>Cargas Sociales Ayudante</v>
          </cell>
          <cell r="D4531" t="str">
            <v>hs.</v>
          </cell>
          <cell r="E4531">
            <v>49.75</v>
          </cell>
          <cell r="F4531">
            <v>118.96</v>
          </cell>
          <cell r="G4531">
            <v>5918.26</v>
          </cell>
        </row>
        <row r="4532">
          <cell r="A4532" t="str">
            <v/>
          </cell>
          <cell r="B4532">
            <v>0</v>
          </cell>
          <cell r="C4532">
            <v>0</v>
          </cell>
          <cell r="D4532" t="str">
            <v/>
          </cell>
          <cell r="E4532">
            <v>0</v>
          </cell>
          <cell r="F4532">
            <v>0</v>
          </cell>
          <cell r="G4532">
            <v>0</v>
          </cell>
        </row>
        <row r="4533">
          <cell r="A4533" t="str">
            <v/>
          </cell>
          <cell r="B4533">
            <v>0</v>
          </cell>
          <cell r="C4533">
            <v>0</v>
          </cell>
          <cell r="D4533" t="str">
            <v/>
          </cell>
          <cell r="E4533">
            <v>0</v>
          </cell>
          <cell r="F4533">
            <v>0</v>
          </cell>
          <cell r="G4533">
            <v>0</v>
          </cell>
        </row>
        <row r="4534">
          <cell r="A4534" t="str">
            <v/>
          </cell>
          <cell r="B4534">
            <v>0</v>
          </cell>
          <cell r="C4534">
            <v>0</v>
          </cell>
          <cell r="D4534" t="str">
            <v/>
          </cell>
          <cell r="E4534">
            <v>0</v>
          </cell>
          <cell r="F4534">
            <v>0</v>
          </cell>
          <cell r="G4534">
            <v>0</v>
          </cell>
        </row>
        <row r="4535">
          <cell r="A4535" t="str">
            <v/>
          </cell>
          <cell r="B4535">
            <v>0</v>
          </cell>
          <cell r="C4535">
            <v>0</v>
          </cell>
          <cell r="D4535" t="str">
            <v/>
          </cell>
          <cell r="E4535">
            <v>0</v>
          </cell>
          <cell r="F4535">
            <v>0</v>
          </cell>
          <cell r="G4535">
            <v>0</v>
          </cell>
        </row>
        <row r="4536">
          <cell r="A4536">
            <v>0</v>
          </cell>
          <cell r="B4536">
            <v>0</v>
          </cell>
          <cell r="C4536">
            <v>0</v>
          </cell>
          <cell r="D4536">
            <v>0</v>
          </cell>
          <cell r="E4536">
            <v>0</v>
          </cell>
          <cell r="F4536" t="str">
            <v>Total B</v>
          </cell>
          <cell r="G4536">
            <v>30547.22</v>
          </cell>
        </row>
        <row r="4537">
          <cell r="A4537">
            <v>0</v>
          </cell>
          <cell r="B4537">
            <v>0</v>
          </cell>
          <cell r="C4537" t="str">
            <v>C - EQUIPOS</v>
          </cell>
          <cell r="D4537">
            <v>0</v>
          </cell>
          <cell r="E4537">
            <v>0</v>
          </cell>
          <cell r="F4537">
            <v>0</v>
          </cell>
          <cell r="G4537">
            <v>0</v>
          </cell>
        </row>
        <row r="4538">
          <cell r="A4538" t="str">
            <v/>
          </cell>
          <cell r="B4538" t="str">
            <v/>
          </cell>
          <cell r="C4538">
            <v>0</v>
          </cell>
          <cell r="D4538" t="str">
            <v/>
          </cell>
          <cell r="E4538">
            <v>0</v>
          </cell>
          <cell r="F4538">
            <v>0</v>
          </cell>
          <cell r="G4538">
            <v>0</v>
          </cell>
        </row>
        <row r="4539">
          <cell r="A4539" t="str">
            <v/>
          </cell>
          <cell r="B4539" t="str">
            <v/>
          </cell>
          <cell r="C4539">
            <v>0</v>
          </cell>
          <cell r="D4539" t="str">
            <v/>
          </cell>
          <cell r="E4539">
            <v>0</v>
          </cell>
          <cell r="F4539">
            <v>0</v>
          </cell>
          <cell r="G4539">
            <v>0</v>
          </cell>
        </row>
        <row r="4540">
          <cell r="A4540" t="str">
            <v/>
          </cell>
          <cell r="B4540" t="str">
            <v/>
          </cell>
          <cell r="C4540">
            <v>0</v>
          </cell>
          <cell r="D4540" t="str">
            <v/>
          </cell>
          <cell r="E4540">
            <v>0</v>
          </cell>
          <cell r="F4540">
            <v>0</v>
          </cell>
          <cell r="G4540">
            <v>0</v>
          </cell>
        </row>
        <row r="4541">
          <cell r="A4541" t="str">
            <v/>
          </cell>
          <cell r="B4541" t="str">
            <v/>
          </cell>
          <cell r="C4541">
            <v>0</v>
          </cell>
          <cell r="D4541" t="str">
            <v/>
          </cell>
          <cell r="E4541">
            <v>0</v>
          </cell>
          <cell r="F4541">
            <v>0</v>
          </cell>
          <cell r="G4541">
            <v>0</v>
          </cell>
        </row>
        <row r="4542">
          <cell r="A4542" t="str">
            <v/>
          </cell>
          <cell r="B4542" t="str">
            <v/>
          </cell>
          <cell r="C4542">
            <v>0</v>
          </cell>
          <cell r="D4542" t="str">
            <v/>
          </cell>
          <cell r="E4542">
            <v>0</v>
          </cell>
          <cell r="F4542">
            <v>0</v>
          </cell>
          <cell r="G4542">
            <v>0</v>
          </cell>
        </row>
        <row r="4543">
          <cell r="A4543" t="str">
            <v/>
          </cell>
          <cell r="B4543" t="str">
            <v/>
          </cell>
          <cell r="C4543">
            <v>0</v>
          </cell>
          <cell r="D4543" t="str">
            <v/>
          </cell>
          <cell r="E4543">
            <v>0</v>
          </cell>
          <cell r="F4543">
            <v>0</v>
          </cell>
          <cell r="G4543">
            <v>0</v>
          </cell>
        </row>
        <row r="4544">
          <cell r="A4544" t="str">
            <v/>
          </cell>
          <cell r="B4544" t="str">
            <v/>
          </cell>
          <cell r="C4544">
            <v>0</v>
          </cell>
          <cell r="D4544" t="str">
            <v/>
          </cell>
          <cell r="E4544">
            <v>0</v>
          </cell>
          <cell r="F4544">
            <v>0</v>
          </cell>
          <cell r="G4544">
            <v>0</v>
          </cell>
        </row>
        <row r="4545">
          <cell r="A4545" t="str">
            <v/>
          </cell>
          <cell r="B4545" t="str">
            <v/>
          </cell>
          <cell r="C4545">
            <v>0</v>
          </cell>
          <cell r="D4545" t="str">
            <v/>
          </cell>
          <cell r="E4545">
            <v>0</v>
          </cell>
          <cell r="F4545">
            <v>0</v>
          </cell>
          <cell r="G4545">
            <v>0</v>
          </cell>
        </row>
        <row r="4546">
          <cell r="A4546" t="str">
            <v/>
          </cell>
          <cell r="B4546" t="str">
            <v/>
          </cell>
          <cell r="C4546">
            <v>0</v>
          </cell>
          <cell r="D4546" t="str">
            <v/>
          </cell>
          <cell r="E4546">
            <v>0</v>
          </cell>
          <cell r="F4546">
            <v>0</v>
          </cell>
          <cell r="G4546">
            <v>0</v>
          </cell>
        </row>
        <row r="4547">
          <cell r="A4547">
            <v>0</v>
          </cell>
          <cell r="B4547">
            <v>0</v>
          </cell>
          <cell r="C4547">
            <v>0</v>
          </cell>
          <cell r="D4547">
            <v>0</v>
          </cell>
          <cell r="E4547">
            <v>0</v>
          </cell>
          <cell r="F4547" t="str">
            <v>Total C</v>
          </cell>
          <cell r="G4547">
            <v>0</v>
          </cell>
        </row>
        <row r="4548">
          <cell r="A4548">
            <v>0</v>
          </cell>
          <cell r="B4548">
            <v>0</v>
          </cell>
          <cell r="C4548">
            <v>0</v>
          </cell>
          <cell r="D4548">
            <v>0</v>
          </cell>
          <cell r="E4548">
            <v>0</v>
          </cell>
          <cell r="F4548">
            <v>0</v>
          </cell>
          <cell r="G4548">
            <v>0</v>
          </cell>
        </row>
        <row r="4549">
          <cell r="A4549" t="str">
            <v>13.2.2</v>
          </cell>
          <cell r="B4549" t="str">
            <v>Para Tanques de GLP (a granel):</v>
          </cell>
          <cell r="C4549">
            <v>0</v>
          </cell>
          <cell r="D4549" t="str">
            <v>Costo  Neto</v>
          </cell>
          <cell r="E4549">
            <v>0</v>
          </cell>
          <cell r="F4549" t="str">
            <v>Total D=A+B+C</v>
          </cell>
          <cell r="G4549">
            <v>45547.22</v>
          </cell>
        </row>
        <row r="4551">
          <cell r="A4551" t="str">
            <v>ANALISIS DE PRECIOS</v>
          </cell>
          <cell r="B4551">
            <v>0</v>
          </cell>
          <cell r="C4551">
            <v>0</v>
          </cell>
          <cell r="D4551">
            <v>0</v>
          </cell>
          <cell r="E4551">
            <v>0</v>
          </cell>
          <cell r="F4551">
            <v>0</v>
          </cell>
          <cell r="G4551">
            <v>0</v>
          </cell>
        </row>
        <row r="4552">
          <cell r="A4552" t="str">
            <v>COMITENTE:</v>
          </cell>
          <cell r="B4552" t="str">
            <v>DIRECCIÓN DE INFRAESTRUCTURA ESCOLAR</v>
          </cell>
          <cell r="C4552">
            <v>0</v>
          </cell>
          <cell r="D4552">
            <v>0</v>
          </cell>
          <cell r="E4552">
            <v>0</v>
          </cell>
          <cell r="F4552">
            <v>0</v>
          </cell>
          <cell r="G4552">
            <v>0</v>
          </cell>
        </row>
        <row r="4553">
          <cell r="A4553" t="str">
            <v>CONTRATISTA:</v>
          </cell>
          <cell r="B4553">
            <v>0</v>
          </cell>
          <cell r="C4553">
            <v>0</v>
          </cell>
          <cell r="D4553">
            <v>0</v>
          </cell>
          <cell r="E4553">
            <v>0</v>
          </cell>
          <cell r="F4553">
            <v>0</v>
          </cell>
          <cell r="G4553">
            <v>0</v>
          </cell>
        </row>
        <row r="4554">
          <cell r="A4554" t="str">
            <v>OBRA:</v>
          </cell>
          <cell r="B4554" t="str">
            <v>ESCUELA JUAN JOSE PASO</v>
          </cell>
          <cell r="C4554">
            <v>0</v>
          </cell>
          <cell r="D4554">
            <v>0</v>
          </cell>
          <cell r="E4554">
            <v>0</v>
          </cell>
          <cell r="F4554" t="str">
            <v>PRECIOS A:</v>
          </cell>
          <cell r="G4554">
            <v>44180</v>
          </cell>
        </row>
        <row r="4555">
          <cell r="A4555" t="str">
            <v>UBICACIÓN:</v>
          </cell>
          <cell r="B4555" t="str">
            <v>DEPARTAMENTO ANGACO</v>
          </cell>
          <cell r="C4555">
            <v>0</v>
          </cell>
          <cell r="D4555">
            <v>0</v>
          </cell>
          <cell r="E4555">
            <v>0</v>
          </cell>
          <cell r="F4555">
            <v>0</v>
          </cell>
          <cell r="G4555">
            <v>0</v>
          </cell>
        </row>
        <row r="4556">
          <cell r="A4556" t="str">
            <v>RUBRO:</v>
          </cell>
          <cell r="B4556">
            <v>13</v>
          </cell>
          <cell r="C4556" t="str">
            <v>INSTALACIÓN GAS</v>
          </cell>
          <cell r="D4556">
            <v>0</v>
          </cell>
          <cell r="E4556">
            <v>0</v>
          </cell>
          <cell r="F4556">
            <v>0</v>
          </cell>
          <cell r="G4556">
            <v>0</v>
          </cell>
        </row>
        <row r="4557">
          <cell r="A4557" t="str">
            <v>ITEM:</v>
          </cell>
          <cell r="B4557" t="str">
            <v>13.3.1</v>
          </cell>
          <cell r="C4557" t="str">
            <v>Ventilaciones</v>
          </cell>
          <cell r="D4557">
            <v>0</v>
          </cell>
          <cell r="E4557">
            <v>0</v>
          </cell>
          <cell r="F4557" t="str">
            <v>UNIDAD:</v>
          </cell>
          <cell r="G4557" t="str">
            <v>gl</v>
          </cell>
        </row>
        <row r="4558">
          <cell r="A4558">
            <v>0</v>
          </cell>
          <cell r="B4558">
            <v>0</v>
          </cell>
          <cell r="C4558">
            <v>0</v>
          </cell>
          <cell r="D4558">
            <v>0</v>
          </cell>
          <cell r="E4558">
            <v>0</v>
          </cell>
          <cell r="F4558">
            <v>0</v>
          </cell>
          <cell r="G4558">
            <v>0</v>
          </cell>
        </row>
        <row r="4559">
          <cell r="A4559" t="str">
            <v>DATOS REDETERMINACION</v>
          </cell>
          <cell r="B4559">
            <v>0</v>
          </cell>
          <cell r="C4559" t="str">
            <v>DESIGNACION</v>
          </cell>
          <cell r="D4559" t="str">
            <v>U</v>
          </cell>
          <cell r="E4559" t="str">
            <v>Cantidad</v>
          </cell>
          <cell r="F4559" t="str">
            <v>$ Unitarios</v>
          </cell>
          <cell r="G4559" t="str">
            <v>$ Parcial</v>
          </cell>
        </row>
        <row r="4560">
          <cell r="A4560" t="str">
            <v>CÓDIGO</v>
          </cell>
          <cell r="B4560" t="str">
            <v>DESCRIPCIÓN</v>
          </cell>
          <cell r="C4560">
            <v>0</v>
          </cell>
          <cell r="D4560">
            <v>0</v>
          </cell>
          <cell r="E4560">
            <v>0</v>
          </cell>
          <cell r="F4560">
            <v>0</v>
          </cell>
          <cell r="G4560">
            <v>0</v>
          </cell>
        </row>
        <row r="4561">
          <cell r="A4561">
            <v>0</v>
          </cell>
          <cell r="B4561">
            <v>0</v>
          </cell>
          <cell r="C4561" t="str">
            <v>A - MATERIALES</v>
          </cell>
          <cell r="D4561">
            <v>0</v>
          </cell>
          <cell r="E4561">
            <v>0</v>
          </cell>
          <cell r="F4561">
            <v>0</v>
          </cell>
          <cell r="G4561">
            <v>0</v>
          </cell>
        </row>
        <row r="4562">
          <cell r="A4562" t="str">
            <v>INDEC-MO - 51630-1</v>
          </cell>
          <cell r="B4562" t="str">
            <v>Instalación de gas</v>
          </cell>
          <cell r="C4562" t="str">
            <v>Ventilaciones S/Esp. Técnicas</v>
          </cell>
          <cell r="D4562" t="str">
            <v>Gl</v>
          </cell>
          <cell r="E4562">
            <v>1</v>
          </cell>
          <cell r="F4562">
            <v>20000</v>
          </cell>
          <cell r="G4562">
            <v>20000</v>
          </cell>
        </row>
        <row r="4563">
          <cell r="A4563" t="str">
            <v/>
          </cell>
          <cell r="B4563" t="str">
            <v/>
          </cell>
          <cell r="C4563">
            <v>0</v>
          </cell>
          <cell r="D4563" t="str">
            <v/>
          </cell>
          <cell r="E4563">
            <v>0</v>
          </cell>
          <cell r="F4563">
            <v>0</v>
          </cell>
          <cell r="G4563">
            <v>0</v>
          </cell>
        </row>
        <row r="4564">
          <cell r="A4564" t="str">
            <v/>
          </cell>
          <cell r="B4564" t="str">
            <v/>
          </cell>
          <cell r="C4564">
            <v>0</v>
          </cell>
          <cell r="D4564" t="str">
            <v/>
          </cell>
          <cell r="E4564">
            <v>0</v>
          </cell>
          <cell r="F4564">
            <v>0</v>
          </cell>
          <cell r="G4564">
            <v>0</v>
          </cell>
        </row>
        <row r="4565">
          <cell r="A4565" t="str">
            <v/>
          </cell>
          <cell r="B4565" t="str">
            <v/>
          </cell>
          <cell r="C4565">
            <v>0</v>
          </cell>
          <cell r="D4565" t="str">
            <v/>
          </cell>
          <cell r="E4565">
            <v>0</v>
          </cell>
          <cell r="F4565">
            <v>0</v>
          </cell>
          <cell r="G4565">
            <v>0</v>
          </cell>
        </row>
        <row r="4566">
          <cell r="A4566" t="str">
            <v/>
          </cell>
          <cell r="B4566" t="str">
            <v/>
          </cell>
          <cell r="C4566">
            <v>0</v>
          </cell>
          <cell r="D4566" t="str">
            <v/>
          </cell>
          <cell r="E4566">
            <v>0</v>
          </cell>
          <cell r="F4566">
            <v>0</v>
          </cell>
          <cell r="G4566">
            <v>0</v>
          </cell>
        </row>
        <row r="4567">
          <cell r="A4567" t="str">
            <v/>
          </cell>
          <cell r="B4567" t="str">
            <v/>
          </cell>
          <cell r="C4567">
            <v>0</v>
          </cell>
          <cell r="D4567" t="str">
            <v/>
          </cell>
          <cell r="E4567">
            <v>0</v>
          </cell>
          <cell r="F4567">
            <v>0</v>
          </cell>
          <cell r="G4567">
            <v>0</v>
          </cell>
        </row>
        <row r="4568">
          <cell r="A4568" t="str">
            <v/>
          </cell>
          <cell r="B4568" t="str">
            <v/>
          </cell>
          <cell r="C4568">
            <v>0</v>
          </cell>
          <cell r="D4568" t="str">
            <v/>
          </cell>
          <cell r="E4568">
            <v>0</v>
          </cell>
          <cell r="F4568">
            <v>0</v>
          </cell>
          <cell r="G4568">
            <v>0</v>
          </cell>
        </row>
        <row r="4569">
          <cell r="A4569" t="str">
            <v/>
          </cell>
          <cell r="B4569" t="str">
            <v/>
          </cell>
          <cell r="C4569">
            <v>0</v>
          </cell>
          <cell r="D4569" t="str">
            <v/>
          </cell>
          <cell r="E4569">
            <v>0</v>
          </cell>
          <cell r="F4569">
            <v>0</v>
          </cell>
          <cell r="G4569">
            <v>0</v>
          </cell>
        </row>
        <row r="4570">
          <cell r="A4570" t="str">
            <v/>
          </cell>
          <cell r="B4570" t="str">
            <v/>
          </cell>
          <cell r="C4570">
            <v>0</v>
          </cell>
          <cell r="D4570" t="str">
            <v/>
          </cell>
          <cell r="E4570">
            <v>0</v>
          </cell>
          <cell r="F4570">
            <v>0</v>
          </cell>
          <cell r="G4570">
            <v>0</v>
          </cell>
        </row>
        <row r="4571">
          <cell r="A4571" t="str">
            <v/>
          </cell>
          <cell r="B4571" t="str">
            <v/>
          </cell>
          <cell r="C4571">
            <v>0</v>
          </cell>
          <cell r="D4571" t="str">
            <v/>
          </cell>
          <cell r="E4571">
            <v>0</v>
          </cell>
          <cell r="F4571">
            <v>0</v>
          </cell>
          <cell r="G4571">
            <v>0</v>
          </cell>
        </row>
        <row r="4572">
          <cell r="A4572" t="str">
            <v/>
          </cell>
          <cell r="B4572" t="str">
            <v/>
          </cell>
          <cell r="C4572">
            <v>0</v>
          </cell>
          <cell r="D4572" t="str">
            <v/>
          </cell>
          <cell r="E4572">
            <v>0</v>
          </cell>
          <cell r="F4572">
            <v>0</v>
          </cell>
          <cell r="G4572">
            <v>0</v>
          </cell>
        </row>
        <row r="4573">
          <cell r="A4573" t="str">
            <v/>
          </cell>
          <cell r="B4573" t="str">
            <v/>
          </cell>
          <cell r="C4573">
            <v>0</v>
          </cell>
          <cell r="D4573" t="str">
            <v/>
          </cell>
          <cell r="E4573">
            <v>0</v>
          </cell>
          <cell r="F4573">
            <v>0</v>
          </cell>
          <cell r="G4573">
            <v>0</v>
          </cell>
        </row>
        <row r="4574">
          <cell r="A4574" t="str">
            <v/>
          </cell>
          <cell r="B4574" t="str">
            <v/>
          </cell>
          <cell r="C4574">
            <v>0</v>
          </cell>
          <cell r="D4574" t="str">
            <v/>
          </cell>
          <cell r="E4574">
            <v>0</v>
          </cell>
          <cell r="F4574">
            <v>0</v>
          </cell>
          <cell r="G4574">
            <v>0</v>
          </cell>
        </row>
        <row r="4575">
          <cell r="A4575" t="str">
            <v/>
          </cell>
          <cell r="B4575" t="str">
            <v/>
          </cell>
          <cell r="C4575">
            <v>0</v>
          </cell>
          <cell r="D4575" t="str">
            <v/>
          </cell>
          <cell r="E4575">
            <v>0</v>
          </cell>
          <cell r="F4575">
            <v>0</v>
          </cell>
          <cell r="G4575">
            <v>0</v>
          </cell>
        </row>
        <row r="4576">
          <cell r="A4576">
            <v>0</v>
          </cell>
          <cell r="B4576">
            <v>0</v>
          </cell>
          <cell r="C4576">
            <v>0</v>
          </cell>
          <cell r="D4576">
            <v>0</v>
          </cell>
          <cell r="E4576">
            <v>0</v>
          </cell>
          <cell r="F4576" t="str">
            <v>Total A</v>
          </cell>
          <cell r="G4576">
            <v>20000</v>
          </cell>
        </row>
        <row r="4577">
          <cell r="A4577">
            <v>0</v>
          </cell>
          <cell r="B4577">
            <v>0</v>
          </cell>
          <cell r="C4577" t="str">
            <v>B - MANO DE OBRA</v>
          </cell>
          <cell r="D4577">
            <v>0</v>
          </cell>
          <cell r="E4577">
            <v>0</v>
          </cell>
          <cell r="F4577">
            <v>0</v>
          </cell>
          <cell r="G4577">
            <v>0</v>
          </cell>
        </row>
        <row r="4578">
          <cell r="A4578" t="str">
            <v>IIEE-SJ - 102000</v>
          </cell>
          <cell r="B4578" t="str">
            <v xml:space="preserve">Oficial </v>
          </cell>
          <cell r="C4578" t="str">
            <v>Oficial</v>
          </cell>
          <cell r="D4578" t="str">
            <v>hs.</v>
          </cell>
          <cell r="E4578">
            <v>31.64</v>
          </cell>
          <cell r="F4578">
            <v>222.14</v>
          </cell>
          <cell r="G4578">
            <v>7028.51</v>
          </cell>
        </row>
        <row r="4579">
          <cell r="A4579" t="str">
            <v>IIEE-SJ - 103000</v>
          </cell>
          <cell r="B4579" t="str">
            <v>Ayudante</v>
          </cell>
          <cell r="C4579" t="str">
            <v>Ayudante</v>
          </cell>
          <cell r="D4579" t="str">
            <v>hs.</v>
          </cell>
          <cell r="E4579">
            <v>37.31</v>
          </cell>
          <cell r="F4579">
            <v>188.03</v>
          </cell>
          <cell r="G4579">
            <v>7015.4</v>
          </cell>
        </row>
        <row r="4580">
          <cell r="A4580" t="str">
            <v>IIEE-SJ - 102000</v>
          </cell>
          <cell r="B4580" t="str">
            <v xml:space="preserve">Oficial </v>
          </cell>
          <cell r="C4580" t="str">
            <v>Cargas Sociales Oficial</v>
          </cell>
          <cell r="D4580" t="str">
            <v>hs.</v>
          </cell>
          <cell r="E4580">
            <v>31.64</v>
          </cell>
          <cell r="F4580">
            <v>139.9</v>
          </cell>
          <cell r="G4580">
            <v>4426.4399999999996</v>
          </cell>
        </row>
        <row r="4581">
          <cell r="A4581" t="str">
            <v>IIEE-SJ - 103000</v>
          </cell>
          <cell r="B4581" t="str">
            <v>Ayudante</v>
          </cell>
          <cell r="C4581" t="str">
            <v>Cargas Sociales Ayudante</v>
          </cell>
          <cell r="D4581" t="str">
            <v>hs.</v>
          </cell>
          <cell r="E4581">
            <v>37.31</v>
          </cell>
          <cell r="F4581">
            <v>118.96</v>
          </cell>
          <cell r="G4581">
            <v>4438.3999999999996</v>
          </cell>
        </row>
        <row r="4582">
          <cell r="A4582" t="str">
            <v/>
          </cell>
          <cell r="B4582">
            <v>0</v>
          </cell>
          <cell r="C4582">
            <v>0</v>
          </cell>
          <cell r="D4582" t="str">
            <v/>
          </cell>
          <cell r="E4582">
            <v>0</v>
          </cell>
          <cell r="F4582">
            <v>0</v>
          </cell>
          <cell r="G4582">
            <v>0</v>
          </cell>
        </row>
        <row r="4583">
          <cell r="A4583" t="str">
            <v/>
          </cell>
          <cell r="B4583">
            <v>0</v>
          </cell>
          <cell r="C4583">
            <v>0</v>
          </cell>
          <cell r="D4583" t="str">
            <v/>
          </cell>
          <cell r="E4583">
            <v>0</v>
          </cell>
          <cell r="F4583">
            <v>0</v>
          </cell>
          <cell r="G4583">
            <v>0</v>
          </cell>
        </row>
        <row r="4584">
          <cell r="A4584" t="str">
            <v/>
          </cell>
          <cell r="B4584">
            <v>0</v>
          </cell>
          <cell r="C4584">
            <v>0</v>
          </cell>
          <cell r="D4584" t="str">
            <v/>
          </cell>
          <cell r="E4584">
            <v>0</v>
          </cell>
          <cell r="F4584">
            <v>0</v>
          </cell>
          <cell r="G4584">
            <v>0</v>
          </cell>
        </row>
        <row r="4585">
          <cell r="A4585" t="str">
            <v/>
          </cell>
          <cell r="B4585">
            <v>0</v>
          </cell>
          <cell r="C4585">
            <v>0</v>
          </cell>
          <cell r="D4585" t="str">
            <v/>
          </cell>
          <cell r="E4585">
            <v>0</v>
          </cell>
          <cell r="F4585">
            <v>0</v>
          </cell>
          <cell r="G4585">
            <v>0</v>
          </cell>
        </row>
        <row r="4586">
          <cell r="A4586">
            <v>0</v>
          </cell>
          <cell r="B4586">
            <v>0</v>
          </cell>
          <cell r="C4586">
            <v>0</v>
          </cell>
          <cell r="D4586">
            <v>0</v>
          </cell>
          <cell r="E4586">
            <v>0</v>
          </cell>
          <cell r="F4586" t="str">
            <v>Total B</v>
          </cell>
          <cell r="G4586">
            <v>22908.75</v>
          </cell>
        </row>
        <row r="4587">
          <cell r="A4587">
            <v>0</v>
          </cell>
          <cell r="B4587">
            <v>0</v>
          </cell>
          <cell r="C4587" t="str">
            <v>C - EQUIPOS</v>
          </cell>
          <cell r="D4587">
            <v>0</v>
          </cell>
          <cell r="E4587">
            <v>0</v>
          </cell>
          <cell r="F4587">
            <v>0</v>
          </cell>
          <cell r="G4587">
            <v>0</v>
          </cell>
        </row>
        <row r="4588">
          <cell r="A4588" t="str">
            <v/>
          </cell>
          <cell r="B4588" t="str">
            <v/>
          </cell>
          <cell r="C4588">
            <v>0</v>
          </cell>
          <cell r="D4588" t="str">
            <v/>
          </cell>
          <cell r="E4588">
            <v>0</v>
          </cell>
          <cell r="F4588">
            <v>0</v>
          </cell>
          <cell r="G4588">
            <v>0</v>
          </cell>
        </row>
        <row r="4589">
          <cell r="A4589" t="str">
            <v/>
          </cell>
          <cell r="B4589" t="str">
            <v/>
          </cell>
          <cell r="C4589">
            <v>0</v>
          </cell>
          <cell r="D4589" t="str">
            <v/>
          </cell>
          <cell r="E4589">
            <v>0</v>
          </cell>
          <cell r="F4589">
            <v>0</v>
          </cell>
          <cell r="G4589">
            <v>0</v>
          </cell>
        </row>
        <row r="4590">
          <cell r="A4590" t="str">
            <v/>
          </cell>
          <cell r="B4590" t="str">
            <v/>
          </cell>
          <cell r="C4590">
            <v>0</v>
          </cell>
          <cell r="D4590" t="str">
            <v/>
          </cell>
          <cell r="E4590">
            <v>0</v>
          </cell>
          <cell r="F4590">
            <v>0</v>
          </cell>
          <cell r="G4590">
            <v>0</v>
          </cell>
        </row>
        <row r="4591">
          <cell r="A4591" t="str">
            <v/>
          </cell>
          <cell r="B4591" t="str">
            <v/>
          </cell>
          <cell r="C4591">
            <v>0</v>
          </cell>
          <cell r="D4591" t="str">
            <v/>
          </cell>
          <cell r="E4591">
            <v>0</v>
          </cell>
          <cell r="F4591">
            <v>0</v>
          </cell>
          <cell r="G4591">
            <v>0</v>
          </cell>
        </row>
        <row r="4592">
          <cell r="A4592" t="str">
            <v/>
          </cell>
          <cell r="B4592" t="str">
            <v/>
          </cell>
          <cell r="C4592">
            <v>0</v>
          </cell>
          <cell r="D4592" t="str">
            <v/>
          </cell>
          <cell r="E4592">
            <v>0</v>
          </cell>
          <cell r="F4592">
            <v>0</v>
          </cell>
          <cell r="G4592">
            <v>0</v>
          </cell>
        </row>
        <row r="4593">
          <cell r="A4593" t="str">
            <v/>
          </cell>
          <cell r="B4593" t="str">
            <v/>
          </cell>
          <cell r="C4593">
            <v>0</v>
          </cell>
          <cell r="D4593" t="str">
            <v/>
          </cell>
          <cell r="E4593">
            <v>0</v>
          </cell>
          <cell r="F4593">
            <v>0</v>
          </cell>
          <cell r="G4593">
            <v>0</v>
          </cell>
        </row>
        <row r="4594">
          <cell r="A4594" t="str">
            <v/>
          </cell>
          <cell r="B4594" t="str">
            <v/>
          </cell>
          <cell r="C4594">
            <v>0</v>
          </cell>
          <cell r="D4594" t="str">
            <v/>
          </cell>
          <cell r="E4594">
            <v>0</v>
          </cell>
          <cell r="F4594">
            <v>0</v>
          </cell>
          <cell r="G4594">
            <v>0</v>
          </cell>
        </row>
        <row r="4595">
          <cell r="A4595" t="str">
            <v/>
          </cell>
          <cell r="B4595" t="str">
            <v/>
          </cell>
          <cell r="C4595">
            <v>0</v>
          </cell>
          <cell r="D4595" t="str">
            <v/>
          </cell>
          <cell r="E4595">
            <v>0</v>
          </cell>
          <cell r="F4595">
            <v>0</v>
          </cell>
          <cell r="G4595">
            <v>0</v>
          </cell>
        </row>
        <row r="4596">
          <cell r="A4596" t="str">
            <v/>
          </cell>
          <cell r="B4596" t="str">
            <v/>
          </cell>
          <cell r="C4596">
            <v>0</v>
          </cell>
          <cell r="D4596" t="str">
            <v/>
          </cell>
          <cell r="E4596">
            <v>0</v>
          </cell>
          <cell r="F4596">
            <v>0</v>
          </cell>
          <cell r="G4596">
            <v>0</v>
          </cell>
        </row>
        <row r="4597">
          <cell r="A4597">
            <v>0</v>
          </cell>
          <cell r="B4597">
            <v>0</v>
          </cell>
          <cell r="C4597">
            <v>0</v>
          </cell>
          <cell r="D4597">
            <v>0</v>
          </cell>
          <cell r="E4597">
            <v>0</v>
          </cell>
          <cell r="F4597" t="str">
            <v>Total C</v>
          </cell>
          <cell r="G4597">
            <v>0</v>
          </cell>
        </row>
        <row r="4598">
          <cell r="A4598">
            <v>0</v>
          </cell>
          <cell r="B4598">
            <v>0</v>
          </cell>
          <cell r="C4598">
            <v>0</v>
          </cell>
          <cell r="D4598">
            <v>0</v>
          </cell>
          <cell r="E4598">
            <v>0</v>
          </cell>
          <cell r="F4598">
            <v>0</v>
          </cell>
          <cell r="G4598">
            <v>0</v>
          </cell>
        </row>
        <row r="4599">
          <cell r="A4599" t="str">
            <v>13.3.1</v>
          </cell>
          <cell r="B4599" t="str">
            <v>Ventilaciones</v>
          </cell>
          <cell r="C4599">
            <v>0</v>
          </cell>
          <cell r="D4599" t="str">
            <v>Costo  Neto</v>
          </cell>
          <cell r="E4599">
            <v>0</v>
          </cell>
          <cell r="F4599" t="str">
            <v>Total D=A+B+C</v>
          </cell>
          <cell r="G4599">
            <v>42908.750000000007</v>
          </cell>
        </row>
        <row r="4601">
          <cell r="A4601" t="str">
            <v>ANALISIS DE PRECIOS</v>
          </cell>
          <cell r="B4601">
            <v>0</v>
          </cell>
          <cell r="C4601">
            <v>0</v>
          </cell>
          <cell r="D4601">
            <v>0</v>
          </cell>
          <cell r="E4601">
            <v>0</v>
          </cell>
          <cell r="F4601">
            <v>0</v>
          </cell>
          <cell r="G4601">
            <v>0</v>
          </cell>
        </row>
        <row r="4602">
          <cell r="A4602" t="str">
            <v>COMITENTE:</v>
          </cell>
          <cell r="B4602" t="str">
            <v>DIRECCIÓN DE INFRAESTRUCTURA ESCOLAR</v>
          </cell>
          <cell r="C4602">
            <v>0</v>
          </cell>
          <cell r="D4602">
            <v>0</v>
          </cell>
          <cell r="E4602">
            <v>0</v>
          </cell>
          <cell r="F4602">
            <v>0</v>
          </cell>
          <cell r="G4602">
            <v>0</v>
          </cell>
        </row>
        <row r="4603">
          <cell r="A4603" t="str">
            <v>CONTRATISTA:</v>
          </cell>
          <cell r="B4603">
            <v>0</v>
          </cell>
          <cell r="C4603">
            <v>0</v>
          </cell>
          <cell r="D4603">
            <v>0</v>
          </cell>
          <cell r="E4603">
            <v>0</v>
          </cell>
          <cell r="F4603">
            <v>0</v>
          </cell>
          <cell r="G4603">
            <v>0</v>
          </cell>
        </row>
        <row r="4604">
          <cell r="A4604" t="str">
            <v>OBRA:</v>
          </cell>
          <cell r="B4604" t="str">
            <v>ESCUELA JUAN JOSE PASO</v>
          </cell>
          <cell r="C4604">
            <v>0</v>
          </cell>
          <cell r="D4604">
            <v>0</v>
          </cell>
          <cell r="E4604">
            <v>0</v>
          </cell>
          <cell r="F4604" t="str">
            <v>PRECIOS A:</v>
          </cell>
          <cell r="G4604">
            <v>44180</v>
          </cell>
        </row>
        <row r="4605">
          <cell r="A4605" t="str">
            <v>UBICACIÓN:</v>
          </cell>
          <cell r="B4605" t="str">
            <v>DEPARTAMENTO ANGACO</v>
          </cell>
          <cell r="C4605">
            <v>0</v>
          </cell>
          <cell r="D4605">
            <v>0</v>
          </cell>
          <cell r="E4605">
            <v>0</v>
          </cell>
          <cell r="F4605">
            <v>0</v>
          </cell>
          <cell r="G4605">
            <v>0</v>
          </cell>
        </row>
        <row r="4606">
          <cell r="A4606" t="str">
            <v>RUBRO:</v>
          </cell>
          <cell r="B4606">
            <v>13</v>
          </cell>
          <cell r="C4606" t="str">
            <v>INSTALACIÓN GAS</v>
          </cell>
          <cell r="D4606">
            <v>0</v>
          </cell>
          <cell r="E4606">
            <v>0</v>
          </cell>
          <cell r="F4606">
            <v>0</v>
          </cell>
          <cell r="G4606">
            <v>0</v>
          </cell>
        </row>
        <row r="4607">
          <cell r="A4607" t="str">
            <v>ITEM:</v>
          </cell>
          <cell r="B4607" t="str">
            <v>13.4.1</v>
          </cell>
          <cell r="C4607" t="str">
            <v>Artefactos para gas y accesorios</v>
          </cell>
          <cell r="D4607">
            <v>0</v>
          </cell>
          <cell r="E4607">
            <v>0</v>
          </cell>
          <cell r="F4607" t="str">
            <v>UNIDAD:</v>
          </cell>
          <cell r="G4607" t="str">
            <v>gl</v>
          </cell>
        </row>
        <row r="4608">
          <cell r="A4608">
            <v>0</v>
          </cell>
          <cell r="B4608">
            <v>0</v>
          </cell>
          <cell r="C4608">
            <v>0</v>
          </cell>
          <cell r="D4608">
            <v>0</v>
          </cell>
          <cell r="E4608">
            <v>0</v>
          </cell>
          <cell r="F4608">
            <v>0</v>
          </cell>
          <cell r="G4608">
            <v>0</v>
          </cell>
        </row>
        <row r="4609">
          <cell r="A4609" t="str">
            <v>DATOS REDETERMINACION</v>
          </cell>
          <cell r="B4609">
            <v>0</v>
          </cell>
          <cell r="C4609" t="str">
            <v>DESIGNACION</v>
          </cell>
          <cell r="D4609" t="str">
            <v>U</v>
          </cell>
          <cell r="E4609" t="str">
            <v>Cantidad</v>
          </cell>
          <cell r="F4609" t="str">
            <v>$ Unitarios</v>
          </cell>
          <cell r="G4609" t="str">
            <v>$ Parcial</v>
          </cell>
        </row>
        <row r="4610">
          <cell r="A4610" t="str">
            <v>CÓDIGO</v>
          </cell>
          <cell r="B4610" t="str">
            <v>DESCRIPCIÓN</v>
          </cell>
          <cell r="C4610">
            <v>0</v>
          </cell>
          <cell r="D4610">
            <v>0</v>
          </cell>
          <cell r="E4610">
            <v>0</v>
          </cell>
          <cell r="F4610">
            <v>0</v>
          </cell>
          <cell r="G4610">
            <v>0</v>
          </cell>
        </row>
        <row r="4611">
          <cell r="A4611">
            <v>0</v>
          </cell>
          <cell r="B4611">
            <v>0</v>
          </cell>
          <cell r="C4611" t="str">
            <v>A - MATERIALES</v>
          </cell>
          <cell r="D4611">
            <v>0</v>
          </cell>
          <cell r="E4611">
            <v>0</v>
          </cell>
          <cell r="F4611">
            <v>0</v>
          </cell>
          <cell r="G4611">
            <v>0</v>
          </cell>
        </row>
        <row r="4612">
          <cell r="A4612" t="str">
            <v>INDEC-MO - 51630-1</v>
          </cell>
          <cell r="B4612" t="str">
            <v>Instalación de gas</v>
          </cell>
          <cell r="C4612" t="str">
            <v>Artefactos y Accesorios S/Esp. Técnicas</v>
          </cell>
          <cell r="D4612" t="str">
            <v>Gl</v>
          </cell>
          <cell r="E4612">
            <v>1</v>
          </cell>
          <cell r="F4612">
            <v>5000</v>
          </cell>
          <cell r="G4612">
            <v>5000</v>
          </cell>
        </row>
        <row r="4613">
          <cell r="A4613" t="str">
            <v/>
          </cell>
          <cell r="B4613" t="str">
            <v/>
          </cell>
          <cell r="C4613">
            <v>0</v>
          </cell>
          <cell r="D4613" t="str">
            <v/>
          </cell>
          <cell r="E4613">
            <v>0</v>
          </cell>
          <cell r="F4613">
            <v>0</v>
          </cell>
          <cell r="G4613">
            <v>0</v>
          </cell>
        </row>
        <row r="4614">
          <cell r="A4614" t="str">
            <v/>
          </cell>
          <cell r="B4614" t="str">
            <v/>
          </cell>
          <cell r="C4614">
            <v>0</v>
          </cell>
          <cell r="D4614" t="str">
            <v/>
          </cell>
          <cell r="E4614">
            <v>0</v>
          </cell>
          <cell r="F4614">
            <v>0</v>
          </cell>
          <cell r="G4614">
            <v>0</v>
          </cell>
        </row>
        <row r="4615">
          <cell r="A4615" t="str">
            <v/>
          </cell>
          <cell r="B4615" t="str">
            <v/>
          </cell>
          <cell r="C4615">
            <v>0</v>
          </cell>
          <cell r="D4615" t="str">
            <v/>
          </cell>
          <cell r="E4615">
            <v>0</v>
          </cell>
          <cell r="F4615">
            <v>0</v>
          </cell>
          <cell r="G4615">
            <v>0</v>
          </cell>
        </row>
        <row r="4616">
          <cell r="A4616" t="str">
            <v/>
          </cell>
          <cell r="B4616" t="str">
            <v/>
          </cell>
          <cell r="C4616">
            <v>0</v>
          </cell>
          <cell r="D4616" t="str">
            <v/>
          </cell>
          <cell r="E4616">
            <v>0</v>
          </cell>
          <cell r="F4616">
            <v>0</v>
          </cell>
          <cell r="G4616">
            <v>0</v>
          </cell>
        </row>
        <row r="4617">
          <cell r="A4617" t="str">
            <v/>
          </cell>
          <cell r="B4617" t="str">
            <v/>
          </cell>
          <cell r="C4617">
            <v>0</v>
          </cell>
          <cell r="D4617" t="str">
            <v/>
          </cell>
          <cell r="E4617">
            <v>0</v>
          </cell>
          <cell r="F4617">
            <v>0</v>
          </cell>
          <cell r="G4617">
            <v>0</v>
          </cell>
        </row>
        <row r="4618">
          <cell r="A4618" t="str">
            <v/>
          </cell>
          <cell r="B4618" t="str">
            <v/>
          </cell>
          <cell r="C4618">
            <v>0</v>
          </cell>
          <cell r="D4618" t="str">
            <v/>
          </cell>
          <cell r="E4618">
            <v>0</v>
          </cell>
          <cell r="F4618">
            <v>0</v>
          </cell>
          <cell r="G4618">
            <v>0</v>
          </cell>
        </row>
        <row r="4619">
          <cell r="A4619" t="str">
            <v/>
          </cell>
          <cell r="B4619" t="str">
            <v/>
          </cell>
          <cell r="C4619">
            <v>0</v>
          </cell>
          <cell r="D4619" t="str">
            <v/>
          </cell>
          <cell r="E4619">
            <v>0</v>
          </cell>
          <cell r="F4619">
            <v>0</v>
          </cell>
          <cell r="G4619">
            <v>0</v>
          </cell>
        </row>
        <row r="4620">
          <cell r="A4620" t="str">
            <v/>
          </cell>
          <cell r="B4620" t="str">
            <v/>
          </cell>
          <cell r="C4620">
            <v>0</v>
          </cell>
          <cell r="D4620" t="str">
            <v/>
          </cell>
          <cell r="E4620">
            <v>0</v>
          </cell>
          <cell r="F4620">
            <v>0</v>
          </cell>
          <cell r="G4620">
            <v>0</v>
          </cell>
        </row>
        <row r="4621">
          <cell r="A4621" t="str">
            <v/>
          </cell>
          <cell r="B4621" t="str">
            <v/>
          </cell>
          <cell r="C4621">
            <v>0</v>
          </cell>
          <cell r="D4621" t="str">
            <v/>
          </cell>
          <cell r="E4621">
            <v>0</v>
          </cell>
          <cell r="F4621">
            <v>0</v>
          </cell>
          <cell r="G4621">
            <v>0</v>
          </cell>
        </row>
        <row r="4622">
          <cell r="A4622" t="str">
            <v/>
          </cell>
          <cell r="B4622" t="str">
            <v/>
          </cell>
          <cell r="C4622">
            <v>0</v>
          </cell>
          <cell r="D4622" t="str">
            <v/>
          </cell>
          <cell r="E4622">
            <v>0</v>
          </cell>
          <cell r="F4622">
            <v>0</v>
          </cell>
          <cell r="G4622">
            <v>0</v>
          </cell>
        </row>
        <row r="4623">
          <cell r="A4623" t="str">
            <v/>
          </cell>
          <cell r="B4623" t="str">
            <v/>
          </cell>
          <cell r="C4623">
            <v>0</v>
          </cell>
          <cell r="D4623" t="str">
            <v/>
          </cell>
          <cell r="E4623">
            <v>0</v>
          </cell>
          <cell r="F4623">
            <v>0</v>
          </cell>
          <cell r="G4623">
            <v>0</v>
          </cell>
        </row>
        <row r="4624">
          <cell r="A4624" t="str">
            <v/>
          </cell>
          <cell r="B4624" t="str">
            <v/>
          </cell>
          <cell r="C4624">
            <v>0</v>
          </cell>
          <cell r="D4624" t="str">
            <v/>
          </cell>
          <cell r="E4624">
            <v>0</v>
          </cell>
          <cell r="F4624">
            <v>0</v>
          </cell>
          <cell r="G4624">
            <v>0</v>
          </cell>
        </row>
        <row r="4625">
          <cell r="A4625" t="str">
            <v/>
          </cell>
          <cell r="B4625" t="str">
            <v/>
          </cell>
          <cell r="C4625">
            <v>0</v>
          </cell>
          <cell r="D4625" t="str">
            <v/>
          </cell>
          <cell r="E4625">
            <v>0</v>
          </cell>
          <cell r="F4625">
            <v>0</v>
          </cell>
          <cell r="G4625">
            <v>0</v>
          </cell>
        </row>
        <row r="4626">
          <cell r="A4626">
            <v>0</v>
          </cell>
          <cell r="B4626">
            <v>0</v>
          </cell>
          <cell r="C4626">
            <v>0</v>
          </cell>
          <cell r="D4626">
            <v>0</v>
          </cell>
          <cell r="E4626">
            <v>0</v>
          </cell>
          <cell r="F4626" t="str">
            <v>Total A</v>
          </cell>
          <cell r="G4626">
            <v>5000</v>
          </cell>
        </row>
        <row r="4627">
          <cell r="A4627">
            <v>0</v>
          </cell>
          <cell r="B4627">
            <v>0</v>
          </cell>
          <cell r="C4627" t="str">
            <v>B - MANO DE OBRA</v>
          </cell>
          <cell r="D4627">
            <v>0</v>
          </cell>
          <cell r="E4627">
            <v>0</v>
          </cell>
          <cell r="F4627">
            <v>0</v>
          </cell>
          <cell r="G4627">
            <v>0</v>
          </cell>
        </row>
        <row r="4628">
          <cell r="A4628" t="str">
            <v>IIEE-SJ - 102000</v>
          </cell>
          <cell r="B4628" t="str">
            <v xml:space="preserve">Oficial </v>
          </cell>
          <cell r="C4628" t="str">
            <v>Oficial</v>
          </cell>
          <cell r="D4628" t="str">
            <v>hs.</v>
          </cell>
          <cell r="E4628">
            <v>6.91</v>
          </cell>
          <cell r="F4628">
            <v>222.14</v>
          </cell>
          <cell r="G4628">
            <v>1534.99</v>
          </cell>
        </row>
        <row r="4629">
          <cell r="A4629" t="str">
            <v>IIEE-SJ - 103000</v>
          </cell>
          <cell r="B4629" t="str">
            <v>Ayudante</v>
          </cell>
          <cell r="C4629" t="str">
            <v>Ayudante</v>
          </cell>
          <cell r="D4629" t="str">
            <v>hs.</v>
          </cell>
          <cell r="E4629">
            <v>8.14</v>
          </cell>
          <cell r="F4629">
            <v>188.03</v>
          </cell>
          <cell r="G4629">
            <v>1530.56</v>
          </cell>
        </row>
        <row r="4630">
          <cell r="A4630" t="str">
            <v>IIEE-SJ - 102000</v>
          </cell>
          <cell r="B4630" t="str">
            <v xml:space="preserve">Oficial </v>
          </cell>
          <cell r="C4630" t="str">
            <v>Cargas Sociales Oficial</v>
          </cell>
          <cell r="D4630" t="str">
            <v>hs.</v>
          </cell>
          <cell r="E4630">
            <v>6.91</v>
          </cell>
          <cell r="F4630">
            <v>139.9</v>
          </cell>
          <cell r="G4630">
            <v>966.71</v>
          </cell>
        </row>
        <row r="4631">
          <cell r="A4631" t="str">
            <v>IIEE-SJ - 103000</v>
          </cell>
          <cell r="B4631" t="str">
            <v>Ayudante</v>
          </cell>
          <cell r="C4631" t="str">
            <v>Cargas Sociales Ayudante</v>
          </cell>
          <cell r="D4631" t="str">
            <v>hs.</v>
          </cell>
          <cell r="E4631">
            <v>8.14</v>
          </cell>
          <cell r="F4631">
            <v>118.96</v>
          </cell>
          <cell r="G4631">
            <v>968.33</v>
          </cell>
        </row>
        <row r="4632">
          <cell r="A4632" t="str">
            <v/>
          </cell>
          <cell r="B4632">
            <v>0</v>
          </cell>
          <cell r="C4632">
            <v>0</v>
          </cell>
          <cell r="D4632" t="str">
            <v/>
          </cell>
          <cell r="E4632">
            <v>0</v>
          </cell>
          <cell r="F4632">
            <v>0</v>
          </cell>
          <cell r="G4632">
            <v>0</v>
          </cell>
        </row>
        <row r="4633">
          <cell r="A4633" t="str">
            <v/>
          </cell>
          <cell r="B4633">
            <v>0</v>
          </cell>
          <cell r="C4633">
            <v>0</v>
          </cell>
          <cell r="D4633" t="str">
            <v/>
          </cell>
          <cell r="E4633">
            <v>0</v>
          </cell>
          <cell r="F4633">
            <v>0</v>
          </cell>
          <cell r="G4633">
            <v>0</v>
          </cell>
        </row>
        <row r="4634">
          <cell r="A4634" t="str">
            <v/>
          </cell>
          <cell r="B4634">
            <v>0</v>
          </cell>
          <cell r="C4634">
            <v>0</v>
          </cell>
          <cell r="D4634" t="str">
            <v/>
          </cell>
          <cell r="E4634">
            <v>0</v>
          </cell>
          <cell r="F4634">
            <v>0</v>
          </cell>
          <cell r="G4634">
            <v>0</v>
          </cell>
        </row>
        <row r="4635">
          <cell r="A4635" t="str">
            <v/>
          </cell>
          <cell r="B4635">
            <v>0</v>
          </cell>
          <cell r="C4635">
            <v>0</v>
          </cell>
          <cell r="D4635" t="str">
            <v/>
          </cell>
          <cell r="E4635">
            <v>0</v>
          </cell>
          <cell r="F4635">
            <v>0</v>
          </cell>
          <cell r="G4635">
            <v>0</v>
          </cell>
        </row>
        <row r="4636">
          <cell r="A4636">
            <v>0</v>
          </cell>
          <cell r="B4636">
            <v>0</v>
          </cell>
          <cell r="C4636">
            <v>0</v>
          </cell>
          <cell r="D4636">
            <v>0</v>
          </cell>
          <cell r="E4636">
            <v>0</v>
          </cell>
          <cell r="F4636" t="str">
            <v>Total B</v>
          </cell>
          <cell r="G4636">
            <v>5000.59</v>
          </cell>
        </row>
        <row r="4637">
          <cell r="A4637">
            <v>0</v>
          </cell>
          <cell r="B4637">
            <v>0</v>
          </cell>
          <cell r="C4637" t="str">
            <v>C - EQUIPOS</v>
          </cell>
          <cell r="D4637">
            <v>0</v>
          </cell>
          <cell r="E4637">
            <v>0</v>
          </cell>
          <cell r="F4637">
            <v>0</v>
          </cell>
          <cell r="G4637">
            <v>0</v>
          </cell>
        </row>
        <row r="4638">
          <cell r="A4638" t="str">
            <v/>
          </cell>
          <cell r="B4638" t="str">
            <v/>
          </cell>
          <cell r="C4638">
            <v>0</v>
          </cell>
          <cell r="D4638" t="str">
            <v/>
          </cell>
          <cell r="E4638">
            <v>0</v>
          </cell>
          <cell r="F4638">
            <v>0</v>
          </cell>
          <cell r="G4638">
            <v>0</v>
          </cell>
        </row>
        <row r="4639">
          <cell r="A4639" t="str">
            <v/>
          </cell>
          <cell r="B4639" t="str">
            <v/>
          </cell>
          <cell r="C4639">
            <v>0</v>
          </cell>
          <cell r="D4639" t="str">
            <v/>
          </cell>
          <cell r="E4639">
            <v>0</v>
          </cell>
          <cell r="F4639">
            <v>0</v>
          </cell>
          <cell r="G4639">
            <v>0</v>
          </cell>
        </row>
        <row r="4640">
          <cell r="A4640" t="str">
            <v/>
          </cell>
          <cell r="B4640" t="str">
            <v/>
          </cell>
          <cell r="C4640">
            <v>0</v>
          </cell>
          <cell r="D4640" t="str">
            <v/>
          </cell>
          <cell r="E4640">
            <v>0</v>
          </cell>
          <cell r="F4640">
            <v>0</v>
          </cell>
          <cell r="G4640">
            <v>0</v>
          </cell>
        </row>
        <row r="4641">
          <cell r="A4641" t="str">
            <v/>
          </cell>
          <cell r="B4641" t="str">
            <v/>
          </cell>
          <cell r="C4641">
            <v>0</v>
          </cell>
          <cell r="D4641" t="str">
            <v/>
          </cell>
          <cell r="E4641">
            <v>0</v>
          </cell>
          <cell r="F4641">
            <v>0</v>
          </cell>
          <cell r="G4641">
            <v>0</v>
          </cell>
        </row>
        <row r="4642">
          <cell r="A4642" t="str">
            <v/>
          </cell>
          <cell r="B4642" t="str">
            <v/>
          </cell>
          <cell r="C4642">
            <v>0</v>
          </cell>
          <cell r="D4642" t="str">
            <v/>
          </cell>
          <cell r="E4642">
            <v>0</v>
          </cell>
          <cell r="F4642">
            <v>0</v>
          </cell>
          <cell r="G4642">
            <v>0</v>
          </cell>
        </row>
        <row r="4643">
          <cell r="A4643" t="str">
            <v/>
          </cell>
          <cell r="B4643" t="str">
            <v/>
          </cell>
          <cell r="C4643">
            <v>0</v>
          </cell>
          <cell r="D4643" t="str">
            <v/>
          </cell>
          <cell r="E4643">
            <v>0</v>
          </cell>
          <cell r="F4643">
            <v>0</v>
          </cell>
          <cell r="G4643">
            <v>0</v>
          </cell>
        </row>
        <row r="4644">
          <cell r="A4644" t="str">
            <v/>
          </cell>
          <cell r="B4644" t="str">
            <v/>
          </cell>
          <cell r="C4644">
            <v>0</v>
          </cell>
          <cell r="D4644" t="str">
            <v/>
          </cell>
          <cell r="E4644">
            <v>0</v>
          </cell>
          <cell r="F4644">
            <v>0</v>
          </cell>
          <cell r="G4644">
            <v>0</v>
          </cell>
        </row>
        <row r="4645">
          <cell r="A4645" t="str">
            <v/>
          </cell>
          <cell r="B4645" t="str">
            <v/>
          </cell>
          <cell r="C4645">
            <v>0</v>
          </cell>
          <cell r="D4645" t="str">
            <v/>
          </cell>
          <cell r="E4645">
            <v>0</v>
          </cell>
          <cell r="F4645">
            <v>0</v>
          </cell>
          <cell r="G4645">
            <v>0</v>
          </cell>
        </row>
        <row r="4646">
          <cell r="A4646" t="str">
            <v/>
          </cell>
          <cell r="B4646" t="str">
            <v/>
          </cell>
          <cell r="C4646">
            <v>0</v>
          </cell>
          <cell r="D4646" t="str">
            <v/>
          </cell>
          <cell r="E4646">
            <v>0</v>
          </cell>
          <cell r="F4646">
            <v>0</v>
          </cell>
          <cell r="G4646">
            <v>0</v>
          </cell>
        </row>
        <row r="4647">
          <cell r="A4647">
            <v>0</v>
          </cell>
          <cell r="B4647">
            <v>0</v>
          </cell>
          <cell r="C4647">
            <v>0</v>
          </cell>
          <cell r="D4647">
            <v>0</v>
          </cell>
          <cell r="E4647">
            <v>0</v>
          </cell>
          <cell r="F4647" t="str">
            <v>Total C</v>
          </cell>
          <cell r="G4647">
            <v>0</v>
          </cell>
        </row>
        <row r="4648">
          <cell r="A4648">
            <v>0</v>
          </cell>
          <cell r="B4648">
            <v>0</v>
          </cell>
          <cell r="C4648">
            <v>0</v>
          </cell>
          <cell r="D4648">
            <v>0</v>
          </cell>
          <cell r="E4648">
            <v>0</v>
          </cell>
          <cell r="F4648">
            <v>0</v>
          </cell>
          <cell r="G4648">
            <v>0</v>
          </cell>
        </row>
        <row r="4649">
          <cell r="A4649" t="str">
            <v>13.4.1</v>
          </cell>
          <cell r="B4649" t="str">
            <v>Artefactos para gas y accesorios</v>
          </cell>
          <cell r="C4649">
            <v>0</v>
          </cell>
          <cell r="D4649" t="str">
            <v>Costo  Neto</v>
          </cell>
          <cell r="E4649">
            <v>0</v>
          </cell>
          <cell r="F4649" t="str">
            <v>Total D=A+B+C</v>
          </cell>
          <cell r="G4649">
            <v>10000.589999999998</v>
          </cell>
        </row>
        <row r="4651">
          <cell r="A4651" t="str">
            <v>ANALISIS DE PRECIOS</v>
          </cell>
          <cell r="B4651">
            <v>0</v>
          </cell>
          <cell r="C4651">
            <v>0</v>
          </cell>
          <cell r="D4651">
            <v>0</v>
          </cell>
          <cell r="E4651">
            <v>0</v>
          </cell>
          <cell r="F4651">
            <v>0</v>
          </cell>
          <cell r="G4651">
            <v>0</v>
          </cell>
        </row>
        <row r="4652">
          <cell r="A4652" t="str">
            <v>COMITENTE:</v>
          </cell>
          <cell r="B4652" t="str">
            <v>DIRECCIÓN DE INFRAESTRUCTURA ESCOLAR</v>
          </cell>
          <cell r="C4652">
            <v>0</v>
          </cell>
          <cell r="D4652">
            <v>0</v>
          </cell>
          <cell r="E4652">
            <v>0</v>
          </cell>
          <cell r="F4652">
            <v>0</v>
          </cell>
          <cell r="G4652">
            <v>0</v>
          </cell>
        </row>
        <row r="4653">
          <cell r="A4653" t="str">
            <v>CONTRATISTA:</v>
          </cell>
          <cell r="B4653">
            <v>0</v>
          </cell>
          <cell r="C4653">
            <v>0</v>
          </cell>
          <cell r="D4653">
            <v>0</v>
          </cell>
          <cell r="E4653">
            <v>0</v>
          </cell>
          <cell r="F4653">
            <v>0</v>
          </cell>
          <cell r="G4653">
            <v>0</v>
          </cell>
        </row>
        <row r="4654">
          <cell r="A4654" t="str">
            <v>OBRA:</v>
          </cell>
          <cell r="B4654" t="str">
            <v>ESCUELA JUAN JOSE PASO</v>
          </cell>
          <cell r="C4654">
            <v>0</v>
          </cell>
          <cell r="D4654">
            <v>0</v>
          </cell>
          <cell r="E4654">
            <v>0</v>
          </cell>
          <cell r="F4654" t="str">
            <v>PRECIOS A:</v>
          </cell>
          <cell r="G4654">
            <v>44180</v>
          </cell>
        </row>
        <row r="4655">
          <cell r="A4655" t="str">
            <v>UBICACIÓN:</v>
          </cell>
          <cell r="B4655" t="str">
            <v>DEPARTAMENTO ANGACO</v>
          </cell>
          <cell r="C4655">
            <v>0</v>
          </cell>
          <cell r="D4655">
            <v>0</v>
          </cell>
          <cell r="E4655">
            <v>0</v>
          </cell>
          <cell r="F4655">
            <v>0</v>
          </cell>
          <cell r="G4655">
            <v>0</v>
          </cell>
        </row>
        <row r="4656">
          <cell r="A4656" t="str">
            <v>RUBRO:</v>
          </cell>
          <cell r="B4656">
            <v>13</v>
          </cell>
          <cell r="C4656" t="str">
            <v>INSTALACIÓN GAS</v>
          </cell>
          <cell r="D4656">
            <v>0</v>
          </cell>
          <cell r="E4656">
            <v>0</v>
          </cell>
          <cell r="F4656">
            <v>0</v>
          </cell>
          <cell r="G4656">
            <v>0</v>
          </cell>
        </row>
        <row r="4657">
          <cell r="A4657" t="str">
            <v>ITEM:</v>
          </cell>
          <cell r="B4657" t="str">
            <v>13.5.2</v>
          </cell>
          <cell r="C4657" t="str">
            <v>Tanques GLP ( a granel)</v>
          </cell>
          <cell r="D4657">
            <v>0</v>
          </cell>
          <cell r="E4657">
            <v>0</v>
          </cell>
          <cell r="F4657" t="str">
            <v>UNIDAD:</v>
          </cell>
          <cell r="G4657" t="str">
            <v>gl</v>
          </cell>
        </row>
        <row r="4658">
          <cell r="A4658">
            <v>0</v>
          </cell>
          <cell r="B4658">
            <v>0</v>
          </cell>
          <cell r="C4658">
            <v>0</v>
          </cell>
          <cell r="D4658">
            <v>0</v>
          </cell>
          <cell r="E4658">
            <v>0</v>
          </cell>
          <cell r="F4658">
            <v>0</v>
          </cell>
          <cell r="G4658">
            <v>0</v>
          </cell>
        </row>
        <row r="4659">
          <cell r="A4659" t="str">
            <v>DATOS REDETERMINACION</v>
          </cell>
          <cell r="B4659">
            <v>0</v>
          </cell>
          <cell r="C4659" t="str">
            <v>DESIGNACION</v>
          </cell>
          <cell r="D4659" t="str">
            <v>U</v>
          </cell>
          <cell r="E4659" t="str">
            <v>Cantidad</v>
          </cell>
          <cell r="F4659" t="str">
            <v>$ Unitarios</v>
          </cell>
          <cell r="G4659" t="str">
            <v>$ Parcial</v>
          </cell>
        </row>
        <row r="4660">
          <cell r="A4660" t="str">
            <v>CÓDIGO</v>
          </cell>
          <cell r="B4660" t="str">
            <v>DESCRIPCIÓN</v>
          </cell>
          <cell r="C4660">
            <v>0</v>
          </cell>
          <cell r="D4660">
            <v>0</v>
          </cell>
          <cell r="E4660">
            <v>0</v>
          </cell>
          <cell r="F4660">
            <v>0</v>
          </cell>
          <cell r="G4660">
            <v>0</v>
          </cell>
        </row>
        <row r="4661">
          <cell r="A4661">
            <v>0</v>
          </cell>
          <cell r="B4661">
            <v>0</v>
          </cell>
          <cell r="C4661" t="str">
            <v>A - MATERIALES</v>
          </cell>
          <cell r="D4661">
            <v>0</v>
          </cell>
          <cell r="E4661">
            <v>0</v>
          </cell>
          <cell r="F4661">
            <v>0</v>
          </cell>
          <cell r="G4661">
            <v>0</v>
          </cell>
        </row>
        <row r="4662">
          <cell r="A4662" t="str">
            <v>INDEC-MO - 51630-1</v>
          </cell>
          <cell r="B4662" t="str">
            <v>Instalación de gas</v>
          </cell>
          <cell r="C4662" t="str">
            <v>Conexión a Tanque GLP S/Esp. Técnicas</v>
          </cell>
          <cell r="D4662" t="str">
            <v>Gl</v>
          </cell>
          <cell r="E4662">
            <v>1</v>
          </cell>
          <cell r="F4662">
            <v>30000</v>
          </cell>
          <cell r="G4662">
            <v>30000</v>
          </cell>
        </row>
        <row r="4663">
          <cell r="A4663" t="str">
            <v/>
          </cell>
          <cell r="B4663" t="str">
            <v/>
          </cell>
          <cell r="C4663">
            <v>0</v>
          </cell>
          <cell r="D4663" t="str">
            <v/>
          </cell>
          <cell r="E4663">
            <v>0</v>
          </cell>
          <cell r="F4663">
            <v>0</v>
          </cell>
          <cell r="G4663">
            <v>0</v>
          </cell>
        </row>
        <row r="4664">
          <cell r="A4664" t="str">
            <v/>
          </cell>
          <cell r="B4664" t="str">
            <v/>
          </cell>
          <cell r="C4664">
            <v>0</v>
          </cell>
          <cell r="D4664" t="str">
            <v/>
          </cell>
          <cell r="E4664">
            <v>0</v>
          </cell>
          <cell r="F4664">
            <v>0</v>
          </cell>
          <cell r="G4664">
            <v>0</v>
          </cell>
        </row>
        <row r="4665">
          <cell r="A4665" t="str">
            <v/>
          </cell>
          <cell r="B4665" t="str">
            <v/>
          </cell>
          <cell r="C4665">
            <v>0</v>
          </cell>
          <cell r="D4665" t="str">
            <v/>
          </cell>
          <cell r="E4665">
            <v>0</v>
          </cell>
          <cell r="F4665">
            <v>0</v>
          </cell>
          <cell r="G4665">
            <v>0</v>
          </cell>
        </row>
        <row r="4666">
          <cell r="A4666" t="str">
            <v/>
          </cell>
          <cell r="B4666" t="str">
            <v/>
          </cell>
          <cell r="C4666">
            <v>0</v>
          </cell>
          <cell r="D4666" t="str">
            <v/>
          </cell>
          <cell r="E4666">
            <v>0</v>
          </cell>
          <cell r="F4666">
            <v>0</v>
          </cell>
          <cell r="G4666">
            <v>0</v>
          </cell>
        </row>
        <row r="4667">
          <cell r="A4667" t="str">
            <v/>
          </cell>
          <cell r="B4667" t="str">
            <v/>
          </cell>
          <cell r="C4667">
            <v>0</v>
          </cell>
          <cell r="D4667" t="str">
            <v/>
          </cell>
          <cell r="E4667">
            <v>0</v>
          </cell>
          <cell r="F4667">
            <v>0</v>
          </cell>
          <cell r="G4667">
            <v>0</v>
          </cell>
        </row>
        <row r="4668">
          <cell r="A4668" t="str">
            <v/>
          </cell>
          <cell r="B4668" t="str">
            <v/>
          </cell>
          <cell r="C4668">
            <v>0</v>
          </cell>
          <cell r="D4668" t="str">
            <v/>
          </cell>
          <cell r="E4668">
            <v>0</v>
          </cell>
          <cell r="F4668">
            <v>0</v>
          </cell>
          <cell r="G4668">
            <v>0</v>
          </cell>
        </row>
        <row r="4669">
          <cell r="A4669" t="str">
            <v/>
          </cell>
          <cell r="B4669" t="str">
            <v/>
          </cell>
          <cell r="C4669">
            <v>0</v>
          </cell>
          <cell r="D4669" t="str">
            <v/>
          </cell>
          <cell r="E4669">
            <v>0</v>
          </cell>
          <cell r="F4669">
            <v>0</v>
          </cell>
          <cell r="G4669">
            <v>0</v>
          </cell>
        </row>
        <row r="4670">
          <cell r="A4670" t="str">
            <v/>
          </cell>
          <cell r="B4670" t="str">
            <v/>
          </cell>
          <cell r="C4670">
            <v>0</v>
          </cell>
          <cell r="D4670" t="str">
            <v/>
          </cell>
          <cell r="E4670">
            <v>0</v>
          </cell>
          <cell r="F4670">
            <v>0</v>
          </cell>
          <cell r="G4670">
            <v>0</v>
          </cell>
        </row>
        <row r="4671">
          <cell r="A4671" t="str">
            <v/>
          </cell>
          <cell r="B4671" t="str">
            <v/>
          </cell>
          <cell r="C4671">
            <v>0</v>
          </cell>
          <cell r="D4671" t="str">
            <v/>
          </cell>
          <cell r="E4671">
            <v>0</v>
          </cell>
          <cell r="F4671">
            <v>0</v>
          </cell>
          <cell r="G4671">
            <v>0</v>
          </cell>
        </row>
        <row r="4672">
          <cell r="A4672" t="str">
            <v/>
          </cell>
          <cell r="B4672" t="str">
            <v/>
          </cell>
          <cell r="C4672">
            <v>0</v>
          </cell>
          <cell r="D4672" t="str">
            <v/>
          </cell>
          <cell r="E4672">
            <v>0</v>
          </cell>
          <cell r="F4672">
            <v>0</v>
          </cell>
          <cell r="G4672">
            <v>0</v>
          </cell>
        </row>
        <row r="4673">
          <cell r="A4673" t="str">
            <v/>
          </cell>
          <cell r="B4673" t="str">
            <v/>
          </cell>
          <cell r="C4673">
            <v>0</v>
          </cell>
          <cell r="D4673" t="str">
            <v/>
          </cell>
          <cell r="E4673">
            <v>0</v>
          </cell>
          <cell r="F4673">
            <v>0</v>
          </cell>
          <cell r="G4673">
            <v>0</v>
          </cell>
        </row>
        <row r="4674">
          <cell r="A4674" t="str">
            <v/>
          </cell>
          <cell r="B4674" t="str">
            <v/>
          </cell>
          <cell r="C4674">
            <v>0</v>
          </cell>
          <cell r="D4674" t="str">
            <v/>
          </cell>
          <cell r="E4674">
            <v>0</v>
          </cell>
          <cell r="F4674">
            <v>0</v>
          </cell>
          <cell r="G4674">
            <v>0</v>
          </cell>
        </row>
        <row r="4675">
          <cell r="A4675" t="str">
            <v/>
          </cell>
          <cell r="B4675" t="str">
            <v/>
          </cell>
          <cell r="C4675">
            <v>0</v>
          </cell>
          <cell r="D4675" t="str">
            <v/>
          </cell>
          <cell r="E4675">
            <v>0</v>
          </cell>
          <cell r="F4675">
            <v>0</v>
          </cell>
          <cell r="G4675">
            <v>0</v>
          </cell>
        </row>
        <row r="4676">
          <cell r="A4676">
            <v>0</v>
          </cell>
          <cell r="B4676">
            <v>0</v>
          </cell>
          <cell r="C4676">
            <v>0</v>
          </cell>
          <cell r="D4676">
            <v>0</v>
          </cell>
          <cell r="E4676">
            <v>0</v>
          </cell>
          <cell r="F4676" t="str">
            <v>Total A</v>
          </cell>
          <cell r="G4676">
            <v>30000</v>
          </cell>
        </row>
        <row r="4677">
          <cell r="A4677">
            <v>0</v>
          </cell>
          <cell r="B4677">
            <v>0</v>
          </cell>
          <cell r="C4677" t="str">
            <v>B - MANO DE OBRA</v>
          </cell>
          <cell r="D4677">
            <v>0</v>
          </cell>
          <cell r="E4677">
            <v>0</v>
          </cell>
          <cell r="F4677">
            <v>0</v>
          </cell>
          <cell r="G4677">
            <v>0</v>
          </cell>
        </row>
        <row r="4678">
          <cell r="A4678" t="str">
            <v>IIEE-SJ - 102000</v>
          </cell>
          <cell r="B4678" t="str">
            <v xml:space="preserve">Oficial </v>
          </cell>
          <cell r="C4678" t="str">
            <v>Oficial</v>
          </cell>
          <cell r="D4678" t="str">
            <v>hs.</v>
          </cell>
          <cell r="E4678">
            <v>52.73</v>
          </cell>
          <cell r="F4678">
            <v>222.14</v>
          </cell>
          <cell r="G4678">
            <v>11713.44</v>
          </cell>
        </row>
        <row r="4679">
          <cell r="A4679" t="str">
            <v>IIEE-SJ - 103000</v>
          </cell>
          <cell r="B4679" t="str">
            <v>Ayudante</v>
          </cell>
          <cell r="C4679" t="str">
            <v>Ayudante</v>
          </cell>
          <cell r="D4679" t="str">
            <v>hs.</v>
          </cell>
          <cell r="E4679">
            <v>62.19</v>
          </cell>
          <cell r="F4679">
            <v>188.03</v>
          </cell>
          <cell r="G4679">
            <v>11693.59</v>
          </cell>
        </row>
        <row r="4680">
          <cell r="A4680" t="str">
            <v>IIEE-SJ - 102000</v>
          </cell>
          <cell r="B4680" t="str">
            <v xml:space="preserve">Oficial </v>
          </cell>
          <cell r="C4680" t="str">
            <v>Cargas Sociales Oficial</v>
          </cell>
          <cell r="D4680" t="str">
            <v>hs.</v>
          </cell>
          <cell r="E4680">
            <v>52.73</v>
          </cell>
          <cell r="F4680">
            <v>139.9</v>
          </cell>
          <cell r="G4680">
            <v>7376.93</v>
          </cell>
        </row>
        <row r="4681">
          <cell r="A4681" t="str">
            <v>IIEE-SJ - 103000</v>
          </cell>
          <cell r="B4681" t="str">
            <v>Ayudante</v>
          </cell>
          <cell r="C4681" t="str">
            <v>Cargas Sociales Ayudante</v>
          </cell>
          <cell r="D4681" t="str">
            <v>hs.</v>
          </cell>
          <cell r="E4681">
            <v>62.19</v>
          </cell>
          <cell r="F4681">
            <v>118.96</v>
          </cell>
          <cell r="G4681">
            <v>7398.12</v>
          </cell>
        </row>
        <row r="4682">
          <cell r="A4682" t="str">
            <v/>
          </cell>
          <cell r="B4682">
            <v>0</v>
          </cell>
          <cell r="C4682">
            <v>0</v>
          </cell>
          <cell r="D4682" t="str">
            <v/>
          </cell>
          <cell r="E4682">
            <v>0</v>
          </cell>
          <cell r="F4682">
            <v>0</v>
          </cell>
          <cell r="G4682">
            <v>0</v>
          </cell>
        </row>
        <row r="4683">
          <cell r="A4683" t="str">
            <v/>
          </cell>
          <cell r="B4683">
            <v>0</v>
          </cell>
          <cell r="C4683">
            <v>0</v>
          </cell>
          <cell r="D4683" t="str">
            <v/>
          </cell>
          <cell r="E4683">
            <v>0</v>
          </cell>
          <cell r="F4683">
            <v>0</v>
          </cell>
          <cell r="G4683">
            <v>0</v>
          </cell>
        </row>
        <row r="4684">
          <cell r="A4684" t="str">
            <v/>
          </cell>
          <cell r="B4684">
            <v>0</v>
          </cell>
          <cell r="C4684">
            <v>0</v>
          </cell>
          <cell r="D4684" t="str">
            <v/>
          </cell>
          <cell r="E4684">
            <v>0</v>
          </cell>
          <cell r="F4684">
            <v>0</v>
          </cell>
          <cell r="G4684">
            <v>0</v>
          </cell>
        </row>
        <row r="4685">
          <cell r="A4685" t="str">
            <v/>
          </cell>
          <cell r="B4685">
            <v>0</v>
          </cell>
          <cell r="C4685">
            <v>0</v>
          </cell>
          <cell r="D4685" t="str">
            <v/>
          </cell>
          <cell r="E4685">
            <v>0</v>
          </cell>
          <cell r="F4685">
            <v>0</v>
          </cell>
          <cell r="G4685">
            <v>0</v>
          </cell>
        </row>
        <row r="4686">
          <cell r="A4686">
            <v>0</v>
          </cell>
          <cell r="B4686">
            <v>0</v>
          </cell>
          <cell r="C4686">
            <v>0</v>
          </cell>
          <cell r="D4686">
            <v>0</v>
          </cell>
          <cell r="E4686">
            <v>0</v>
          </cell>
          <cell r="F4686" t="str">
            <v>Total B</v>
          </cell>
          <cell r="G4686">
            <v>38182.080000000002</v>
          </cell>
        </row>
        <row r="4687">
          <cell r="A4687">
            <v>0</v>
          </cell>
          <cell r="B4687">
            <v>0</v>
          </cell>
          <cell r="C4687" t="str">
            <v>C - EQUIPOS</v>
          </cell>
          <cell r="D4687">
            <v>0</v>
          </cell>
          <cell r="E4687">
            <v>0</v>
          </cell>
          <cell r="F4687">
            <v>0</v>
          </cell>
          <cell r="G4687">
            <v>0</v>
          </cell>
        </row>
        <row r="4688">
          <cell r="A4688" t="str">
            <v/>
          </cell>
          <cell r="B4688" t="str">
            <v/>
          </cell>
          <cell r="C4688">
            <v>0</v>
          </cell>
          <cell r="D4688" t="str">
            <v/>
          </cell>
          <cell r="E4688">
            <v>0</v>
          </cell>
          <cell r="F4688">
            <v>0</v>
          </cell>
          <cell r="G4688">
            <v>0</v>
          </cell>
        </row>
        <row r="4689">
          <cell r="A4689" t="str">
            <v/>
          </cell>
          <cell r="B4689" t="str">
            <v/>
          </cell>
          <cell r="C4689">
            <v>0</v>
          </cell>
          <cell r="D4689" t="str">
            <v/>
          </cell>
          <cell r="E4689">
            <v>0</v>
          </cell>
          <cell r="F4689">
            <v>0</v>
          </cell>
          <cell r="G4689">
            <v>0</v>
          </cell>
        </row>
        <row r="4690">
          <cell r="A4690" t="str">
            <v/>
          </cell>
          <cell r="B4690" t="str">
            <v/>
          </cell>
          <cell r="C4690">
            <v>0</v>
          </cell>
          <cell r="D4690" t="str">
            <v/>
          </cell>
          <cell r="E4690">
            <v>0</v>
          </cell>
          <cell r="F4690">
            <v>0</v>
          </cell>
          <cell r="G4690">
            <v>0</v>
          </cell>
        </row>
        <row r="4691">
          <cell r="A4691" t="str">
            <v/>
          </cell>
          <cell r="B4691" t="str">
            <v/>
          </cell>
          <cell r="C4691">
            <v>0</v>
          </cell>
          <cell r="D4691" t="str">
            <v/>
          </cell>
          <cell r="E4691">
            <v>0</v>
          </cell>
          <cell r="F4691">
            <v>0</v>
          </cell>
          <cell r="G4691">
            <v>0</v>
          </cell>
        </row>
        <row r="4692">
          <cell r="A4692" t="str">
            <v/>
          </cell>
          <cell r="B4692" t="str">
            <v/>
          </cell>
          <cell r="C4692">
            <v>0</v>
          </cell>
          <cell r="D4692" t="str">
            <v/>
          </cell>
          <cell r="E4692">
            <v>0</v>
          </cell>
          <cell r="F4692">
            <v>0</v>
          </cell>
          <cell r="G4692">
            <v>0</v>
          </cell>
        </row>
        <row r="4693">
          <cell r="A4693" t="str">
            <v/>
          </cell>
          <cell r="B4693" t="str">
            <v/>
          </cell>
          <cell r="C4693">
            <v>0</v>
          </cell>
          <cell r="D4693" t="str">
            <v/>
          </cell>
          <cell r="E4693">
            <v>0</v>
          </cell>
          <cell r="F4693">
            <v>0</v>
          </cell>
          <cell r="G4693">
            <v>0</v>
          </cell>
        </row>
        <row r="4694">
          <cell r="A4694" t="str">
            <v/>
          </cell>
          <cell r="B4694" t="str">
            <v/>
          </cell>
          <cell r="C4694">
            <v>0</v>
          </cell>
          <cell r="D4694" t="str">
            <v/>
          </cell>
          <cell r="E4694">
            <v>0</v>
          </cell>
          <cell r="F4694">
            <v>0</v>
          </cell>
          <cell r="G4694">
            <v>0</v>
          </cell>
        </row>
        <row r="4695">
          <cell r="A4695" t="str">
            <v/>
          </cell>
          <cell r="B4695" t="str">
            <v/>
          </cell>
          <cell r="C4695">
            <v>0</v>
          </cell>
          <cell r="D4695" t="str">
            <v/>
          </cell>
          <cell r="E4695">
            <v>0</v>
          </cell>
          <cell r="F4695">
            <v>0</v>
          </cell>
          <cell r="G4695">
            <v>0</v>
          </cell>
        </row>
        <row r="4696">
          <cell r="A4696" t="str">
            <v/>
          </cell>
          <cell r="B4696" t="str">
            <v/>
          </cell>
          <cell r="C4696">
            <v>0</v>
          </cell>
          <cell r="D4696" t="str">
            <v/>
          </cell>
          <cell r="E4696">
            <v>0</v>
          </cell>
          <cell r="F4696">
            <v>0</v>
          </cell>
          <cell r="G4696">
            <v>0</v>
          </cell>
        </row>
        <row r="4697">
          <cell r="A4697">
            <v>0</v>
          </cell>
          <cell r="B4697">
            <v>0</v>
          </cell>
          <cell r="C4697">
            <v>0</v>
          </cell>
          <cell r="D4697">
            <v>0</v>
          </cell>
          <cell r="E4697">
            <v>0</v>
          </cell>
          <cell r="F4697" t="str">
            <v>Total C</v>
          </cell>
          <cell r="G4697">
            <v>0</v>
          </cell>
        </row>
        <row r="4698">
          <cell r="A4698">
            <v>0</v>
          </cell>
          <cell r="B4698">
            <v>0</v>
          </cell>
          <cell r="C4698">
            <v>0</v>
          </cell>
          <cell r="D4698">
            <v>0</v>
          </cell>
          <cell r="E4698">
            <v>0</v>
          </cell>
          <cell r="F4698">
            <v>0</v>
          </cell>
          <cell r="G4698">
            <v>0</v>
          </cell>
        </row>
        <row r="4699">
          <cell r="A4699" t="str">
            <v>13.5.2</v>
          </cell>
          <cell r="B4699" t="str">
            <v>Tanques GLP ( a granel)</v>
          </cell>
          <cell r="C4699">
            <v>0</v>
          </cell>
          <cell r="D4699" t="str">
            <v>Costo  Neto</v>
          </cell>
          <cell r="E4699">
            <v>0</v>
          </cell>
          <cell r="F4699" t="str">
            <v>Total D=A+B+C</v>
          </cell>
          <cell r="G4699">
            <v>68182.080000000002</v>
          </cell>
        </row>
        <row r="4701">
          <cell r="A4701" t="str">
            <v>ANALISIS DE PRECIOS</v>
          </cell>
          <cell r="B4701">
            <v>0</v>
          </cell>
          <cell r="C4701">
            <v>0</v>
          </cell>
          <cell r="D4701">
            <v>0</v>
          </cell>
          <cell r="E4701">
            <v>0</v>
          </cell>
          <cell r="F4701">
            <v>0</v>
          </cell>
          <cell r="G4701">
            <v>0</v>
          </cell>
        </row>
        <row r="4702">
          <cell r="A4702" t="str">
            <v>COMITENTE:</v>
          </cell>
          <cell r="B4702" t="str">
            <v>DIRECCIÓN DE INFRAESTRUCTURA ESCOLAR</v>
          </cell>
          <cell r="C4702">
            <v>0</v>
          </cell>
          <cell r="D4702">
            <v>0</v>
          </cell>
          <cell r="E4702">
            <v>0</v>
          </cell>
          <cell r="F4702">
            <v>0</v>
          </cell>
          <cell r="G4702">
            <v>0</v>
          </cell>
        </row>
        <row r="4703">
          <cell r="A4703" t="str">
            <v>CONTRATISTA:</v>
          </cell>
          <cell r="B4703">
            <v>0</v>
          </cell>
          <cell r="C4703">
            <v>0</v>
          </cell>
          <cell r="D4703">
            <v>0</v>
          </cell>
          <cell r="E4703">
            <v>0</v>
          </cell>
          <cell r="F4703">
            <v>0</v>
          </cell>
          <cell r="G4703">
            <v>0</v>
          </cell>
        </row>
        <row r="4704">
          <cell r="A4704" t="str">
            <v>OBRA:</v>
          </cell>
          <cell r="B4704" t="str">
            <v>ESCUELA JUAN JOSE PASO</v>
          </cell>
          <cell r="C4704">
            <v>0</v>
          </cell>
          <cell r="D4704">
            <v>0</v>
          </cell>
          <cell r="E4704">
            <v>0</v>
          </cell>
          <cell r="F4704" t="str">
            <v>PRECIOS A:</v>
          </cell>
          <cell r="G4704">
            <v>44180</v>
          </cell>
        </row>
        <row r="4705">
          <cell r="A4705" t="str">
            <v>UBICACIÓN:</v>
          </cell>
          <cell r="B4705" t="str">
            <v>DEPARTAMENTO ANGACO</v>
          </cell>
          <cell r="C4705">
            <v>0</v>
          </cell>
          <cell r="D4705">
            <v>0</v>
          </cell>
          <cell r="E4705">
            <v>0</v>
          </cell>
          <cell r="F4705">
            <v>0</v>
          </cell>
          <cell r="G4705">
            <v>0</v>
          </cell>
        </row>
        <row r="4706">
          <cell r="A4706" t="str">
            <v>RUBRO:</v>
          </cell>
          <cell r="B4706">
            <v>16</v>
          </cell>
          <cell r="C4706" t="str">
            <v>INSTALACIÓN DE AIRE ACONDICIONADO</v>
          </cell>
          <cell r="D4706">
            <v>0</v>
          </cell>
          <cell r="E4706">
            <v>0</v>
          </cell>
          <cell r="F4706">
            <v>0</v>
          </cell>
          <cell r="G4706">
            <v>0</v>
          </cell>
        </row>
        <row r="4707">
          <cell r="A4707" t="str">
            <v>ITEM:</v>
          </cell>
          <cell r="B4707" t="str">
            <v>16.1</v>
          </cell>
          <cell r="C4707" t="str">
            <v>Instalación de aire acondicionado Frio-Calor</v>
          </cell>
          <cell r="D4707">
            <v>0</v>
          </cell>
          <cell r="E4707">
            <v>0</v>
          </cell>
          <cell r="F4707" t="str">
            <v>UNIDAD:</v>
          </cell>
          <cell r="G4707" t="str">
            <v>gl</v>
          </cell>
        </row>
        <row r="4708">
          <cell r="A4708">
            <v>0</v>
          </cell>
          <cell r="B4708">
            <v>0</v>
          </cell>
          <cell r="C4708">
            <v>0</v>
          </cell>
          <cell r="D4708">
            <v>0</v>
          </cell>
          <cell r="E4708">
            <v>0</v>
          </cell>
          <cell r="F4708">
            <v>0</v>
          </cell>
          <cell r="G4708">
            <v>0</v>
          </cell>
        </row>
        <row r="4709">
          <cell r="A4709" t="str">
            <v>DATOS REDETERMINACION</v>
          </cell>
          <cell r="B4709">
            <v>0</v>
          </cell>
          <cell r="C4709" t="str">
            <v>DESIGNACION</v>
          </cell>
          <cell r="D4709" t="str">
            <v>U</v>
          </cell>
          <cell r="E4709" t="str">
            <v>Cantidad</v>
          </cell>
          <cell r="F4709" t="str">
            <v>$ Unitarios</v>
          </cell>
          <cell r="G4709" t="str">
            <v>$ Parcial</v>
          </cell>
        </row>
        <row r="4710">
          <cell r="A4710" t="str">
            <v>CÓDIGO</v>
          </cell>
          <cell r="B4710" t="str">
            <v>DESCRIPCIÓN</v>
          </cell>
          <cell r="C4710">
            <v>0</v>
          </cell>
          <cell r="D4710">
            <v>0</v>
          </cell>
          <cell r="E4710">
            <v>0</v>
          </cell>
          <cell r="F4710">
            <v>0</v>
          </cell>
          <cell r="G4710">
            <v>0</v>
          </cell>
        </row>
        <row r="4711">
          <cell r="A4711">
            <v>0</v>
          </cell>
          <cell r="B4711">
            <v>0</v>
          </cell>
          <cell r="C4711" t="str">
            <v>A - MATERIALES</v>
          </cell>
          <cell r="D4711">
            <v>0</v>
          </cell>
          <cell r="E4711">
            <v>0</v>
          </cell>
          <cell r="F4711">
            <v>0</v>
          </cell>
          <cell r="G4711">
            <v>0</v>
          </cell>
        </row>
        <row r="4712">
          <cell r="A4712" t="str">
            <v/>
          </cell>
          <cell r="B4712" t="str">
            <v/>
          </cell>
          <cell r="C4712" t="str">
            <v>ASDAS</v>
          </cell>
          <cell r="D4712" t="str">
            <v>GL</v>
          </cell>
          <cell r="E4712">
            <v>1</v>
          </cell>
          <cell r="F4712">
            <v>5343271</v>
          </cell>
          <cell r="G4712">
            <v>5343271</v>
          </cell>
        </row>
        <row r="4713">
          <cell r="A4713" t="str">
            <v/>
          </cell>
          <cell r="B4713" t="str">
            <v/>
          </cell>
          <cell r="C4713">
            <v>0</v>
          </cell>
          <cell r="D4713" t="str">
            <v/>
          </cell>
          <cell r="E4713">
            <v>0</v>
          </cell>
          <cell r="F4713">
            <v>0</v>
          </cell>
          <cell r="G4713">
            <v>0</v>
          </cell>
        </row>
        <row r="4714">
          <cell r="A4714" t="str">
            <v/>
          </cell>
          <cell r="B4714" t="str">
            <v/>
          </cell>
          <cell r="C4714">
            <v>0</v>
          </cell>
          <cell r="D4714" t="str">
            <v/>
          </cell>
          <cell r="E4714">
            <v>0</v>
          </cell>
          <cell r="F4714">
            <v>0</v>
          </cell>
          <cell r="G4714">
            <v>0</v>
          </cell>
        </row>
        <row r="4715">
          <cell r="A4715" t="str">
            <v/>
          </cell>
          <cell r="B4715" t="str">
            <v/>
          </cell>
          <cell r="C4715">
            <v>0</v>
          </cell>
          <cell r="D4715" t="str">
            <v/>
          </cell>
          <cell r="E4715">
            <v>0</v>
          </cell>
          <cell r="F4715">
            <v>0</v>
          </cell>
          <cell r="G4715">
            <v>0</v>
          </cell>
        </row>
        <row r="4716">
          <cell r="A4716" t="str">
            <v/>
          </cell>
          <cell r="B4716" t="str">
            <v/>
          </cell>
          <cell r="C4716">
            <v>0</v>
          </cell>
          <cell r="D4716" t="str">
            <v/>
          </cell>
          <cell r="E4716">
            <v>0</v>
          </cell>
          <cell r="F4716">
            <v>0</v>
          </cell>
          <cell r="G4716">
            <v>0</v>
          </cell>
        </row>
        <row r="4717">
          <cell r="A4717" t="str">
            <v/>
          </cell>
          <cell r="B4717" t="str">
            <v/>
          </cell>
          <cell r="C4717">
            <v>0</v>
          </cell>
          <cell r="D4717" t="str">
            <v/>
          </cell>
          <cell r="E4717">
            <v>0</v>
          </cell>
          <cell r="F4717">
            <v>0</v>
          </cell>
          <cell r="G4717">
            <v>0</v>
          </cell>
        </row>
        <row r="4718">
          <cell r="A4718" t="str">
            <v/>
          </cell>
          <cell r="B4718" t="str">
            <v/>
          </cell>
          <cell r="C4718">
            <v>0</v>
          </cell>
          <cell r="D4718" t="str">
            <v/>
          </cell>
          <cell r="E4718">
            <v>0</v>
          </cell>
          <cell r="F4718">
            <v>0</v>
          </cell>
          <cell r="G4718">
            <v>0</v>
          </cell>
        </row>
        <row r="4719">
          <cell r="A4719" t="str">
            <v/>
          </cell>
          <cell r="B4719" t="str">
            <v/>
          </cell>
          <cell r="C4719">
            <v>0</v>
          </cell>
          <cell r="D4719" t="str">
            <v/>
          </cell>
          <cell r="E4719">
            <v>0</v>
          </cell>
          <cell r="F4719">
            <v>0</v>
          </cell>
          <cell r="G4719">
            <v>0</v>
          </cell>
        </row>
        <row r="4720">
          <cell r="A4720" t="str">
            <v/>
          </cell>
          <cell r="B4720" t="str">
            <v/>
          </cell>
          <cell r="C4720">
            <v>0</v>
          </cell>
          <cell r="D4720" t="str">
            <v/>
          </cell>
          <cell r="E4720">
            <v>0</v>
          </cell>
          <cell r="F4720">
            <v>0</v>
          </cell>
          <cell r="G4720">
            <v>0</v>
          </cell>
        </row>
        <row r="4721">
          <cell r="A4721" t="str">
            <v/>
          </cell>
          <cell r="B4721" t="str">
            <v/>
          </cell>
          <cell r="C4721">
            <v>0</v>
          </cell>
          <cell r="D4721" t="str">
            <v/>
          </cell>
          <cell r="E4721">
            <v>0</v>
          </cell>
          <cell r="F4721">
            <v>0</v>
          </cell>
          <cell r="G4721">
            <v>0</v>
          </cell>
        </row>
        <row r="4722">
          <cell r="A4722" t="str">
            <v/>
          </cell>
          <cell r="B4722" t="str">
            <v/>
          </cell>
          <cell r="C4722">
            <v>0</v>
          </cell>
          <cell r="D4722" t="str">
            <v/>
          </cell>
          <cell r="E4722">
            <v>0</v>
          </cell>
          <cell r="F4722">
            <v>0</v>
          </cell>
          <cell r="G4722">
            <v>0</v>
          </cell>
        </row>
        <row r="4723">
          <cell r="A4723" t="str">
            <v/>
          </cell>
          <cell r="B4723" t="str">
            <v/>
          </cell>
          <cell r="C4723">
            <v>0</v>
          </cell>
          <cell r="D4723" t="str">
            <v/>
          </cell>
          <cell r="E4723">
            <v>0</v>
          </cell>
          <cell r="F4723">
            <v>0</v>
          </cell>
          <cell r="G4723">
            <v>0</v>
          </cell>
        </row>
        <row r="4724">
          <cell r="A4724" t="str">
            <v/>
          </cell>
          <cell r="B4724" t="str">
            <v/>
          </cell>
          <cell r="C4724">
            <v>0</v>
          </cell>
          <cell r="D4724" t="str">
            <v/>
          </cell>
          <cell r="E4724">
            <v>0</v>
          </cell>
          <cell r="F4724">
            <v>0</v>
          </cell>
          <cell r="G4724">
            <v>0</v>
          </cell>
        </row>
        <row r="4725">
          <cell r="A4725" t="str">
            <v/>
          </cell>
          <cell r="B4725" t="str">
            <v/>
          </cell>
          <cell r="C4725">
            <v>0</v>
          </cell>
          <cell r="D4725" t="str">
            <v/>
          </cell>
          <cell r="E4725">
            <v>0</v>
          </cell>
          <cell r="F4725">
            <v>0</v>
          </cell>
          <cell r="G4725">
            <v>0</v>
          </cell>
        </row>
        <row r="4726">
          <cell r="A4726">
            <v>0</v>
          </cell>
          <cell r="B4726">
            <v>0</v>
          </cell>
          <cell r="C4726">
            <v>0</v>
          </cell>
          <cell r="D4726">
            <v>0</v>
          </cell>
          <cell r="E4726">
            <v>0</v>
          </cell>
          <cell r="F4726" t="str">
            <v>Total A</v>
          </cell>
          <cell r="G4726">
            <v>5343271</v>
          </cell>
        </row>
        <row r="4727">
          <cell r="A4727">
            <v>0</v>
          </cell>
          <cell r="B4727">
            <v>0</v>
          </cell>
          <cell r="C4727" t="str">
            <v>B - MANO DE OBRA</v>
          </cell>
          <cell r="D4727">
            <v>0</v>
          </cell>
          <cell r="E4727">
            <v>0</v>
          </cell>
          <cell r="F4727">
            <v>0</v>
          </cell>
          <cell r="G4727">
            <v>0</v>
          </cell>
        </row>
        <row r="4728">
          <cell r="A4728" t="str">
            <v>IIEE-SJ - 102000</v>
          </cell>
          <cell r="B4728" t="str">
            <v xml:space="preserve">Oficial </v>
          </cell>
          <cell r="C4728" t="str">
            <v>Oficial</v>
          </cell>
          <cell r="D4728" t="str">
            <v>hs.</v>
          </cell>
          <cell r="E4728">
            <v>0</v>
          </cell>
          <cell r="F4728">
            <v>222.14</v>
          </cell>
          <cell r="G4728">
            <v>0</v>
          </cell>
        </row>
        <row r="4729">
          <cell r="A4729" t="str">
            <v>IIEE-SJ - 103000</v>
          </cell>
          <cell r="B4729" t="str">
            <v>Ayudante</v>
          </cell>
          <cell r="C4729" t="str">
            <v>Ayudante</v>
          </cell>
          <cell r="D4729" t="str">
            <v>hs.</v>
          </cell>
          <cell r="E4729">
            <v>0</v>
          </cell>
          <cell r="F4729">
            <v>188.03</v>
          </cell>
          <cell r="G4729">
            <v>0</v>
          </cell>
        </row>
        <row r="4730">
          <cell r="A4730" t="str">
            <v>IIEE-SJ - 102000</v>
          </cell>
          <cell r="B4730" t="str">
            <v xml:space="preserve">Oficial </v>
          </cell>
          <cell r="C4730" t="str">
            <v>Cargas Sociales Oficial</v>
          </cell>
          <cell r="D4730" t="str">
            <v>hs.</v>
          </cell>
          <cell r="E4730">
            <v>0</v>
          </cell>
          <cell r="F4730">
            <v>139.9</v>
          </cell>
          <cell r="G4730">
            <v>0</v>
          </cell>
        </row>
        <row r="4731">
          <cell r="A4731" t="str">
            <v>IIEE-SJ - 103000</v>
          </cell>
          <cell r="B4731" t="str">
            <v>Ayudante</v>
          </cell>
          <cell r="C4731" t="str">
            <v>Cargas Sociales Ayudante</v>
          </cell>
          <cell r="D4731" t="str">
            <v>hs.</v>
          </cell>
          <cell r="E4731">
            <v>0</v>
          </cell>
          <cell r="F4731">
            <v>118.96</v>
          </cell>
          <cell r="G4731">
            <v>0</v>
          </cell>
        </row>
        <row r="4732">
          <cell r="A4732" t="str">
            <v/>
          </cell>
          <cell r="B4732">
            <v>0</v>
          </cell>
          <cell r="C4732">
            <v>0</v>
          </cell>
          <cell r="D4732" t="str">
            <v/>
          </cell>
          <cell r="E4732">
            <v>0</v>
          </cell>
          <cell r="F4732">
            <v>0</v>
          </cell>
          <cell r="G4732">
            <v>0</v>
          </cell>
        </row>
        <row r="4733">
          <cell r="A4733" t="str">
            <v/>
          </cell>
          <cell r="B4733">
            <v>0</v>
          </cell>
          <cell r="C4733">
            <v>0</v>
          </cell>
          <cell r="D4733" t="str">
            <v/>
          </cell>
          <cell r="E4733">
            <v>0</v>
          </cell>
          <cell r="F4733">
            <v>0</v>
          </cell>
          <cell r="G4733">
            <v>0</v>
          </cell>
        </row>
        <row r="4734">
          <cell r="A4734" t="str">
            <v/>
          </cell>
          <cell r="B4734">
            <v>0</v>
          </cell>
          <cell r="C4734">
            <v>0</v>
          </cell>
          <cell r="D4734" t="str">
            <v/>
          </cell>
          <cell r="E4734">
            <v>0</v>
          </cell>
          <cell r="F4734">
            <v>0</v>
          </cell>
          <cell r="G4734">
            <v>0</v>
          </cell>
        </row>
        <row r="4735">
          <cell r="A4735" t="str">
            <v/>
          </cell>
          <cell r="B4735">
            <v>0</v>
          </cell>
          <cell r="C4735">
            <v>0</v>
          </cell>
          <cell r="D4735" t="str">
            <v/>
          </cell>
          <cell r="E4735">
            <v>0</v>
          </cell>
          <cell r="F4735">
            <v>0</v>
          </cell>
          <cell r="G4735">
            <v>0</v>
          </cell>
        </row>
        <row r="4736">
          <cell r="A4736">
            <v>0</v>
          </cell>
          <cell r="B4736">
            <v>0</v>
          </cell>
          <cell r="C4736">
            <v>0</v>
          </cell>
          <cell r="D4736">
            <v>0</v>
          </cell>
          <cell r="E4736">
            <v>0</v>
          </cell>
          <cell r="F4736" t="str">
            <v>Total B</v>
          </cell>
          <cell r="G4736">
            <v>0</v>
          </cell>
        </row>
        <row r="4737">
          <cell r="A4737">
            <v>0</v>
          </cell>
          <cell r="B4737">
            <v>0</v>
          </cell>
          <cell r="C4737" t="str">
            <v>C - EQUIPOS</v>
          </cell>
          <cell r="D4737">
            <v>0</v>
          </cell>
          <cell r="E4737">
            <v>0</v>
          </cell>
          <cell r="F4737">
            <v>0</v>
          </cell>
          <cell r="G4737">
            <v>0</v>
          </cell>
        </row>
        <row r="4738">
          <cell r="A4738" t="str">
            <v/>
          </cell>
          <cell r="B4738" t="str">
            <v/>
          </cell>
          <cell r="C4738">
            <v>0</v>
          </cell>
          <cell r="D4738" t="str">
            <v/>
          </cell>
          <cell r="E4738">
            <v>0</v>
          </cell>
          <cell r="F4738">
            <v>0</v>
          </cell>
          <cell r="G4738">
            <v>0</v>
          </cell>
        </row>
        <row r="4739">
          <cell r="A4739" t="str">
            <v/>
          </cell>
          <cell r="B4739" t="str">
            <v/>
          </cell>
          <cell r="C4739">
            <v>0</v>
          </cell>
          <cell r="D4739" t="str">
            <v/>
          </cell>
          <cell r="E4739">
            <v>0</v>
          </cell>
          <cell r="F4739">
            <v>0</v>
          </cell>
          <cell r="G4739">
            <v>0</v>
          </cell>
        </row>
        <row r="4740">
          <cell r="A4740" t="str">
            <v/>
          </cell>
          <cell r="B4740" t="str">
            <v/>
          </cell>
          <cell r="C4740">
            <v>0</v>
          </cell>
          <cell r="D4740" t="str">
            <v/>
          </cell>
          <cell r="E4740">
            <v>0</v>
          </cell>
          <cell r="F4740">
            <v>0</v>
          </cell>
          <cell r="G4740">
            <v>0</v>
          </cell>
        </row>
        <row r="4741">
          <cell r="A4741" t="str">
            <v/>
          </cell>
          <cell r="B4741" t="str">
            <v/>
          </cell>
          <cell r="C4741">
            <v>0</v>
          </cell>
          <cell r="D4741" t="str">
            <v/>
          </cell>
          <cell r="E4741">
            <v>0</v>
          </cell>
          <cell r="F4741">
            <v>0</v>
          </cell>
          <cell r="G4741">
            <v>0</v>
          </cell>
        </row>
        <row r="4742">
          <cell r="A4742" t="str">
            <v/>
          </cell>
          <cell r="B4742" t="str">
            <v/>
          </cell>
          <cell r="C4742">
            <v>0</v>
          </cell>
          <cell r="D4742" t="str">
            <v/>
          </cell>
          <cell r="E4742">
            <v>0</v>
          </cell>
          <cell r="F4742">
            <v>0</v>
          </cell>
          <cell r="G4742">
            <v>0</v>
          </cell>
        </row>
        <row r="4743">
          <cell r="A4743" t="str">
            <v/>
          </cell>
          <cell r="B4743" t="str">
            <v/>
          </cell>
          <cell r="C4743">
            <v>0</v>
          </cell>
          <cell r="D4743" t="str">
            <v/>
          </cell>
          <cell r="E4743">
            <v>0</v>
          </cell>
          <cell r="F4743">
            <v>0</v>
          </cell>
          <cell r="G4743">
            <v>0</v>
          </cell>
        </row>
        <row r="4744">
          <cell r="A4744" t="str">
            <v/>
          </cell>
          <cell r="B4744" t="str">
            <v/>
          </cell>
          <cell r="C4744">
            <v>0</v>
          </cell>
          <cell r="D4744" t="str">
            <v/>
          </cell>
          <cell r="E4744">
            <v>0</v>
          </cell>
          <cell r="F4744">
            <v>0</v>
          </cell>
          <cell r="G4744">
            <v>0</v>
          </cell>
        </row>
        <row r="4745">
          <cell r="A4745" t="str">
            <v/>
          </cell>
          <cell r="B4745" t="str">
            <v/>
          </cell>
          <cell r="C4745">
            <v>0</v>
          </cell>
          <cell r="D4745" t="str">
            <v/>
          </cell>
          <cell r="E4745">
            <v>0</v>
          </cell>
          <cell r="F4745">
            <v>0</v>
          </cell>
          <cell r="G4745">
            <v>0</v>
          </cell>
        </row>
        <row r="4746">
          <cell r="A4746" t="str">
            <v/>
          </cell>
          <cell r="B4746" t="str">
            <v/>
          </cell>
          <cell r="C4746">
            <v>0</v>
          </cell>
          <cell r="D4746" t="str">
            <v/>
          </cell>
          <cell r="E4746">
            <v>0</v>
          </cell>
          <cell r="F4746">
            <v>0</v>
          </cell>
          <cell r="G4746">
            <v>0</v>
          </cell>
        </row>
        <row r="4747">
          <cell r="A4747">
            <v>0</v>
          </cell>
          <cell r="B4747">
            <v>0</v>
          </cell>
          <cell r="C4747">
            <v>0</v>
          </cell>
          <cell r="D4747">
            <v>0</v>
          </cell>
          <cell r="E4747">
            <v>0</v>
          </cell>
          <cell r="F4747" t="str">
            <v>Total C</v>
          </cell>
          <cell r="G4747">
            <v>0</v>
          </cell>
        </row>
        <row r="4748">
          <cell r="A4748">
            <v>0</v>
          </cell>
          <cell r="B4748">
            <v>0</v>
          </cell>
          <cell r="C4748">
            <v>0</v>
          </cell>
          <cell r="D4748">
            <v>0</v>
          </cell>
          <cell r="E4748">
            <v>0</v>
          </cell>
          <cell r="F4748">
            <v>0</v>
          </cell>
          <cell r="G4748">
            <v>0</v>
          </cell>
        </row>
        <row r="4749">
          <cell r="A4749" t="str">
            <v>16.1</v>
          </cell>
          <cell r="B4749" t="str">
            <v>Instalación de aire acondicionado Frio-Calor</v>
          </cell>
          <cell r="C4749">
            <v>0</v>
          </cell>
          <cell r="D4749" t="str">
            <v>Costo  Neto</v>
          </cell>
          <cell r="E4749">
            <v>0</v>
          </cell>
          <cell r="F4749" t="str">
            <v>Total D=A+B+C</v>
          </cell>
          <cell r="G4749">
            <v>5343271</v>
          </cell>
        </row>
        <row r="4751">
          <cell r="A4751" t="str">
            <v>ANALISIS DE PRECIOS</v>
          </cell>
          <cell r="B4751">
            <v>0</v>
          </cell>
          <cell r="C4751">
            <v>0</v>
          </cell>
          <cell r="D4751">
            <v>0</v>
          </cell>
          <cell r="E4751">
            <v>0</v>
          </cell>
          <cell r="F4751">
            <v>0</v>
          </cell>
          <cell r="G4751">
            <v>0</v>
          </cell>
        </row>
        <row r="4752">
          <cell r="A4752" t="str">
            <v>COMITENTE:</v>
          </cell>
          <cell r="B4752" t="str">
            <v>DIRECCIÓN DE INFRAESTRUCTURA ESCOLAR</v>
          </cell>
          <cell r="C4752">
            <v>0</v>
          </cell>
          <cell r="D4752">
            <v>0</v>
          </cell>
          <cell r="E4752">
            <v>0</v>
          </cell>
          <cell r="F4752">
            <v>0</v>
          </cell>
          <cell r="G4752">
            <v>0</v>
          </cell>
        </row>
        <row r="4753">
          <cell r="A4753" t="str">
            <v>CONTRATISTA:</v>
          </cell>
          <cell r="B4753">
            <v>0</v>
          </cell>
          <cell r="C4753">
            <v>0</v>
          </cell>
          <cell r="D4753">
            <v>0</v>
          </cell>
          <cell r="E4753">
            <v>0</v>
          </cell>
          <cell r="F4753">
            <v>0</v>
          </cell>
          <cell r="G4753">
            <v>0</v>
          </cell>
        </row>
        <row r="4754">
          <cell r="A4754" t="str">
            <v>OBRA:</v>
          </cell>
          <cell r="B4754" t="str">
            <v>ESCUELA JUAN JOSE PASO</v>
          </cell>
          <cell r="C4754">
            <v>0</v>
          </cell>
          <cell r="D4754">
            <v>0</v>
          </cell>
          <cell r="E4754">
            <v>0</v>
          </cell>
          <cell r="F4754" t="str">
            <v>PRECIOS A:</v>
          </cell>
          <cell r="G4754">
            <v>44180</v>
          </cell>
        </row>
        <row r="4755">
          <cell r="A4755" t="str">
            <v>UBICACIÓN:</v>
          </cell>
          <cell r="B4755" t="str">
            <v>DEPARTAMENTO ANGACO</v>
          </cell>
          <cell r="C4755">
            <v>0</v>
          </cell>
          <cell r="D4755">
            <v>0</v>
          </cell>
          <cell r="E4755">
            <v>0</v>
          </cell>
          <cell r="F4755">
            <v>0</v>
          </cell>
          <cell r="G4755">
            <v>0</v>
          </cell>
        </row>
        <row r="4756">
          <cell r="A4756" t="str">
            <v>RUBRO:</v>
          </cell>
          <cell r="B4756">
            <v>17</v>
          </cell>
          <cell r="C4756" t="str">
            <v>INSTALACIÓN DE SEGURIDAD</v>
          </cell>
          <cell r="D4756">
            <v>0</v>
          </cell>
          <cell r="E4756">
            <v>0</v>
          </cell>
          <cell r="F4756">
            <v>0</v>
          </cell>
          <cell r="G4756">
            <v>0</v>
          </cell>
        </row>
        <row r="4757">
          <cell r="A4757" t="str">
            <v>ITEM:</v>
          </cell>
          <cell r="B4757" t="str">
            <v>17.1.1</v>
          </cell>
          <cell r="C4757" t="str">
            <v>Tendido de cañería.</v>
          </cell>
          <cell r="D4757">
            <v>0</v>
          </cell>
          <cell r="E4757">
            <v>0</v>
          </cell>
          <cell r="F4757" t="str">
            <v>UNIDAD:</v>
          </cell>
          <cell r="G4757" t="str">
            <v>gl</v>
          </cell>
        </row>
        <row r="4758">
          <cell r="A4758">
            <v>0</v>
          </cell>
          <cell r="B4758">
            <v>0</v>
          </cell>
          <cell r="C4758">
            <v>0</v>
          </cell>
          <cell r="D4758">
            <v>0</v>
          </cell>
          <cell r="E4758">
            <v>0</v>
          </cell>
          <cell r="F4758">
            <v>0</v>
          </cell>
          <cell r="G4758">
            <v>0</v>
          </cell>
        </row>
        <row r="4759">
          <cell r="A4759" t="str">
            <v>DATOS REDETERMINACION</v>
          </cell>
          <cell r="B4759">
            <v>0</v>
          </cell>
          <cell r="C4759" t="str">
            <v>DESIGNACION</v>
          </cell>
          <cell r="D4759" t="str">
            <v>U</v>
          </cell>
          <cell r="E4759" t="str">
            <v>Cantidad</v>
          </cell>
          <cell r="F4759" t="str">
            <v>$ Unitarios</v>
          </cell>
          <cell r="G4759" t="str">
            <v>$ Parcial</v>
          </cell>
        </row>
        <row r="4760">
          <cell r="A4760" t="str">
            <v>CÓDIGO</v>
          </cell>
          <cell r="B4760" t="str">
            <v>DESCRIPCIÓN</v>
          </cell>
          <cell r="C4760">
            <v>0</v>
          </cell>
          <cell r="D4760">
            <v>0</v>
          </cell>
          <cell r="E4760">
            <v>0</v>
          </cell>
          <cell r="F4760">
            <v>0</v>
          </cell>
          <cell r="G4760">
            <v>0</v>
          </cell>
        </row>
        <row r="4761">
          <cell r="A4761">
            <v>0</v>
          </cell>
          <cell r="B4761">
            <v>0</v>
          </cell>
          <cell r="C4761" t="str">
            <v>A - MATERIALES</v>
          </cell>
          <cell r="D4761">
            <v>0</v>
          </cell>
          <cell r="E4761">
            <v>0</v>
          </cell>
          <cell r="F4761">
            <v>0</v>
          </cell>
          <cell r="G4761">
            <v>0</v>
          </cell>
        </row>
        <row r="4762">
          <cell r="A4762" t="str">
            <v>INDEC-MO - 51690-1</v>
          </cell>
          <cell r="B4762" t="str">
            <v xml:space="preserve">Instalación contra incendio </v>
          </cell>
          <cell r="C4762" t="str">
            <v>Tendido de Cañerías S/Esp. Técnicas</v>
          </cell>
          <cell r="D4762" t="str">
            <v>Gl</v>
          </cell>
          <cell r="E4762">
            <v>1</v>
          </cell>
          <cell r="F4762">
            <v>193185</v>
          </cell>
          <cell r="G4762">
            <v>193185</v>
          </cell>
        </row>
        <row r="4763">
          <cell r="A4763" t="str">
            <v/>
          </cell>
          <cell r="B4763" t="str">
            <v/>
          </cell>
          <cell r="C4763">
            <v>0</v>
          </cell>
          <cell r="D4763" t="str">
            <v/>
          </cell>
          <cell r="E4763">
            <v>0</v>
          </cell>
          <cell r="F4763">
            <v>0</v>
          </cell>
          <cell r="G4763">
            <v>0</v>
          </cell>
        </row>
        <row r="4764">
          <cell r="A4764" t="str">
            <v/>
          </cell>
          <cell r="B4764" t="str">
            <v/>
          </cell>
          <cell r="C4764">
            <v>0</v>
          </cell>
          <cell r="D4764" t="str">
            <v/>
          </cell>
          <cell r="E4764">
            <v>0</v>
          </cell>
          <cell r="F4764">
            <v>0</v>
          </cell>
          <cell r="G4764">
            <v>0</v>
          </cell>
        </row>
        <row r="4765">
          <cell r="A4765" t="str">
            <v/>
          </cell>
          <cell r="B4765" t="str">
            <v/>
          </cell>
          <cell r="C4765">
            <v>0</v>
          </cell>
          <cell r="D4765" t="str">
            <v/>
          </cell>
          <cell r="E4765">
            <v>0</v>
          </cell>
          <cell r="F4765">
            <v>0</v>
          </cell>
          <cell r="G4765">
            <v>0</v>
          </cell>
        </row>
        <row r="4766">
          <cell r="A4766" t="str">
            <v/>
          </cell>
          <cell r="B4766" t="str">
            <v/>
          </cell>
          <cell r="C4766">
            <v>0</v>
          </cell>
          <cell r="D4766" t="str">
            <v/>
          </cell>
          <cell r="E4766">
            <v>0</v>
          </cell>
          <cell r="F4766">
            <v>0</v>
          </cell>
          <cell r="G4766">
            <v>0</v>
          </cell>
        </row>
        <row r="4767">
          <cell r="A4767" t="str">
            <v/>
          </cell>
          <cell r="B4767" t="str">
            <v/>
          </cell>
          <cell r="C4767">
            <v>0</v>
          </cell>
          <cell r="D4767" t="str">
            <v/>
          </cell>
          <cell r="E4767">
            <v>0</v>
          </cell>
          <cell r="F4767">
            <v>0</v>
          </cell>
          <cell r="G4767">
            <v>0</v>
          </cell>
        </row>
        <row r="4768">
          <cell r="A4768" t="str">
            <v/>
          </cell>
          <cell r="B4768" t="str">
            <v/>
          </cell>
          <cell r="C4768">
            <v>0</v>
          </cell>
          <cell r="D4768" t="str">
            <v/>
          </cell>
          <cell r="E4768">
            <v>0</v>
          </cell>
          <cell r="F4768">
            <v>0</v>
          </cell>
          <cell r="G4768">
            <v>0</v>
          </cell>
        </row>
        <row r="4769">
          <cell r="A4769" t="str">
            <v/>
          </cell>
          <cell r="B4769" t="str">
            <v/>
          </cell>
          <cell r="C4769">
            <v>0</v>
          </cell>
          <cell r="D4769" t="str">
            <v/>
          </cell>
          <cell r="E4769">
            <v>0</v>
          </cell>
          <cell r="F4769">
            <v>0</v>
          </cell>
          <cell r="G4769">
            <v>0</v>
          </cell>
        </row>
        <row r="4770">
          <cell r="A4770" t="str">
            <v/>
          </cell>
          <cell r="B4770" t="str">
            <v/>
          </cell>
          <cell r="C4770">
            <v>0</v>
          </cell>
          <cell r="D4770" t="str">
            <v/>
          </cell>
          <cell r="E4770">
            <v>0</v>
          </cell>
          <cell r="F4770">
            <v>0</v>
          </cell>
          <cell r="G4770">
            <v>0</v>
          </cell>
        </row>
        <row r="4771">
          <cell r="A4771" t="str">
            <v/>
          </cell>
          <cell r="B4771" t="str">
            <v/>
          </cell>
          <cell r="C4771">
            <v>0</v>
          </cell>
          <cell r="D4771" t="str">
            <v/>
          </cell>
          <cell r="E4771">
            <v>0</v>
          </cell>
          <cell r="F4771">
            <v>0</v>
          </cell>
          <cell r="G4771">
            <v>0</v>
          </cell>
        </row>
        <row r="4772">
          <cell r="A4772" t="str">
            <v/>
          </cell>
          <cell r="B4772" t="str">
            <v/>
          </cell>
          <cell r="C4772">
            <v>0</v>
          </cell>
          <cell r="D4772" t="str">
            <v/>
          </cell>
          <cell r="E4772">
            <v>0</v>
          </cell>
          <cell r="F4772">
            <v>0</v>
          </cell>
          <cell r="G4772">
            <v>0</v>
          </cell>
        </row>
        <row r="4773">
          <cell r="A4773" t="str">
            <v/>
          </cell>
          <cell r="B4773" t="str">
            <v/>
          </cell>
          <cell r="C4773">
            <v>0</v>
          </cell>
          <cell r="D4773" t="str">
            <v/>
          </cell>
          <cell r="E4773">
            <v>0</v>
          </cell>
          <cell r="F4773">
            <v>0</v>
          </cell>
          <cell r="G4773">
            <v>0</v>
          </cell>
        </row>
        <row r="4774">
          <cell r="A4774" t="str">
            <v/>
          </cell>
          <cell r="B4774" t="str">
            <v/>
          </cell>
          <cell r="C4774">
            <v>0</v>
          </cell>
          <cell r="D4774" t="str">
            <v/>
          </cell>
          <cell r="E4774">
            <v>0</v>
          </cell>
          <cell r="F4774">
            <v>0</v>
          </cell>
          <cell r="G4774">
            <v>0</v>
          </cell>
        </row>
        <row r="4775">
          <cell r="A4775" t="str">
            <v/>
          </cell>
          <cell r="B4775" t="str">
            <v/>
          </cell>
          <cell r="C4775">
            <v>0</v>
          </cell>
          <cell r="D4775" t="str">
            <v/>
          </cell>
          <cell r="E4775">
            <v>0</v>
          </cell>
          <cell r="F4775">
            <v>0</v>
          </cell>
          <cell r="G4775">
            <v>0</v>
          </cell>
        </row>
        <row r="4776">
          <cell r="A4776">
            <v>0</v>
          </cell>
          <cell r="B4776">
            <v>0</v>
          </cell>
          <cell r="C4776">
            <v>0</v>
          </cell>
          <cell r="D4776">
            <v>0</v>
          </cell>
          <cell r="E4776">
            <v>0</v>
          </cell>
          <cell r="F4776" t="str">
            <v>Total A</v>
          </cell>
          <cell r="G4776">
            <v>193185</v>
          </cell>
        </row>
        <row r="4777">
          <cell r="A4777">
            <v>0</v>
          </cell>
          <cell r="B4777">
            <v>0</v>
          </cell>
          <cell r="C4777" t="str">
            <v>B - MANO DE OBRA</v>
          </cell>
          <cell r="D4777">
            <v>0</v>
          </cell>
          <cell r="E4777">
            <v>0</v>
          </cell>
          <cell r="F4777">
            <v>0</v>
          </cell>
          <cell r="G4777">
            <v>0</v>
          </cell>
        </row>
        <row r="4778">
          <cell r="A4778" t="str">
            <v>IIEE-SJ - 102000</v>
          </cell>
          <cell r="B4778" t="str">
            <v xml:space="preserve">Oficial </v>
          </cell>
          <cell r="C4778" t="str">
            <v>Oficial</v>
          </cell>
          <cell r="D4778" t="str">
            <v>hs.</v>
          </cell>
          <cell r="E4778">
            <v>23.77</v>
          </cell>
          <cell r="F4778">
            <v>222.14</v>
          </cell>
          <cell r="G4778">
            <v>5280.27</v>
          </cell>
        </row>
        <row r="4779">
          <cell r="A4779" t="str">
            <v>IIEE-SJ - 103000</v>
          </cell>
          <cell r="B4779" t="str">
            <v>Ayudante</v>
          </cell>
          <cell r="C4779" t="str">
            <v>Ayudante</v>
          </cell>
          <cell r="D4779" t="str">
            <v>hs.</v>
          </cell>
          <cell r="E4779">
            <v>28.03</v>
          </cell>
          <cell r="F4779">
            <v>188.03</v>
          </cell>
          <cell r="G4779">
            <v>5270.48</v>
          </cell>
        </row>
        <row r="4780">
          <cell r="A4780" t="str">
            <v>IIEE-SJ - 102000</v>
          </cell>
          <cell r="B4780" t="str">
            <v xml:space="preserve">Oficial </v>
          </cell>
          <cell r="C4780" t="str">
            <v>Cargas Sociales Oficial</v>
          </cell>
          <cell r="D4780" t="str">
            <v>hs.</v>
          </cell>
          <cell r="E4780">
            <v>23.77</v>
          </cell>
          <cell r="F4780">
            <v>139.9</v>
          </cell>
          <cell r="G4780">
            <v>3325.42</v>
          </cell>
        </row>
        <row r="4781">
          <cell r="A4781" t="str">
            <v>IIEE-SJ - 103000</v>
          </cell>
          <cell r="B4781" t="str">
            <v>Ayudante</v>
          </cell>
          <cell r="C4781" t="str">
            <v>Cargas Sociales Ayudante</v>
          </cell>
          <cell r="D4781" t="str">
            <v>hs.</v>
          </cell>
          <cell r="E4781">
            <v>28.03</v>
          </cell>
          <cell r="F4781">
            <v>118.96</v>
          </cell>
          <cell r="G4781">
            <v>3334.45</v>
          </cell>
        </row>
        <row r="4782">
          <cell r="A4782" t="str">
            <v/>
          </cell>
          <cell r="B4782">
            <v>0</v>
          </cell>
          <cell r="C4782">
            <v>0</v>
          </cell>
          <cell r="D4782" t="str">
            <v/>
          </cell>
          <cell r="E4782">
            <v>0</v>
          </cell>
          <cell r="F4782">
            <v>0</v>
          </cell>
          <cell r="G4782">
            <v>0</v>
          </cell>
        </row>
        <row r="4783">
          <cell r="A4783" t="str">
            <v/>
          </cell>
          <cell r="B4783">
            <v>0</v>
          </cell>
          <cell r="C4783">
            <v>0</v>
          </cell>
          <cell r="D4783" t="str">
            <v/>
          </cell>
          <cell r="E4783">
            <v>0</v>
          </cell>
          <cell r="F4783">
            <v>0</v>
          </cell>
          <cell r="G4783">
            <v>0</v>
          </cell>
        </row>
        <row r="4784">
          <cell r="A4784" t="str">
            <v/>
          </cell>
          <cell r="B4784">
            <v>0</v>
          </cell>
          <cell r="C4784">
            <v>0</v>
          </cell>
          <cell r="D4784" t="str">
            <v/>
          </cell>
          <cell r="E4784">
            <v>0</v>
          </cell>
          <cell r="F4784">
            <v>0</v>
          </cell>
          <cell r="G4784">
            <v>0</v>
          </cell>
        </row>
        <row r="4785">
          <cell r="A4785" t="str">
            <v/>
          </cell>
          <cell r="B4785">
            <v>0</v>
          </cell>
          <cell r="C4785">
            <v>0</v>
          </cell>
          <cell r="D4785" t="str">
            <v/>
          </cell>
          <cell r="E4785">
            <v>0</v>
          </cell>
          <cell r="F4785">
            <v>0</v>
          </cell>
          <cell r="G4785">
            <v>0</v>
          </cell>
        </row>
        <row r="4786">
          <cell r="A4786">
            <v>0</v>
          </cell>
          <cell r="B4786">
            <v>0</v>
          </cell>
          <cell r="C4786">
            <v>0</v>
          </cell>
          <cell r="D4786">
            <v>0</v>
          </cell>
          <cell r="E4786">
            <v>0</v>
          </cell>
          <cell r="F4786" t="str">
            <v>Total B</v>
          </cell>
          <cell r="G4786">
            <v>17210.62</v>
          </cell>
        </row>
        <row r="4787">
          <cell r="A4787">
            <v>0</v>
          </cell>
          <cell r="B4787">
            <v>0</v>
          </cell>
          <cell r="C4787" t="str">
            <v>C - EQUIPOS</v>
          </cell>
          <cell r="D4787">
            <v>0</v>
          </cell>
          <cell r="E4787">
            <v>0</v>
          </cell>
          <cell r="F4787">
            <v>0</v>
          </cell>
          <cell r="G4787">
            <v>0</v>
          </cell>
        </row>
        <row r="4788">
          <cell r="A4788" t="str">
            <v/>
          </cell>
          <cell r="B4788" t="str">
            <v/>
          </cell>
          <cell r="C4788">
            <v>0</v>
          </cell>
          <cell r="D4788" t="str">
            <v/>
          </cell>
          <cell r="E4788">
            <v>0</v>
          </cell>
          <cell r="F4788">
            <v>0</v>
          </cell>
          <cell r="G4788">
            <v>0</v>
          </cell>
        </row>
        <row r="4789">
          <cell r="A4789" t="str">
            <v/>
          </cell>
          <cell r="B4789" t="str">
            <v/>
          </cell>
          <cell r="C4789">
            <v>0</v>
          </cell>
          <cell r="D4789" t="str">
            <v/>
          </cell>
          <cell r="E4789">
            <v>0</v>
          </cell>
          <cell r="F4789">
            <v>0</v>
          </cell>
          <cell r="G4789">
            <v>0</v>
          </cell>
        </row>
        <row r="4790">
          <cell r="A4790" t="str">
            <v/>
          </cell>
          <cell r="B4790" t="str">
            <v/>
          </cell>
          <cell r="C4790">
            <v>0</v>
          </cell>
          <cell r="D4790" t="str">
            <v/>
          </cell>
          <cell r="E4790">
            <v>0</v>
          </cell>
          <cell r="F4790">
            <v>0</v>
          </cell>
          <cell r="G4790">
            <v>0</v>
          </cell>
        </row>
        <row r="4791">
          <cell r="A4791" t="str">
            <v/>
          </cell>
          <cell r="B4791" t="str">
            <v/>
          </cell>
          <cell r="C4791">
            <v>0</v>
          </cell>
          <cell r="D4791" t="str">
            <v/>
          </cell>
          <cell r="E4791">
            <v>0</v>
          </cell>
          <cell r="F4791">
            <v>0</v>
          </cell>
          <cell r="G4791">
            <v>0</v>
          </cell>
        </row>
        <row r="4792">
          <cell r="A4792" t="str">
            <v/>
          </cell>
          <cell r="B4792" t="str">
            <v/>
          </cell>
          <cell r="C4792">
            <v>0</v>
          </cell>
          <cell r="D4792" t="str">
            <v/>
          </cell>
          <cell r="E4792">
            <v>0</v>
          </cell>
          <cell r="F4792">
            <v>0</v>
          </cell>
          <cell r="G4792">
            <v>0</v>
          </cell>
        </row>
        <row r="4793">
          <cell r="A4793" t="str">
            <v/>
          </cell>
          <cell r="B4793" t="str">
            <v/>
          </cell>
          <cell r="C4793">
            <v>0</v>
          </cell>
          <cell r="D4793" t="str">
            <v/>
          </cell>
          <cell r="E4793">
            <v>0</v>
          </cell>
          <cell r="F4793">
            <v>0</v>
          </cell>
          <cell r="G4793">
            <v>0</v>
          </cell>
        </row>
        <row r="4794">
          <cell r="A4794" t="str">
            <v/>
          </cell>
          <cell r="B4794" t="str">
            <v/>
          </cell>
          <cell r="C4794">
            <v>0</v>
          </cell>
          <cell r="D4794" t="str">
            <v/>
          </cell>
          <cell r="E4794">
            <v>0</v>
          </cell>
          <cell r="F4794">
            <v>0</v>
          </cell>
          <cell r="G4794">
            <v>0</v>
          </cell>
        </row>
        <row r="4795">
          <cell r="A4795" t="str">
            <v/>
          </cell>
          <cell r="B4795" t="str">
            <v/>
          </cell>
          <cell r="C4795">
            <v>0</v>
          </cell>
          <cell r="D4795" t="str">
            <v/>
          </cell>
          <cell r="E4795">
            <v>0</v>
          </cell>
          <cell r="F4795">
            <v>0</v>
          </cell>
          <cell r="G4795">
            <v>0</v>
          </cell>
        </row>
        <row r="4796">
          <cell r="A4796" t="str">
            <v/>
          </cell>
          <cell r="B4796" t="str">
            <v/>
          </cell>
          <cell r="C4796">
            <v>0</v>
          </cell>
          <cell r="D4796" t="str">
            <v/>
          </cell>
          <cell r="E4796">
            <v>0</v>
          </cell>
          <cell r="F4796">
            <v>0</v>
          </cell>
          <cell r="G4796">
            <v>0</v>
          </cell>
        </row>
        <row r="4797">
          <cell r="A4797">
            <v>0</v>
          </cell>
          <cell r="B4797">
            <v>0</v>
          </cell>
          <cell r="C4797">
            <v>0</v>
          </cell>
          <cell r="D4797">
            <v>0</v>
          </cell>
          <cell r="E4797">
            <v>0</v>
          </cell>
          <cell r="F4797" t="str">
            <v>Total C</v>
          </cell>
          <cell r="G4797">
            <v>0</v>
          </cell>
        </row>
        <row r="4798">
          <cell r="A4798">
            <v>0</v>
          </cell>
          <cell r="B4798">
            <v>0</v>
          </cell>
          <cell r="C4798">
            <v>0</v>
          </cell>
          <cell r="D4798">
            <v>0</v>
          </cell>
          <cell r="E4798">
            <v>0</v>
          </cell>
          <cell r="F4798">
            <v>0</v>
          </cell>
          <cell r="G4798">
            <v>0</v>
          </cell>
        </row>
        <row r="4799">
          <cell r="A4799" t="str">
            <v>17.1.1</v>
          </cell>
          <cell r="B4799" t="str">
            <v>Tendido de cañería.</v>
          </cell>
          <cell r="C4799">
            <v>0</v>
          </cell>
          <cell r="D4799" t="str">
            <v>Costo  Neto</v>
          </cell>
          <cell r="E4799">
            <v>0</v>
          </cell>
          <cell r="F4799" t="str">
            <v>Total D=A+B+C</v>
          </cell>
          <cell r="G4799">
            <v>210395.62000000002</v>
          </cell>
        </row>
        <row r="4801">
          <cell r="A4801" t="str">
            <v>ANALISIS DE PRECIOS</v>
          </cell>
          <cell r="B4801">
            <v>0</v>
          </cell>
          <cell r="C4801">
            <v>0</v>
          </cell>
          <cell r="D4801">
            <v>0</v>
          </cell>
          <cell r="E4801">
            <v>0</v>
          </cell>
          <cell r="F4801">
            <v>0</v>
          </cell>
          <cell r="G4801">
            <v>0</v>
          </cell>
        </row>
        <row r="4802">
          <cell r="A4802" t="str">
            <v>COMITENTE:</v>
          </cell>
          <cell r="B4802" t="str">
            <v>DIRECCIÓN DE INFRAESTRUCTURA ESCOLAR</v>
          </cell>
          <cell r="C4802">
            <v>0</v>
          </cell>
          <cell r="D4802">
            <v>0</v>
          </cell>
          <cell r="E4802">
            <v>0</v>
          </cell>
          <cell r="F4802">
            <v>0</v>
          </cell>
          <cell r="G4802">
            <v>0</v>
          </cell>
        </row>
        <row r="4803">
          <cell r="A4803" t="str">
            <v>CONTRATISTA:</v>
          </cell>
          <cell r="B4803">
            <v>0</v>
          </cell>
          <cell r="C4803">
            <v>0</v>
          </cell>
          <cell r="D4803">
            <v>0</v>
          </cell>
          <cell r="E4803">
            <v>0</v>
          </cell>
          <cell r="F4803">
            <v>0</v>
          </cell>
          <cell r="G4803">
            <v>0</v>
          </cell>
        </row>
        <row r="4804">
          <cell r="A4804" t="str">
            <v>OBRA:</v>
          </cell>
          <cell r="B4804" t="str">
            <v>ESCUELA JUAN JOSE PASO</v>
          </cell>
          <cell r="C4804">
            <v>0</v>
          </cell>
          <cell r="D4804">
            <v>0</v>
          </cell>
          <cell r="E4804">
            <v>0</v>
          </cell>
          <cell r="F4804" t="str">
            <v>PRECIOS A:</v>
          </cell>
          <cell r="G4804">
            <v>44180</v>
          </cell>
        </row>
        <row r="4805">
          <cell r="A4805" t="str">
            <v>UBICACIÓN:</v>
          </cell>
          <cell r="B4805" t="str">
            <v>DEPARTAMENTO ANGACO</v>
          </cell>
          <cell r="C4805">
            <v>0</v>
          </cell>
          <cell r="D4805">
            <v>0</v>
          </cell>
          <cell r="E4805">
            <v>0</v>
          </cell>
          <cell r="F4805">
            <v>0</v>
          </cell>
          <cell r="G4805">
            <v>0</v>
          </cell>
        </row>
        <row r="4806">
          <cell r="A4806" t="str">
            <v>RUBRO:</v>
          </cell>
          <cell r="B4806">
            <v>17</v>
          </cell>
          <cell r="C4806" t="str">
            <v>INSTALACIÓN DE SEGURIDAD</v>
          </cell>
          <cell r="D4806">
            <v>0</v>
          </cell>
          <cell r="E4806">
            <v>0</v>
          </cell>
          <cell r="F4806">
            <v>0</v>
          </cell>
          <cell r="G4806">
            <v>0</v>
          </cell>
        </row>
        <row r="4807">
          <cell r="A4807" t="str">
            <v>ITEM:</v>
          </cell>
          <cell r="B4807" t="str">
            <v>17.1.2</v>
          </cell>
          <cell r="C4807" t="str">
            <v>Hidrantes, bocas de impulsión.</v>
          </cell>
          <cell r="D4807">
            <v>0</v>
          </cell>
          <cell r="E4807">
            <v>0</v>
          </cell>
          <cell r="F4807" t="str">
            <v>UNIDAD:</v>
          </cell>
          <cell r="G4807" t="str">
            <v>gl</v>
          </cell>
        </row>
        <row r="4808">
          <cell r="A4808">
            <v>0</v>
          </cell>
          <cell r="B4808">
            <v>0</v>
          </cell>
          <cell r="C4808">
            <v>0</v>
          </cell>
          <cell r="D4808">
            <v>0</v>
          </cell>
          <cell r="E4808">
            <v>0</v>
          </cell>
          <cell r="F4808">
            <v>0</v>
          </cell>
          <cell r="G4808">
            <v>0</v>
          </cell>
        </row>
        <row r="4809">
          <cell r="A4809" t="str">
            <v>DATOS REDETERMINACION</v>
          </cell>
          <cell r="B4809">
            <v>0</v>
          </cell>
          <cell r="C4809" t="str">
            <v>DESIGNACION</v>
          </cell>
          <cell r="D4809" t="str">
            <v>U</v>
          </cell>
          <cell r="E4809" t="str">
            <v>Cantidad</v>
          </cell>
          <cell r="F4809" t="str">
            <v>$ Unitarios</v>
          </cell>
          <cell r="G4809" t="str">
            <v>$ Parcial</v>
          </cell>
        </row>
        <row r="4810">
          <cell r="A4810" t="str">
            <v>CÓDIGO</v>
          </cell>
          <cell r="B4810" t="str">
            <v>DESCRIPCIÓN</v>
          </cell>
          <cell r="C4810">
            <v>0</v>
          </cell>
          <cell r="D4810">
            <v>0</v>
          </cell>
          <cell r="E4810">
            <v>0</v>
          </cell>
          <cell r="F4810">
            <v>0</v>
          </cell>
          <cell r="G4810">
            <v>0</v>
          </cell>
        </row>
        <row r="4811">
          <cell r="A4811">
            <v>0</v>
          </cell>
          <cell r="B4811">
            <v>0</v>
          </cell>
          <cell r="C4811" t="str">
            <v>A - MATERIALES</v>
          </cell>
          <cell r="D4811">
            <v>0</v>
          </cell>
          <cell r="E4811">
            <v>0</v>
          </cell>
          <cell r="F4811">
            <v>0</v>
          </cell>
          <cell r="G4811">
            <v>0</v>
          </cell>
        </row>
        <row r="4812">
          <cell r="A4812" t="str">
            <v>INDEC-MO - 51690-1</v>
          </cell>
          <cell r="B4812" t="str">
            <v xml:space="preserve">Instalación contra incendio </v>
          </cell>
          <cell r="C4812" t="str">
            <v>Hidrantes, Bocas de Impulsión S/Esp. Técnicas</v>
          </cell>
          <cell r="D4812" t="str">
            <v>Gl</v>
          </cell>
          <cell r="E4812">
            <v>1</v>
          </cell>
          <cell r="F4812">
            <v>206935.2</v>
          </cell>
          <cell r="G4812">
            <v>206935.2</v>
          </cell>
        </row>
        <row r="4813">
          <cell r="A4813" t="str">
            <v/>
          </cell>
          <cell r="B4813" t="str">
            <v/>
          </cell>
          <cell r="C4813">
            <v>0</v>
          </cell>
          <cell r="D4813" t="str">
            <v/>
          </cell>
          <cell r="E4813">
            <v>0</v>
          </cell>
          <cell r="F4813">
            <v>0</v>
          </cell>
          <cell r="G4813">
            <v>0</v>
          </cell>
        </row>
        <row r="4814">
          <cell r="A4814" t="str">
            <v/>
          </cell>
          <cell r="B4814" t="str">
            <v/>
          </cell>
          <cell r="C4814">
            <v>0</v>
          </cell>
          <cell r="D4814" t="str">
            <v/>
          </cell>
          <cell r="E4814">
            <v>0</v>
          </cell>
          <cell r="F4814">
            <v>0</v>
          </cell>
          <cell r="G4814">
            <v>0</v>
          </cell>
        </row>
        <row r="4815">
          <cell r="A4815" t="str">
            <v/>
          </cell>
          <cell r="B4815" t="str">
            <v/>
          </cell>
          <cell r="C4815">
            <v>0</v>
          </cell>
          <cell r="D4815" t="str">
            <v/>
          </cell>
          <cell r="E4815">
            <v>0</v>
          </cell>
          <cell r="F4815">
            <v>0</v>
          </cell>
          <cell r="G4815">
            <v>0</v>
          </cell>
        </row>
        <row r="4816">
          <cell r="A4816" t="str">
            <v/>
          </cell>
          <cell r="B4816" t="str">
            <v/>
          </cell>
          <cell r="C4816">
            <v>0</v>
          </cell>
          <cell r="D4816" t="str">
            <v/>
          </cell>
          <cell r="E4816">
            <v>0</v>
          </cell>
          <cell r="F4816">
            <v>0</v>
          </cell>
          <cell r="G4816">
            <v>0</v>
          </cell>
        </row>
        <row r="4817">
          <cell r="A4817" t="str">
            <v/>
          </cell>
          <cell r="B4817" t="str">
            <v/>
          </cell>
          <cell r="C4817">
            <v>0</v>
          </cell>
          <cell r="D4817" t="str">
            <v/>
          </cell>
          <cell r="E4817">
            <v>0</v>
          </cell>
          <cell r="F4817">
            <v>0</v>
          </cell>
          <cell r="G4817">
            <v>0</v>
          </cell>
        </row>
        <row r="4818">
          <cell r="A4818" t="str">
            <v/>
          </cell>
          <cell r="B4818" t="str">
            <v/>
          </cell>
          <cell r="C4818">
            <v>0</v>
          </cell>
          <cell r="D4818" t="str">
            <v/>
          </cell>
          <cell r="E4818">
            <v>0</v>
          </cell>
          <cell r="F4818">
            <v>0</v>
          </cell>
          <cell r="G4818">
            <v>0</v>
          </cell>
        </row>
        <row r="4819">
          <cell r="A4819" t="str">
            <v/>
          </cell>
          <cell r="B4819" t="str">
            <v/>
          </cell>
          <cell r="C4819">
            <v>0</v>
          </cell>
          <cell r="D4819" t="str">
            <v/>
          </cell>
          <cell r="E4819">
            <v>0</v>
          </cell>
          <cell r="F4819">
            <v>0</v>
          </cell>
          <cell r="G4819">
            <v>0</v>
          </cell>
        </row>
        <row r="4820">
          <cell r="A4820" t="str">
            <v/>
          </cell>
          <cell r="B4820" t="str">
            <v/>
          </cell>
          <cell r="C4820">
            <v>0</v>
          </cell>
          <cell r="D4820" t="str">
            <v/>
          </cell>
          <cell r="E4820">
            <v>0</v>
          </cell>
          <cell r="F4820">
            <v>0</v>
          </cell>
          <cell r="G4820">
            <v>0</v>
          </cell>
        </row>
        <row r="4821">
          <cell r="A4821" t="str">
            <v/>
          </cell>
          <cell r="B4821" t="str">
            <v/>
          </cell>
          <cell r="C4821">
            <v>0</v>
          </cell>
          <cell r="D4821" t="str">
            <v/>
          </cell>
          <cell r="E4821">
            <v>0</v>
          </cell>
          <cell r="F4821">
            <v>0</v>
          </cell>
          <cell r="G4821">
            <v>0</v>
          </cell>
        </row>
        <row r="4822">
          <cell r="A4822" t="str">
            <v/>
          </cell>
          <cell r="B4822" t="str">
            <v/>
          </cell>
          <cell r="C4822">
            <v>0</v>
          </cell>
          <cell r="D4822" t="str">
            <v/>
          </cell>
          <cell r="E4822">
            <v>0</v>
          </cell>
          <cell r="F4822">
            <v>0</v>
          </cell>
          <cell r="G4822">
            <v>0</v>
          </cell>
        </row>
        <row r="4823">
          <cell r="A4823" t="str">
            <v/>
          </cell>
          <cell r="B4823" t="str">
            <v/>
          </cell>
          <cell r="C4823">
            <v>0</v>
          </cell>
          <cell r="D4823" t="str">
            <v/>
          </cell>
          <cell r="E4823">
            <v>0</v>
          </cell>
          <cell r="F4823">
            <v>0</v>
          </cell>
          <cell r="G4823">
            <v>0</v>
          </cell>
        </row>
        <row r="4824">
          <cell r="A4824" t="str">
            <v/>
          </cell>
          <cell r="B4824" t="str">
            <v/>
          </cell>
          <cell r="C4824">
            <v>0</v>
          </cell>
          <cell r="D4824" t="str">
            <v/>
          </cell>
          <cell r="E4824">
            <v>0</v>
          </cell>
          <cell r="F4824">
            <v>0</v>
          </cell>
          <cell r="G4824">
            <v>0</v>
          </cell>
        </row>
        <row r="4825">
          <cell r="A4825" t="str">
            <v/>
          </cell>
          <cell r="B4825" t="str">
            <v/>
          </cell>
          <cell r="C4825">
            <v>0</v>
          </cell>
          <cell r="D4825" t="str">
            <v/>
          </cell>
          <cell r="E4825">
            <v>0</v>
          </cell>
          <cell r="F4825">
            <v>0</v>
          </cell>
          <cell r="G4825">
            <v>0</v>
          </cell>
        </row>
        <row r="4826">
          <cell r="A4826">
            <v>0</v>
          </cell>
          <cell r="B4826">
            <v>0</v>
          </cell>
          <cell r="C4826">
            <v>0</v>
          </cell>
          <cell r="D4826">
            <v>0</v>
          </cell>
          <cell r="E4826">
            <v>0</v>
          </cell>
          <cell r="F4826" t="str">
            <v>Total A</v>
          </cell>
          <cell r="G4826">
            <v>206935.2</v>
          </cell>
        </row>
        <row r="4827">
          <cell r="A4827">
            <v>0</v>
          </cell>
          <cell r="B4827">
            <v>0</v>
          </cell>
          <cell r="C4827" t="str">
            <v>B - MANO DE OBRA</v>
          </cell>
          <cell r="D4827">
            <v>0</v>
          </cell>
          <cell r="E4827">
            <v>0</v>
          </cell>
          <cell r="F4827">
            <v>0</v>
          </cell>
          <cell r="G4827">
            <v>0</v>
          </cell>
        </row>
        <row r="4828">
          <cell r="A4828" t="str">
            <v>IIEE-SJ - 102000</v>
          </cell>
          <cell r="B4828" t="str">
            <v xml:space="preserve">Oficial </v>
          </cell>
          <cell r="C4828" t="str">
            <v>Oficial</v>
          </cell>
          <cell r="D4828" t="str">
            <v>hs.</v>
          </cell>
          <cell r="E4828">
            <v>25.46</v>
          </cell>
          <cell r="F4828">
            <v>222.14</v>
          </cell>
          <cell r="G4828">
            <v>5655.68</v>
          </cell>
        </row>
        <row r="4829">
          <cell r="A4829" t="str">
            <v>IIEE-SJ - 103000</v>
          </cell>
          <cell r="B4829" t="str">
            <v>Ayudante</v>
          </cell>
          <cell r="C4829" t="str">
            <v>Ayudante</v>
          </cell>
          <cell r="D4829" t="str">
            <v>hs.</v>
          </cell>
          <cell r="E4829">
            <v>30.02</v>
          </cell>
          <cell r="F4829">
            <v>188.03</v>
          </cell>
          <cell r="G4829">
            <v>5644.66</v>
          </cell>
        </row>
        <row r="4830">
          <cell r="A4830" t="str">
            <v>IIEE-SJ - 102000</v>
          </cell>
          <cell r="B4830" t="str">
            <v xml:space="preserve">Oficial </v>
          </cell>
          <cell r="C4830" t="str">
            <v>Cargas Sociales Oficial</v>
          </cell>
          <cell r="D4830" t="str">
            <v>hs.</v>
          </cell>
          <cell r="E4830">
            <v>25.46</v>
          </cell>
          <cell r="F4830">
            <v>139.9</v>
          </cell>
          <cell r="G4830">
            <v>3561.85</v>
          </cell>
        </row>
        <row r="4831">
          <cell r="A4831" t="str">
            <v>IIEE-SJ - 103000</v>
          </cell>
          <cell r="B4831" t="str">
            <v>Ayudante</v>
          </cell>
          <cell r="C4831" t="str">
            <v>Cargas Sociales Ayudante</v>
          </cell>
          <cell r="D4831" t="str">
            <v>hs.</v>
          </cell>
          <cell r="E4831">
            <v>30.02</v>
          </cell>
          <cell r="F4831">
            <v>118.96</v>
          </cell>
          <cell r="G4831">
            <v>3571.18</v>
          </cell>
        </row>
        <row r="4832">
          <cell r="A4832" t="str">
            <v/>
          </cell>
          <cell r="B4832">
            <v>0</v>
          </cell>
          <cell r="C4832">
            <v>0</v>
          </cell>
          <cell r="D4832" t="str">
            <v/>
          </cell>
          <cell r="E4832">
            <v>0</v>
          </cell>
          <cell r="F4832">
            <v>0</v>
          </cell>
          <cell r="G4832">
            <v>0</v>
          </cell>
        </row>
        <row r="4833">
          <cell r="A4833" t="str">
            <v/>
          </cell>
          <cell r="B4833">
            <v>0</v>
          </cell>
          <cell r="C4833">
            <v>0</v>
          </cell>
          <cell r="D4833" t="str">
            <v/>
          </cell>
          <cell r="E4833">
            <v>0</v>
          </cell>
          <cell r="F4833">
            <v>0</v>
          </cell>
          <cell r="G4833">
            <v>0</v>
          </cell>
        </row>
        <row r="4834">
          <cell r="A4834" t="str">
            <v/>
          </cell>
          <cell r="B4834">
            <v>0</v>
          </cell>
          <cell r="C4834">
            <v>0</v>
          </cell>
          <cell r="D4834" t="str">
            <v/>
          </cell>
          <cell r="E4834">
            <v>0</v>
          </cell>
          <cell r="F4834">
            <v>0</v>
          </cell>
          <cell r="G4834">
            <v>0</v>
          </cell>
        </row>
        <row r="4835">
          <cell r="A4835" t="str">
            <v/>
          </cell>
          <cell r="B4835">
            <v>0</v>
          </cell>
          <cell r="C4835">
            <v>0</v>
          </cell>
          <cell r="D4835" t="str">
            <v/>
          </cell>
          <cell r="E4835">
            <v>0</v>
          </cell>
          <cell r="F4835">
            <v>0</v>
          </cell>
          <cell r="G4835">
            <v>0</v>
          </cell>
        </row>
        <row r="4836">
          <cell r="A4836">
            <v>0</v>
          </cell>
          <cell r="B4836">
            <v>0</v>
          </cell>
          <cell r="C4836">
            <v>0</v>
          </cell>
          <cell r="D4836">
            <v>0</v>
          </cell>
          <cell r="E4836">
            <v>0</v>
          </cell>
          <cell r="F4836" t="str">
            <v>Total B</v>
          </cell>
          <cell r="G4836">
            <v>18433.37</v>
          </cell>
        </row>
        <row r="4837">
          <cell r="A4837">
            <v>0</v>
          </cell>
          <cell r="B4837">
            <v>0</v>
          </cell>
          <cell r="C4837" t="str">
            <v>C - EQUIPOS</v>
          </cell>
          <cell r="D4837">
            <v>0</v>
          </cell>
          <cell r="E4837">
            <v>0</v>
          </cell>
          <cell r="F4837">
            <v>0</v>
          </cell>
          <cell r="G4837">
            <v>0</v>
          </cell>
        </row>
        <row r="4838">
          <cell r="A4838" t="str">
            <v/>
          </cell>
          <cell r="B4838" t="str">
            <v/>
          </cell>
          <cell r="C4838">
            <v>0</v>
          </cell>
          <cell r="D4838" t="str">
            <v/>
          </cell>
          <cell r="E4838">
            <v>0</v>
          </cell>
          <cell r="F4838">
            <v>0</v>
          </cell>
          <cell r="G4838">
            <v>0</v>
          </cell>
        </row>
        <row r="4839">
          <cell r="A4839" t="str">
            <v/>
          </cell>
          <cell r="B4839" t="str">
            <v/>
          </cell>
          <cell r="C4839">
            <v>0</v>
          </cell>
          <cell r="D4839" t="str">
            <v/>
          </cell>
          <cell r="E4839">
            <v>0</v>
          </cell>
          <cell r="F4839">
            <v>0</v>
          </cell>
          <cell r="G4839">
            <v>0</v>
          </cell>
        </row>
        <row r="4840">
          <cell r="A4840" t="str">
            <v/>
          </cell>
          <cell r="B4840" t="str">
            <v/>
          </cell>
          <cell r="C4840">
            <v>0</v>
          </cell>
          <cell r="D4840" t="str">
            <v/>
          </cell>
          <cell r="E4840">
            <v>0</v>
          </cell>
          <cell r="F4840">
            <v>0</v>
          </cell>
          <cell r="G4840">
            <v>0</v>
          </cell>
        </row>
        <row r="4841">
          <cell r="A4841" t="str">
            <v/>
          </cell>
          <cell r="B4841" t="str">
            <v/>
          </cell>
          <cell r="C4841">
            <v>0</v>
          </cell>
          <cell r="D4841" t="str">
            <v/>
          </cell>
          <cell r="E4841">
            <v>0</v>
          </cell>
          <cell r="F4841">
            <v>0</v>
          </cell>
          <cell r="G4841">
            <v>0</v>
          </cell>
        </row>
        <row r="4842">
          <cell r="A4842" t="str">
            <v/>
          </cell>
          <cell r="B4842" t="str">
            <v/>
          </cell>
          <cell r="C4842">
            <v>0</v>
          </cell>
          <cell r="D4842" t="str">
            <v/>
          </cell>
          <cell r="E4842">
            <v>0</v>
          </cell>
          <cell r="F4842">
            <v>0</v>
          </cell>
          <cell r="G4842">
            <v>0</v>
          </cell>
        </row>
        <row r="4843">
          <cell r="A4843" t="str">
            <v/>
          </cell>
          <cell r="B4843" t="str">
            <v/>
          </cell>
          <cell r="C4843">
            <v>0</v>
          </cell>
          <cell r="D4843" t="str">
            <v/>
          </cell>
          <cell r="E4843">
            <v>0</v>
          </cell>
          <cell r="F4843">
            <v>0</v>
          </cell>
          <cell r="G4843">
            <v>0</v>
          </cell>
        </row>
        <row r="4844">
          <cell r="A4844" t="str">
            <v/>
          </cell>
          <cell r="B4844" t="str">
            <v/>
          </cell>
          <cell r="C4844">
            <v>0</v>
          </cell>
          <cell r="D4844" t="str">
            <v/>
          </cell>
          <cell r="E4844">
            <v>0</v>
          </cell>
          <cell r="F4844">
            <v>0</v>
          </cell>
          <cell r="G4844">
            <v>0</v>
          </cell>
        </row>
        <row r="4845">
          <cell r="A4845" t="str">
            <v/>
          </cell>
          <cell r="B4845" t="str">
            <v/>
          </cell>
          <cell r="C4845">
            <v>0</v>
          </cell>
          <cell r="D4845" t="str">
            <v/>
          </cell>
          <cell r="E4845">
            <v>0</v>
          </cell>
          <cell r="F4845">
            <v>0</v>
          </cell>
          <cell r="G4845">
            <v>0</v>
          </cell>
        </row>
        <row r="4846">
          <cell r="A4846" t="str">
            <v/>
          </cell>
          <cell r="B4846" t="str">
            <v/>
          </cell>
          <cell r="C4846">
            <v>0</v>
          </cell>
          <cell r="D4846" t="str">
            <v/>
          </cell>
          <cell r="E4846">
            <v>0</v>
          </cell>
          <cell r="F4846">
            <v>0</v>
          </cell>
          <cell r="G4846">
            <v>0</v>
          </cell>
        </row>
        <row r="4847">
          <cell r="A4847">
            <v>0</v>
          </cell>
          <cell r="B4847">
            <v>0</v>
          </cell>
          <cell r="C4847">
            <v>0</v>
          </cell>
          <cell r="D4847">
            <v>0</v>
          </cell>
          <cell r="E4847">
            <v>0</v>
          </cell>
          <cell r="F4847" t="str">
            <v>Total C</v>
          </cell>
          <cell r="G4847">
            <v>0</v>
          </cell>
        </row>
        <row r="4848">
          <cell r="A4848">
            <v>0</v>
          </cell>
          <cell r="B4848">
            <v>0</v>
          </cell>
          <cell r="C4848">
            <v>0</v>
          </cell>
          <cell r="D4848">
            <v>0</v>
          </cell>
          <cell r="E4848">
            <v>0</v>
          </cell>
          <cell r="F4848">
            <v>0</v>
          </cell>
          <cell r="G4848">
            <v>0</v>
          </cell>
        </row>
        <row r="4849">
          <cell r="A4849" t="str">
            <v>17.1.2</v>
          </cell>
          <cell r="B4849" t="str">
            <v>Hidrantes, bocas de impulsión.</v>
          </cell>
          <cell r="C4849">
            <v>0</v>
          </cell>
          <cell r="D4849" t="str">
            <v>Costo  Neto</v>
          </cell>
          <cell r="E4849">
            <v>0</v>
          </cell>
          <cell r="F4849" t="str">
            <v>Total D=A+B+C</v>
          </cell>
          <cell r="G4849">
            <v>225368.57</v>
          </cell>
        </row>
        <row r="4851">
          <cell r="A4851" t="str">
            <v>ANALISIS DE PRECIOS</v>
          </cell>
          <cell r="B4851">
            <v>0</v>
          </cell>
          <cell r="C4851">
            <v>0</v>
          </cell>
          <cell r="D4851">
            <v>0</v>
          </cell>
          <cell r="E4851">
            <v>0</v>
          </cell>
          <cell r="F4851">
            <v>0</v>
          </cell>
          <cell r="G4851">
            <v>0</v>
          </cell>
        </row>
        <row r="4852">
          <cell r="A4852" t="str">
            <v>COMITENTE:</v>
          </cell>
          <cell r="B4852" t="str">
            <v>DIRECCIÓN DE INFRAESTRUCTURA ESCOLAR</v>
          </cell>
          <cell r="C4852">
            <v>0</v>
          </cell>
          <cell r="D4852">
            <v>0</v>
          </cell>
          <cell r="E4852">
            <v>0</v>
          </cell>
          <cell r="F4852">
            <v>0</v>
          </cell>
          <cell r="G4852">
            <v>0</v>
          </cell>
        </row>
        <row r="4853">
          <cell r="A4853" t="str">
            <v>CONTRATISTA:</v>
          </cell>
          <cell r="B4853">
            <v>0</v>
          </cell>
          <cell r="C4853">
            <v>0</v>
          </cell>
          <cell r="D4853">
            <v>0</v>
          </cell>
          <cell r="E4853">
            <v>0</v>
          </cell>
          <cell r="F4853">
            <v>0</v>
          </cell>
          <cell r="G4853">
            <v>0</v>
          </cell>
        </row>
        <row r="4854">
          <cell r="A4854" t="str">
            <v>OBRA:</v>
          </cell>
          <cell r="B4854" t="str">
            <v>ESCUELA JUAN JOSE PASO</v>
          </cell>
          <cell r="C4854">
            <v>0</v>
          </cell>
          <cell r="D4854">
            <v>0</v>
          </cell>
          <cell r="E4854">
            <v>0</v>
          </cell>
          <cell r="F4854" t="str">
            <v>PRECIOS A:</v>
          </cell>
          <cell r="G4854">
            <v>44180</v>
          </cell>
        </row>
        <row r="4855">
          <cell r="A4855" t="str">
            <v>UBICACIÓN:</v>
          </cell>
          <cell r="B4855" t="str">
            <v>DEPARTAMENTO ANGACO</v>
          </cell>
          <cell r="C4855">
            <v>0</v>
          </cell>
          <cell r="D4855">
            <v>0</v>
          </cell>
          <cell r="E4855">
            <v>0</v>
          </cell>
          <cell r="F4855">
            <v>0</v>
          </cell>
          <cell r="G4855">
            <v>0</v>
          </cell>
        </row>
        <row r="4856">
          <cell r="A4856" t="str">
            <v>RUBRO:</v>
          </cell>
          <cell r="B4856">
            <v>17</v>
          </cell>
          <cell r="C4856" t="str">
            <v>INSTALACIÓN DE SEGURIDAD</v>
          </cell>
          <cell r="D4856">
            <v>0</v>
          </cell>
          <cell r="E4856">
            <v>0</v>
          </cell>
          <cell r="F4856">
            <v>0</v>
          </cell>
          <cell r="G4856">
            <v>0</v>
          </cell>
        </row>
        <row r="4857">
          <cell r="A4857" t="str">
            <v>ITEM:</v>
          </cell>
          <cell r="B4857" t="str">
            <v>17.1.3</v>
          </cell>
          <cell r="C4857" t="str">
            <v>Matafuegos, carteles de señalización</v>
          </cell>
          <cell r="D4857">
            <v>0</v>
          </cell>
          <cell r="E4857">
            <v>0</v>
          </cell>
          <cell r="F4857" t="str">
            <v>UNIDAD:</v>
          </cell>
          <cell r="G4857" t="str">
            <v>gl</v>
          </cell>
        </row>
        <row r="4858">
          <cell r="A4858">
            <v>0</v>
          </cell>
          <cell r="B4858">
            <v>0</v>
          </cell>
          <cell r="C4858">
            <v>0</v>
          </cell>
          <cell r="D4858">
            <v>0</v>
          </cell>
          <cell r="E4858">
            <v>0</v>
          </cell>
          <cell r="F4858">
            <v>0</v>
          </cell>
          <cell r="G4858">
            <v>0</v>
          </cell>
        </row>
        <row r="4859">
          <cell r="A4859" t="str">
            <v>DATOS REDETERMINACION</v>
          </cell>
          <cell r="B4859">
            <v>0</v>
          </cell>
          <cell r="C4859" t="str">
            <v>DESIGNACION</v>
          </cell>
          <cell r="D4859" t="str">
            <v>U</v>
          </cell>
          <cell r="E4859" t="str">
            <v>Cantidad</v>
          </cell>
          <cell r="F4859" t="str">
            <v>$ Unitarios</v>
          </cell>
          <cell r="G4859" t="str">
            <v>$ Parcial</v>
          </cell>
        </row>
        <row r="4860">
          <cell r="A4860" t="str">
            <v>CÓDIGO</v>
          </cell>
          <cell r="B4860" t="str">
            <v>DESCRIPCIÓN</v>
          </cell>
          <cell r="C4860">
            <v>0</v>
          </cell>
          <cell r="D4860">
            <v>0</v>
          </cell>
          <cell r="E4860">
            <v>0</v>
          </cell>
          <cell r="F4860">
            <v>0</v>
          </cell>
          <cell r="G4860">
            <v>0</v>
          </cell>
        </row>
        <row r="4861">
          <cell r="A4861">
            <v>0</v>
          </cell>
          <cell r="B4861">
            <v>0</v>
          </cell>
          <cell r="C4861" t="str">
            <v>A - MATERIALES</v>
          </cell>
          <cell r="D4861">
            <v>0</v>
          </cell>
          <cell r="E4861">
            <v>0</v>
          </cell>
          <cell r="F4861">
            <v>0</v>
          </cell>
          <cell r="G4861">
            <v>0</v>
          </cell>
        </row>
        <row r="4862">
          <cell r="A4862" t="str">
            <v>INDEC-MO - 51690-1</v>
          </cell>
          <cell r="B4862" t="str">
            <v xml:space="preserve">Instalación contra incendio </v>
          </cell>
          <cell r="C4862" t="str">
            <v>Matafuegos, Carteles S/Esp. Técnicas</v>
          </cell>
          <cell r="D4862" t="str">
            <v>Gl</v>
          </cell>
          <cell r="E4862">
            <v>1</v>
          </cell>
          <cell r="F4862">
            <v>149209.20000000001</v>
          </cell>
          <cell r="G4862">
            <v>149209.20000000001</v>
          </cell>
        </row>
        <row r="4863">
          <cell r="A4863" t="str">
            <v/>
          </cell>
          <cell r="B4863" t="str">
            <v/>
          </cell>
          <cell r="C4863">
            <v>0</v>
          </cell>
          <cell r="D4863" t="str">
            <v/>
          </cell>
          <cell r="E4863">
            <v>0</v>
          </cell>
          <cell r="F4863">
            <v>0</v>
          </cell>
          <cell r="G4863">
            <v>0</v>
          </cell>
        </row>
        <row r="4864">
          <cell r="A4864" t="str">
            <v/>
          </cell>
          <cell r="B4864" t="str">
            <v/>
          </cell>
          <cell r="C4864">
            <v>0</v>
          </cell>
          <cell r="D4864" t="str">
            <v/>
          </cell>
          <cell r="E4864">
            <v>0</v>
          </cell>
          <cell r="F4864">
            <v>0</v>
          </cell>
          <cell r="G4864">
            <v>0</v>
          </cell>
        </row>
        <row r="4865">
          <cell r="A4865" t="str">
            <v/>
          </cell>
          <cell r="B4865" t="str">
            <v/>
          </cell>
          <cell r="C4865">
            <v>0</v>
          </cell>
          <cell r="D4865" t="str">
            <v/>
          </cell>
          <cell r="E4865">
            <v>0</v>
          </cell>
          <cell r="F4865">
            <v>0</v>
          </cell>
          <cell r="G4865">
            <v>0</v>
          </cell>
        </row>
        <row r="4866">
          <cell r="A4866" t="str">
            <v/>
          </cell>
          <cell r="B4866" t="str">
            <v/>
          </cell>
          <cell r="C4866">
            <v>0</v>
          </cell>
          <cell r="D4866" t="str">
            <v/>
          </cell>
          <cell r="E4866">
            <v>0</v>
          </cell>
          <cell r="F4866">
            <v>0</v>
          </cell>
          <cell r="G4866">
            <v>0</v>
          </cell>
        </row>
        <row r="4867">
          <cell r="A4867" t="str">
            <v/>
          </cell>
          <cell r="B4867" t="str">
            <v/>
          </cell>
          <cell r="C4867">
            <v>0</v>
          </cell>
          <cell r="D4867" t="str">
            <v/>
          </cell>
          <cell r="E4867">
            <v>0</v>
          </cell>
          <cell r="F4867">
            <v>0</v>
          </cell>
          <cell r="G4867">
            <v>0</v>
          </cell>
        </row>
        <row r="4868">
          <cell r="A4868" t="str">
            <v/>
          </cell>
          <cell r="B4868" t="str">
            <v/>
          </cell>
          <cell r="C4868">
            <v>0</v>
          </cell>
          <cell r="D4868" t="str">
            <v/>
          </cell>
          <cell r="E4868">
            <v>0</v>
          </cell>
          <cell r="F4868">
            <v>0</v>
          </cell>
          <cell r="G4868">
            <v>0</v>
          </cell>
        </row>
        <row r="4869">
          <cell r="A4869" t="str">
            <v/>
          </cell>
          <cell r="B4869" t="str">
            <v/>
          </cell>
          <cell r="C4869">
            <v>0</v>
          </cell>
          <cell r="D4869" t="str">
            <v/>
          </cell>
          <cell r="E4869">
            <v>0</v>
          </cell>
          <cell r="F4869">
            <v>0</v>
          </cell>
          <cell r="G4869">
            <v>0</v>
          </cell>
        </row>
        <row r="4870">
          <cell r="A4870" t="str">
            <v/>
          </cell>
          <cell r="B4870" t="str">
            <v/>
          </cell>
          <cell r="C4870">
            <v>0</v>
          </cell>
          <cell r="D4870" t="str">
            <v/>
          </cell>
          <cell r="E4870">
            <v>0</v>
          </cell>
          <cell r="F4870">
            <v>0</v>
          </cell>
          <cell r="G4870">
            <v>0</v>
          </cell>
        </row>
        <row r="4871">
          <cell r="A4871" t="str">
            <v/>
          </cell>
          <cell r="B4871" t="str">
            <v/>
          </cell>
          <cell r="C4871">
            <v>0</v>
          </cell>
          <cell r="D4871" t="str">
            <v/>
          </cell>
          <cell r="E4871">
            <v>0</v>
          </cell>
          <cell r="F4871">
            <v>0</v>
          </cell>
          <cell r="G4871">
            <v>0</v>
          </cell>
        </row>
        <row r="4872">
          <cell r="A4872" t="str">
            <v/>
          </cell>
          <cell r="B4872" t="str">
            <v/>
          </cell>
          <cell r="C4872">
            <v>0</v>
          </cell>
          <cell r="D4872" t="str">
            <v/>
          </cell>
          <cell r="E4872">
            <v>0</v>
          </cell>
          <cell r="F4872">
            <v>0</v>
          </cell>
          <cell r="G4872">
            <v>0</v>
          </cell>
        </row>
        <row r="4873">
          <cell r="A4873" t="str">
            <v/>
          </cell>
          <cell r="B4873" t="str">
            <v/>
          </cell>
          <cell r="C4873">
            <v>0</v>
          </cell>
          <cell r="D4873" t="str">
            <v/>
          </cell>
          <cell r="E4873">
            <v>0</v>
          </cell>
          <cell r="F4873">
            <v>0</v>
          </cell>
          <cell r="G4873">
            <v>0</v>
          </cell>
        </row>
        <row r="4874">
          <cell r="A4874" t="str">
            <v/>
          </cell>
          <cell r="B4874" t="str">
            <v/>
          </cell>
          <cell r="C4874">
            <v>0</v>
          </cell>
          <cell r="D4874" t="str">
            <v/>
          </cell>
          <cell r="E4874">
            <v>0</v>
          </cell>
          <cell r="F4874">
            <v>0</v>
          </cell>
          <cell r="G4874">
            <v>0</v>
          </cell>
        </row>
        <row r="4875">
          <cell r="A4875" t="str">
            <v/>
          </cell>
          <cell r="B4875" t="str">
            <v/>
          </cell>
          <cell r="C4875">
            <v>0</v>
          </cell>
          <cell r="D4875" t="str">
            <v/>
          </cell>
          <cell r="E4875">
            <v>0</v>
          </cell>
          <cell r="F4875">
            <v>0</v>
          </cell>
          <cell r="G4875">
            <v>0</v>
          </cell>
        </row>
        <row r="4876">
          <cell r="A4876">
            <v>0</v>
          </cell>
          <cell r="B4876">
            <v>0</v>
          </cell>
          <cell r="C4876">
            <v>0</v>
          </cell>
          <cell r="D4876">
            <v>0</v>
          </cell>
          <cell r="E4876">
            <v>0</v>
          </cell>
          <cell r="F4876" t="str">
            <v>Total A</v>
          </cell>
          <cell r="G4876">
            <v>149209.20000000001</v>
          </cell>
        </row>
        <row r="4877">
          <cell r="A4877">
            <v>0</v>
          </cell>
          <cell r="B4877">
            <v>0</v>
          </cell>
          <cell r="C4877" t="str">
            <v>B - MANO DE OBRA</v>
          </cell>
          <cell r="D4877">
            <v>0</v>
          </cell>
          <cell r="E4877">
            <v>0</v>
          </cell>
          <cell r="F4877">
            <v>0</v>
          </cell>
          <cell r="G4877">
            <v>0</v>
          </cell>
        </row>
        <row r="4878">
          <cell r="A4878" t="str">
            <v>IIEE-SJ - 102000</v>
          </cell>
          <cell r="B4878" t="str">
            <v xml:space="preserve">Oficial </v>
          </cell>
          <cell r="C4878" t="str">
            <v>Oficial</v>
          </cell>
          <cell r="D4878" t="str">
            <v>hs.</v>
          </cell>
          <cell r="E4878">
            <v>18.36</v>
          </cell>
          <cell r="F4878">
            <v>222.14</v>
          </cell>
          <cell r="G4878">
            <v>4078.49</v>
          </cell>
        </row>
        <row r="4879">
          <cell r="A4879" t="str">
            <v>IIEE-SJ - 103000</v>
          </cell>
          <cell r="B4879" t="str">
            <v>Ayudante</v>
          </cell>
          <cell r="C4879" t="str">
            <v>Ayudante</v>
          </cell>
          <cell r="D4879" t="str">
            <v>hs.</v>
          </cell>
          <cell r="E4879">
            <v>21.65</v>
          </cell>
          <cell r="F4879">
            <v>188.03</v>
          </cell>
          <cell r="G4879">
            <v>4070.85</v>
          </cell>
        </row>
        <row r="4880">
          <cell r="A4880" t="str">
            <v>IIEE-SJ - 102000</v>
          </cell>
          <cell r="B4880" t="str">
            <v xml:space="preserve">Oficial </v>
          </cell>
          <cell r="C4880" t="str">
            <v>Cargas Sociales Oficial</v>
          </cell>
          <cell r="D4880" t="str">
            <v>hs.</v>
          </cell>
          <cell r="E4880">
            <v>18.36</v>
          </cell>
          <cell r="F4880">
            <v>139.9</v>
          </cell>
          <cell r="G4880">
            <v>2568.56</v>
          </cell>
        </row>
        <row r="4881">
          <cell r="A4881" t="str">
            <v>IIEE-SJ - 103000</v>
          </cell>
          <cell r="B4881" t="str">
            <v>Ayudante</v>
          </cell>
          <cell r="C4881" t="str">
            <v>Cargas Sociales Ayudante</v>
          </cell>
          <cell r="D4881" t="str">
            <v>hs.</v>
          </cell>
          <cell r="E4881">
            <v>21.65</v>
          </cell>
          <cell r="F4881">
            <v>118.96</v>
          </cell>
          <cell r="G4881">
            <v>2575.48</v>
          </cell>
        </row>
        <row r="4882">
          <cell r="A4882" t="str">
            <v/>
          </cell>
          <cell r="B4882">
            <v>0</v>
          </cell>
          <cell r="C4882">
            <v>0</v>
          </cell>
          <cell r="D4882" t="str">
            <v/>
          </cell>
          <cell r="E4882">
            <v>0</v>
          </cell>
          <cell r="F4882">
            <v>0</v>
          </cell>
          <cell r="G4882">
            <v>0</v>
          </cell>
        </row>
        <row r="4883">
          <cell r="A4883" t="str">
            <v/>
          </cell>
          <cell r="B4883">
            <v>0</v>
          </cell>
          <cell r="C4883">
            <v>0</v>
          </cell>
          <cell r="D4883" t="str">
            <v/>
          </cell>
          <cell r="E4883">
            <v>0</v>
          </cell>
          <cell r="F4883">
            <v>0</v>
          </cell>
          <cell r="G4883">
            <v>0</v>
          </cell>
        </row>
        <row r="4884">
          <cell r="A4884" t="str">
            <v/>
          </cell>
          <cell r="B4884">
            <v>0</v>
          </cell>
          <cell r="C4884">
            <v>0</v>
          </cell>
          <cell r="D4884" t="str">
            <v/>
          </cell>
          <cell r="E4884">
            <v>0</v>
          </cell>
          <cell r="F4884">
            <v>0</v>
          </cell>
          <cell r="G4884">
            <v>0</v>
          </cell>
        </row>
        <row r="4885">
          <cell r="A4885" t="str">
            <v/>
          </cell>
          <cell r="B4885">
            <v>0</v>
          </cell>
          <cell r="C4885">
            <v>0</v>
          </cell>
          <cell r="D4885" t="str">
            <v/>
          </cell>
          <cell r="E4885">
            <v>0</v>
          </cell>
          <cell r="F4885">
            <v>0</v>
          </cell>
          <cell r="G4885">
            <v>0</v>
          </cell>
        </row>
        <row r="4886">
          <cell r="A4886">
            <v>0</v>
          </cell>
          <cell r="B4886">
            <v>0</v>
          </cell>
          <cell r="C4886">
            <v>0</v>
          </cell>
          <cell r="D4886">
            <v>0</v>
          </cell>
          <cell r="E4886">
            <v>0</v>
          </cell>
          <cell r="F4886" t="str">
            <v>Total B</v>
          </cell>
          <cell r="G4886">
            <v>13293.38</v>
          </cell>
        </row>
        <row r="4887">
          <cell r="A4887">
            <v>0</v>
          </cell>
          <cell r="B4887">
            <v>0</v>
          </cell>
          <cell r="C4887" t="str">
            <v>C - EQUIPOS</v>
          </cell>
          <cell r="D4887">
            <v>0</v>
          </cell>
          <cell r="E4887">
            <v>0</v>
          </cell>
          <cell r="F4887">
            <v>0</v>
          </cell>
          <cell r="G4887">
            <v>0</v>
          </cell>
        </row>
        <row r="4888">
          <cell r="A4888" t="str">
            <v/>
          </cell>
          <cell r="B4888" t="str">
            <v/>
          </cell>
          <cell r="C4888">
            <v>0</v>
          </cell>
          <cell r="D4888" t="str">
            <v/>
          </cell>
          <cell r="E4888">
            <v>0</v>
          </cell>
          <cell r="F4888">
            <v>0</v>
          </cell>
          <cell r="G4888">
            <v>0</v>
          </cell>
        </row>
        <row r="4889">
          <cell r="A4889" t="str">
            <v/>
          </cell>
          <cell r="B4889" t="str">
            <v/>
          </cell>
          <cell r="C4889">
            <v>0</v>
          </cell>
          <cell r="D4889" t="str">
            <v/>
          </cell>
          <cell r="E4889">
            <v>0</v>
          </cell>
          <cell r="F4889">
            <v>0</v>
          </cell>
          <cell r="G4889">
            <v>0</v>
          </cell>
        </row>
        <row r="4890">
          <cell r="A4890" t="str">
            <v/>
          </cell>
          <cell r="B4890" t="str">
            <v/>
          </cell>
          <cell r="C4890">
            <v>0</v>
          </cell>
          <cell r="D4890" t="str">
            <v/>
          </cell>
          <cell r="E4890">
            <v>0</v>
          </cell>
          <cell r="F4890">
            <v>0</v>
          </cell>
          <cell r="G4890">
            <v>0</v>
          </cell>
        </row>
        <row r="4891">
          <cell r="A4891" t="str">
            <v/>
          </cell>
          <cell r="B4891" t="str">
            <v/>
          </cell>
          <cell r="C4891">
            <v>0</v>
          </cell>
          <cell r="D4891" t="str">
            <v/>
          </cell>
          <cell r="E4891">
            <v>0</v>
          </cell>
          <cell r="F4891">
            <v>0</v>
          </cell>
          <cell r="G4891">
            <v>0</v>
          </cell>
        </row>
        <row r="4892">
          <cell r="A4892" t="str">
            <v/>
          </cell>
          <cell r="B4892" t="str">
            <v/>
          </cell>
          <cell r="C4892">
            <v>0</v>
          </cell>
          <cell r="D4892" t="str">
            <v/>
          </cell>
          <cell r="E4892">
            <v>0</v>
          </cell>
          <cell r="F4892">
            <v>0</v>
          </cell>
          <cell r="G4892">
            <v>0</v>
          </cell>
        </row>
        <row r="4893">
          <cell r="A4893" t="str">
            <v/>
          </cell>
          <cell r="B4893" t="str">
            <v/>
          </cell>
          <cell r="C4893">
            <v>0</v>
          </cell>
          <cell r="D4893" t="str">
            <v/>
          </cell>
          <cell r="E4893">
            <v>0</v>
          </cell>
          <cell r="F4893">
            <v>0</v>
          </cell>
          <cell r="G4893">
            <v>0</v>
          </cell>
        </row>
        <row r="4894">
          <cell r="A4894" t="str">
            <v/>
          </cell>
          <cell r="B4894" t="str">
            <v/>
          </cell>
          <cell r="C4894">
            <v>0</v>
          </cell>
          <cell r="D4894" t="str">
            <v/>
          </cell>
          <cell r="E4894">
            <v>0</v>
          </cell>
          <cell r="F4894">
            <v>0</v>
          </cell>
          <cell r="G4894">
            <v>0</v>
          </cell>
        </row>
        <row r="4895">
          <cell r="A4895" t="str">
            <v/>
          </cell>
          <cell r="B4895" t="str">
            <v/>
          </cell>
          <cell r="C4895">
            <v>0</v>
          </cell>
          <cell r="D4895" t="str">
            <v/>
          </cell>
          <cell r="E4895">
            <v>0</v>
          </cell>
          <cell r="F4895">
            <v>0</v>
          </cell>
          <cell r="G4895">
            <v>0</v>
          </cell>
        </row>
        <row r="4896">
          <cell r="A4896" t="str">
            <v/>
          </cell>
          <cell r="B4896" t="str">
            <v/>
          </cell>
          <cell r="C4896">
            <v>0</v>
          </cell>
          <cell r="D4896" t="str">
            <v/>
          </cell>
          <cell r="E4896">
            <v>0</v>
          </cell>
          <cell r="F4896">
            <v>0</v>
          </cell>
          <cell r="G4896">
            <v>0</v>
          </cell>
        </row>
        <row r="4897">
          <cell r="A4897">
            <v>0</v>
          </cell>
          <cell r="B4897">
            <v>0</v>
          </cell>
          <cell r="C4897">
            <v>0</v>
          </cell>
          <cell r="D4897">
            <v>0</v>
          </cell>
          <cell r="E4897">
            <v>0</v>
          </cell>
          <cell r="F4897" t="str">
            <v>Total C</v>
          </cell>
          <cell r="G4897">
            <v>0</v>
          </cell>
        </row>
        <row r="4898">
          <cell r="A4898">
            <v>0</v>
          </cell>
          <cell r="B4898">
            <v>0</v>
          </cell>
          <cell r="C4898">
            <v>0</v>
          </cell>
          <cell r="D4898">
            <v>0</v>
          </cell>
          <cell r="E4898">
            <v>0</v>
          </cell>
          <cell r="F4898">
            <v>0</v>
          </cell>
          <cell r="G4898">
            <v>0</v>
          </cell>
        </row>
        <row r="4899">
          <cell r="A4899" t="str">
            <v>17.1.3</v>
          </cell>
          <cell r="B4899" t="str">
            <v>Matafuegos, carteles de señalización</v>
          </cell>
          <cell r="C4899">
            <v>0</v>
          </cell>
          <cell r="D4899" t="str">
            <v>Costo  Neto</v>
          </cell>
          <cell r="E4899">
            <v>0</v>
          </cell>
          <cell r="F4899" t="str">
            <v>Total D=A+B+C</v>
          </cell>
          <cell r="G4899">
            <v>162502.58000000002</v>
          </cell>
        </row>
        <row r="4901">
          <cell r="A4901" t="str">
            <v>ANALISIS DE PRECIOS</v>
          </cell>
          <cell r="B4901">
            <v>0</v>
          </cell>
          <cell r="C4901">
            <v>0</v>
          </cell>
          <cell r="D4901">
            <v>0</v>
          </cell>
          <cell r="E4901">
            <v>0</v>
          </cell>
          <cell r="F4901">
            <v>0</v>
          </cell>
          <cell r="G4901">
            <v>0</v>
          </cell>
        </row>
        <row r="4902">
          <cell r="A4902" t="str">
            <v>COMITENTE:</v>
          </cell>
          <cell r="B4902" t="str">
            <v>DIRECCIÓN DE INFRAESTRUCTURA ESCOLAR</v>
          </cell>
          <cell r="C4902">
            <v>0</v>
          </cell>
          <cell r="D4902">
            <v>0</v>
          </cell>
          <cell r="E4902">
            <v>0</v>
          </cell>
          <cell r="F4902">
            <v>0</v>
          </cell>
          <cell r="G4902">
            <v>0</v>
          </cell>
        </row>
        <row r="4903">
          <cell r="A4903" t="str">
            <v>CONTRATISTA:</v>
          </cell>
          <cell r="B4903">
            <v>0</v>
          </cell>
          <cell r="C4903">
            <v>0</v>
          </cell>
          <cell r="D4903">
            <v>0</v>
          </cell>
          <cell r="E4903">
            <v>0</v>
          </cell>
          <cell r="F4903">
            <v>0</v>
          </cell>
          <cell r="G4903">
            <v>0</v>
          </cell>
        </row>
        <row r="4904">
          <cell r="A4904" t="str">
            <v>OBRA:</v>
          </cell>
          <cell r="B4904" t="str">
            <v>ESCUELA JUAN JOSE PASO</v>
          </cell>
          <cell r="C4904">
            <v>0</v>
          </cell>
          <cell r="D4904">
            <v>0</v>
          </cell>
          <cell r="E4904">
            <v>0</v>
          </cell>
          <cell r="F4904" t="str">
            <v>PRECIOS A:</v>
          </cell>
          <cell r="G4904">
            <v>44180</v>
          </cell>
        </row>
        <row r="4905">
          <cell r="A4905" t="str">
            <v>UBICACIÓN:</v>
          </cell>
          <cell r="B4905" t="str">
            <v>DEPARTAMENTO ANGACO</v>
          </cell>
          <cell r="C4905">
            <v>0</v>
          </cell>
          <cell r="D4905">
            <v>0</v>
          </cell>
          <cell r="E4905">
            <v>0</v>
          </cell>
          <cell r="F4905">
            <v>0</v>
          </cell>
          <cell r="G4905">
            <v>0</v>
          </cell>
        </row>
        <row r="4906">
          <cell r="A4906" t="str">
            <v>RUBRO:</v>
          </cell>
          <cell r="B4906">
            <v>17</v>
          </cell>
          <cell r="C4906" t="str">
            <v>INSTALACIÓN DE SEGURIDAD</v>
          </cell>
          <cell r="D4906">
            <v>0</v>
          </cell>
          <cell r="E4906">
            <v>0</v>
          </cell>
          <cell r="F4906">
            <v>0</v>
          </cell>
          <cell r="G4906">
            <v>0</v>
          </cell>
        </row>
        <row r="4907">
          <cell r="A4907" t="str">
            <v>ITEM:</v>
          </cell>
          <cell r="B4907" t="str">
            <v>17.1.4</v>
          </cell>
          <cell r="C4907" t="str">
            <v>Sistema de bombeo</v>
          </cell>
          <cell r="D4907">
            <v>0</v>
          </cell>
          <cell r="E4907">
            <v>0</v>
          </cell>
          <cell r="F4907" t="str">
            <v>UNIDAD:</v>
          </cell>
          <cell r="G4907" t="str">
            <v>gl</v>
          </cell>
        </row>
        <row r="4908">
          <cell r="A4908">
            <v>0</v>
          </cell>
          <cell r="B4908">
            <v>0</v>
          </cell>
          <cell r="C4908">
            <v>0</v>
          </cell>
          <cell r="D4908">
            <v>0</v>
          </cell>
          <cell r="E4908">
            <v>0</v>
          </cell>
          <cell r="F4908">
            <v>0</v>
          </cell>
          <cell r="G4908">
            <v>0</v>
          </cell>
        </row>
        <row r="4909">
          <cell r="A4909" t="str">
            <v>DATOS REDETERMINACION</v>
          </cell>
          <cell r="B4909">
            <v>0</v>
          </cell>
          <cell r="C4909" t="str">
            <v>DESIGNACION</v>
          </cell>
          <cell r="D4909" t="str">
            <v>U</v>
          </cell>
          <cell r="E4909" t="str">
            <v>Cantidad</v>
          </cell>
          <cell r="F4909" t="str">
            <v>$ Unitarios</v>
          </cell>
          <cell r="G4909" t="str">
            <v>$ Parcial</v>
          </cell>
        </row>
        <row r="4910">
          <cell r="A4910" t="str">
            <v>CÓDIGO</v>
          </cell>
          <cell r="B4910" t="str">
            <v>DESCRIPCIÓN</v>
          </cell>
          <cell r="C4910">
            <v>0</v>
          </cell>
          <cell r="D4910">
            <v>0</v>
          </cell>
          <cell r="E4910">
            <v>0</v>
          </cell>
          <cell r="F4910">
            <v>0</v>
          </cell>
          <cell r="G4910">
            <v>0</v>
          </cell>
        </row>
        <row r="4911">
          <cell r="A4911">
            <v>0</v>
          </cell>
          <cell r="B4911">
            <v>0</v>
          </cell>
          <cell r="C4911" t="str">
            <v>A - MATERIALES</v>
          </cell>
          <cell r="D4911">
            <v>0</v>
          </cell>
          <cell r="E4911">
            <v>0</v>
          </cell>
          <cell r="F4911">
            <v>0</v>
          </cell>
          <cell r="G4911">
            <v>0</v>
          </cell>
        </row>
        <row r="4912">
          <cell r="A4912" t="str">
            <v>INDEC-MO - 51690-1</v>
          </cell>
          <cell r="B4912" t="str">
            <v xml:space="preserve">Instalación contra incendio </v>
          </cell>
          <cell r="C4912" t="str">
            <v>Sistema de Bombeo S/Esp. Técnicas</v>
          </cell>
          <cell r="D4912" t="str">
            <v>Gl</v>
          </cell>
          <cell r="E4912">
            <v>1</v>
          </cell>
          <cell r="F4912">
            <v>736425</v>
          </cell>
          <cell r="G4912">
            <v>736425</v>
          </cell>
        </row>
        <row r="4913">
          <cell r="A4913" t="str">
            <v/>
          </cell>
          <cell r="B4913" t="str">
            <v/>
          </cell>
          <cell r="C4913">
            <v>0</v>
          </cell>
          <cell r="D4913" t="str">
            <v/>
          </cell>
          <cell r="E4913">
            <v>0</v>
          </cell>
          <cell r="F4913">
            <v>0</v>
          </cell>
          <cell r="G4913">
            <v>0</v>
          </cell>
        </row>
        <row r="4914">
          <cell r="A4914" t="str">
            <v/>
          </cell>
          <cell r="B4914" t="str">
            <v/>
          </cell>
          <cell r="C4914">
            <v>0</v>
          </cell>
          <cell r="D4914" t="str">
            <v/>
          </cell>
          <cell r="E4914">
            <v>0</v>
          </cell>
          <cell r="F4914">
            <v>0</v>
          </cell>
          <cell r="G4914">
            <v>0</v>
          </cell>
        </row>
        <row r="4915">
          <cell r="A4915" t="str">
            <v/>
          </cell>
          <cell r="B4915" t="str">
            <v/>
          </cell>
          <cell r="C4915">
            <v>0</v>
          </cell>
          <cell r="D4915" t="str">
            <v/>
          </cell>
          <cell r="E4915">
            <v>0</v>
          </cell>
          <cell r="F4915">
            <v>0</v>
          </cell>
          <cell r="G4915">
            <v>0</v>
          </cell>
        </row>
        <row r="4916">
          <cell r="A4916" t="str">
            <v/>
          </cell>
          <cell r="B4916" t="str">
            <v/>
          </cell>
          <cell r="C4916">
            <v>0</v>
          </cell>
          <cell r="D4916" t="str">
            <v/>
          </cell>
          <cell r="E4916">
            <v>0</v>
          </cell>
          <cell r="F4916">
            <v>0</v>
          </cell>
          <cell r="G4916">
            <v>0</v>
          </cell>
        </row>
        <row r="4917">
          <cell r="A4917" t="str">
            <v/>
          </cell>
          <cell r="B4917" t="str">
            <v/>
          </cell>
          <cell r="C4917">
            <v>0</v>
          </cell>
          <cell r="D4917" t="str">
            <v/>
          </cell>
          <cell r="E4917">
            <v>0</v>
          </cell>
          <cell r="F4917">
            <v>0</v>
          </cell>
          <cell r="G4917">
            <v>0</v>
          </cell>
        </row>
        <row r="4918">
          <cell r="A4918" t="str">
            <v/>
          </cell>
          <cell r="B4918" t="str">
            <v/>
          </cell>
          <cell r="C4918">
            <v>0</v>
          </cell>
          <cell r="D4918" t="str">
            <v/>
          </cell>
          <cell r="E4918">
            <v>0</v>
          </cell>
          <cell r="F4918">
            <v>0</v>
          </cell>
          <cell r="G4918">
            <v>0</v>
          </cell>
        </row>
        <row r="4919">
          <cell r="A4919" t="str">
            <v/>
          </cell>
          <cell r="B4919" t="str">
            <v/>
          </cell>
          <cell r="C4919">
            <v>0</v>
          </cell>
          <cell r="D4919" t="str">
            <v/>
          </cell>
          <cell r="E4919">
            <v>0</v>
          </cell>
          <cell r="F4919">
            <v>0</v>
          </cell>
          <cell r="G4919">
            <v>0</v>
          </cell>
        </row>
        <row r="4920">
          <cell r="A4920" t="str">
            <v/>
          </cell>
          <cell r="B4920" t="str">
            <v/>
          </cell>
          <cell r="C4920">
            <v>0</v>
          </cell>
          <cell r="D4920" t="str">
            <v/>
          </cell>
          <cell r="E4920">
            <v>0</v>
          </cell>
          <cell r="F4920">
            <v>0</v>
          </cell>
          <cell r="G4920">
            <v>0</v>
          </cell>
        </row>
        <row r="4921">
          <cell r="A4921" t="str">
            <v/>
          </cell>
          <cell r="B4921" t="str">
            <v/>
          </cell>
          <cell r="C4921">
            <v>0</v>
          </cell>
          <cell r="D4921" t="str">
            <v/>
          </cell>
          <cell r="E4921">
            <v>0</v>
          </cell>
          <cell r="F4921">
            <v>0</v>
          </cell>
          <cell r="G4921">
            <v>0</v>
          </cell>
        </row>
        <row r="4922">
          <cell r="A4922" t="str">
            <v/>
          </cell>
          <cell r="B4922" t="str">
            <v/>
          </cell>
          <cell r="C4922">
            <v>0</v>
          </cell>
          <cell r="D4922" t="str">
            <v/>
          </cell>
          <cell r="E4922">
            <v>0</v>
          </cell>
          <cell r="F4922">
            <v>0</v>
          </cell>
          <cell r="G4922">
            <v>0</v>
          </cell>
        </row>
        <row r="4923">
          <cell r="A4923" t="str">
            <v/>
          </cell>
          <cell r="B4923" t="str">
            <v/>
          </cell>
          <cell r="C4923">
            <v>0</v>
          </cell>
          <cell r="D4923" t="str">
            <v/>
          </cell>
          <cell r="E4923">
            <v>0</v>
          </cell>
          <cell r="F4923">
            <v>0</v>
          </cell>
          <cell r="G4923">
            <v>0</v>
          </cell>
        </row>
        <row r="4924">
          <cell r="A4924" t="str">
            <v/>
          </cell>
          <cell r="B4924" t="str">
            <v/>
          </cell>
          <cell r="C4924">
            <v>0</v>
          </cell>
          <cell r="D4924" t="str">
            <v/>
          </cell>
          <cell r="E4924">
            <v>0</v>
          </cell>
          <cell r="F4924">
            <v>0</v>
          </cell>
          <cell r="G4924">
            <v>0</v>
          </cell>
        </row>
        <row r="4925">
          <cell r="A4925" t="str">
            <v/>
          </cell>
          <cell r="B4925" t="str">
            <v/>
          </cell>
          <cell r="C4925">
            <v>0</v>
          </cell>
          <cell r="D4925" t="str">
            <v/>
          </cell>
          <cell r="E4925">
            <v>0</v>
          </cell>
          <cell r="F4925">
            <v>0</v>
          </cell>
          <cell r="G4925">
            <v>0</v>
          </cell>
        </row>
        <row r="4926">
          <cell r="A4926">
            <v>0</v>
          </cell>
          <cell r="B4926">
            <v>0</v>
          </cell>
          <cell r="C4926">
            <v>0</v>
          </cell>
          <cell r="D4926">
            <v>0</v>
          </cell>
          <cell r="E4926">
            <v>0</v>
          </cell>
          <cell r="F4926" t="str">
            <v>Total A</v>
          </cell>
          <cell r="G4926">
            <v>736425</v>
          </cell>
        </row>
        <row r="4927">
          <cell r="A4927">
            <v>0</v>
          </cell>
          <cell r="B4927">
            <v>0</v>
          </cell>
          <cell r="C4927" t="str">
            <v>B - MANO DE OBRA</v>
          </cell>
          <cell r="D4927">
            <v>0</v>
          </cell>
          <cell r="E4927">
            <v>0</v>
          </cell>
          <cell r="F4927">
            <v>0</v>
          </cell>
          <cell r="G4927">
            <v>0</v>
          </cell>
        </row>
        <row r="4928">
          <cell r="A4928" t="str">
            <v>IIEE-SJ - 102000</v>
          </cell>
          <cell r="B4928" t="str">
            <v xml:space="preserve">Oficial </v>
          </cell>
          <cell r="C4928" t="str">
            <v>Oficial</v>
          </cell>
          <cell r="D4928" t="str">
            <v>hs.</v>
          </cell>
          <cell r="E4928">
            <v>90.6</v>
          </cell>
          <cell r="F4928">
            <v>222.14</v>
          </cell>
          <cell r="G4928">
            <v>20125.88</v>
          </cell>
        </row>
        <row r="4929">
          <cell r="A4929" t="str">
            <v>IIEE-SJ - 103000</v>
          </cell>
          <cell r="B4929" t="str">
            <v>Ayudante</v>
          </cell>
          <cell r="C4929" t="str">
            <v>Ayudante</v>
          </cell>
          <cell r="D4929" t="str">
            <v>hs.</v>
          </cell>
          <cell r="E4929">
            <v>106.84</v>
          </cell>
          <cell r="F4929">
            <v>188.03</v>
          </cell>
          <cell r="G4929">
            <v>20089.13</v>
          </cell>
        </row>
        <row r="4930">
          <cell r="A4930" t="str">
            <v>IIEE-SJ - 102000</v>
          </cell>
          <cell r="B4930" t="str">
            <v xml:space="preserve">Oficial </v>
          </cell>
          <cell r="C4930" t="str">
            <v>Cargas Sociales Oficial</v>
          </cell>
          <cell r="D4930" t="str">
            <v>hs.</v>
          </cell>
          <cell r="E4930">
            <v>90.6</v>
          </cell>
          <cell r="F4930">
            <v>139.9</v>
          </cell>
          <cell r="G4930">
            <v>12674.94</v>
          </cell>
        </row>
        <row r="4931">
          <cell r="A4931" t="str">
            <v>IIEE-SJ - 103000</v>
          </cell>
          <cell r="B4931" t="str">
            <v>Ayudante</v>
          </cell>
          <cell r="C4931" t="str">
            <v>Cargas Sociales Ayudante</v>
          </cell>
          <cell r="D4931" t="str">
            <v>hs.</v>
          </cell>
          <cell r="E4931">
            <v>106.84</v>
          </cell>
          <cell r="F4931">
            <v>118.96</v>
          </cell>
          <cell r="G4931">
            <v>12709.69</v>
          </cell>
        </row>
        <row r="4932">
          <cell r="A4932" t="str">
            <v/>
          </cell>
          <cell r="B4932">
            <v>0</v>
          </cell>
          <cell r="C4932">
            <v>0</v>
          </cell>
          <cell r="D4932" t="str">
            <v/>
          </cell>
          <cell r="E4932">
            <v>0</v>
          </cell>
          <cell r="F4932">
            <v>0</v>
          </cell>
          <cell r="G4932">
            <v>0</v>
          </cell>
        </row>
        <row r="4933">
          <cell r="A4933" t="str">
            <v/>
          </cell>
          <cell r="B4933">
            <v>0</v>
          </cell>
          <cell r="C4933">
            <v>0</v>
          </cell>
          <cell r="D4933" t="str">
            <v/>
          </cell>
          <cell r="E4933">
            <v>0</v>
          </cell>
          <cell r="F4933">
            <v>0</v>
          </cell>
          <cell r="G4933">
            <v>0</v>
          </cell>
        </row>
        <row r="4934">
          <cell r="A4934" t="str">
            <v/>
          </cell>
          <cell r="B4934">
            <v>0</v>
          </cell>
          <cell r="C4934">
            <v>0</v>
          </cell>
          <cell r="D4934" t="str">
            <v/>
          </cell>
          <cell r="E4934">
            <v>0</v>
          </cell>
          <cell r="F4934">
            <v>0</v>
          </cell>
          <cell r="G4934">
            <v>0</v>
          </cell>
        </row>
        <row r="4935">
          <cell r="A4935" t="str">
            <v/>
          </cell>
          <cell r="B4935">
            <v>0</v>
          </cell>
          <cell r="C4935">
            <v>0</v>
          </cell>
          <cell r="D4935" t="str">
            <v/>
          </cell>
          <cell r="E4935">
            <v>0</v>
          </cell>
          <cell r="F4935">
            <v>0</v>
          </cell>
          <cell r="G4935">
            <v>0</v>
          </cell>
        </row>
        <row r="4936">
          <cell r="A4936">
            <v>0</v>
          </cell>
          <cell r="B4936">
            <v>0</v>
          </cell>
          <cell r="C4936">
            <v>0</v>
          </cell>
          <cell r="D4936">
            <v>0</v>
          </cell>
          <cell r="E4936">
            <v>0</v>
          </cell>
          <cell r="F4936" t="str">
            <v>Total B</v>
          </cell>
          <cell r="G4936">
            <v>65599.64</v>
          </cell>
        </row>
        <row r="4937">
          <cell r="A4937">
            <v>0</v>
          </cell>
          <cell r="B4937">
            <v>0</v>
          </cell>
          <cell r="C4937" t="str">
            <v>C - EQUIPOS</v>
          </cell>
          <cell r="D4937">
            <v>0</v>
          </cell>
          <cell r="E4937">
            <v>0</v>
          </cell>
          <cell r="F4937">
            <v>0</v>
          </cell>
          <cell r="G4937">
            <v>0</v>
          </cell>
        </row>
        <row r="4938">
          <cell r="A4938" t="str">
            <v/>
          </cell>
          <cell r="B4938" t="str">
            <v/>
          </cell>
          <cell r="C4938">
            <v>0</v>
          </cell>
          <cell r="D4938" t="str">
            <v/>
          </cell>
          <cell r="E4938">
            <v>0</v>
          </cell>
          <cell r="F4938">
            <v>0</v>
          </cell>
          <cell r="G4938">
            <v>0</v>
          </cell>
        </row>
        <row r="4939">
          <cell r="A4939" t="str">
            <v/>
          </cell>
          <cell r="B4939" t="str">
            <v/>
          </cell>
          <cell r="C4939">
            <v>0</v>
          </cell>
          <cell r="D4939" t="str">
            <v/>
          </cell>
          <cell r="E4939">
            <v>0</v>
          </cell>
          <cell r="F4939">
            <v>0</v>
          </cell>
          <cell r="G4939">
            <v>0</v>
          </cell>
        </row>
        <row r="4940">
          <cell r="A4940" t="str">
            <v/>
          </cell>
          <cell r="B4940" t="str">
            <v/>
          </cell>
          <cell r="C4940">
            <v>0</v>
          </cell>
          <cell r="D4940" t="str">
            <v/>
          </cell>
          <cell r="E4940">
            <v>0</v>
          </cell>
          <cell r="F4940">
            <v>0</v>
          </cell>
          <cell r="G4940">
            <v>0</v>
          </cell>
        </row>
        <row r="4941">
          <cell r="A4941" t="str">
            <v/>
          </cell>
          <cell r="B4941" t="str">
            <v/>
          </cell>
          <cell r="C4941">
            <v>0</v>
          </cell>
          <cell r="D4941" t="str">
            <v/>
          </cell>
          <cell r="E4941">
            <v>0</v>
          </cell>
          <cell r="F4941">
            <v>0</v>
          </cell>
          <cell r="G4941">
            <v>0</v>
          </cell>
        </row>
        <row r="4942">
          <cell r="A4942" t="str">
            <v/>
          </cell>
          <cell r="B4942" t="str">
            <v/>
          </cell>
          <cell r="C4942">
            <v>0</v>
          </cell>
          <cell r="D4942" t="str">
            <v/>
          </cell>
          <cell r="E4942">
            <v>0</v>
          </cell>
          <cell r="F4942">
            <v>0</v>
          </cell>
          <cell r="G4942">
            <v>0</v>
          </cell>
        </row>
        <row r="4943">
          <cell r="A4943" t="str">
            <v/>
          </cell>
          <cell r="B4943" t="str">
            <v/>
          </cell>
          <cell r="C4943">
            <v>0</v>
          </cell>
          <cell r="D4943" t="str">
            <v/>
          </cell>
          <cell r="E4943">
            <v>0</v>
          </cell>
          <cell r="F4943">
            <v>0</v>
          </cell>
          <cell r="G4943">
            <v>0</v>
          </cell>
        </row>
        <row r="4944">
          <cell r="A4944" t="str">
            <v/>
          </cell>
          <cell r="B4944" t="str">
            <v/>
          </cell>
          <cell r="C4944">
            <v>0</v>
          </cell>
          <cell r="D4944" t="str">
            <v/>
          </cell>
          <cell r="E4944">
            <v>0</v>
          </cell>
          <cell r="F4944">
            <v>0</v>
          </cell>
          <cell r="G4944">
            <v>0</v>
          </cell>
        </row>
        <row r="4945">
          <cell r="A4945" t="str">
            <v/>
          </cell>
          <cell r="B4945" t="str">
            <v/>
          </cell>
          <cell r="C4945">
            <v>0</v>
          </cell>
          <cell r="D4945" t="str">
            <v/>
          </cell>
          <cell r="E4945">
            <v>0</v>
          </cell>
          <cell r="F4945">
            <v>0</v>
          </cell>
          <cell r="G4945">
            <v>0</v>
          </cell>
        </row>
        <row r="4946">
          <cell r="A4946" t="str">
            <v/>
          </cell>
          <cell r="B4946" t="str">
            <v/>
          </cell>
          <cell r="C4946">
            <v>0</v>
          </cell>
          <cell r="D4946" t="str">
            <v/>
          </cell>
          <cell r="E4946">
            <v>0</v>
          </cell>
          <cell r="F4946">
            <v>0</v>
          </cell>
          <cell r="G4946">
            <v>0</v>
          </cell>
        </row>
        <row r="4947">
          <cell r="A4947">
            <v>0</v>
          </cell>
          <cell r="B4947">
            <v>0</v>
          </cell>
          <cell r="C4947">
            <v>0</v>
          </cell>
          <cell r="D4947">
            <v>0</v>
          </cell>
          <cell r="E4947">
            <v>0</v>
          </cell>
          <cell r="F4947" t="str">
            <v>Total C</v>
          </cell>
          <cell r="G4947">
            <v>0</v>
          </cell>
        </row>
        <row r="4948">
          <cell r="A4948">
            <v>0</v>
          </cell>
          <cell r="B4948">
            <v>0</v>
          </cell>
          <cell r="C4948">
            <v>0</v>
          </cell>
          <cell r="D4948">
            <v>0</v>
          </cell>
          <cell r="E4948">
            <v>0</v>
          </cell>
          <cell r="F4948">
            <v>0</v>
          </cell>
          <cell r="G4948">
            <v>0</v>
          </cell>
        </row>
        <row r="4949">
          <cell r="A4949" t="str">
            <v>17.1.4</v>
          </cell>
          <cell r="B4949" t="str">
            <v>Sistema de bombeo</v>
          </cell>
          <cell r="C4949">
            <v>0</v>
          </cell>
          <cell r="D4949" t="str">
            <v>Costo  Neto</v>
          </cell>
          <cell r="E4949">
            <v>0</v>
          </cell>
          <cell r="F4949" t="str">
            <v>Total D=A+B+C</v>
          </cell>
          <cell r="G4949">
            <v>802024.6399999999</v>
          </cell>
        </row>
        <row r="4951">
          <cell r="A4951" t="str">
            <v>ANALISIS DE PRECIOS</v>
          </cell>
          <cell r="B4951">
            <v>0</v>
          </cell>
          <cell r="C4951">
            <v>0</v>
          </cell>
          <cell r="D4951">
            <v>0</v>
          </cell>
          <cell r="E4951">
            <v>0</v>
          </cell>
          <cell r="F4951">
            <v>0</v>
          </cell>
          <cell r="G4951">
            <v>0</v>
          </cell>
        </row>
        <row r="4952">
          <cell r="A4952" t="str">
            <v>COMITENTE:</v>
          </cell>
          <cell r="B4952" t="str">
            <v>DIRECCIÓN DE INFRAESTRUCTURA ESCOLAR</v>
          </cell>
          <cell r="C4952">
            <v>0</v>
          </cell>
          <cell r="D4952">
            <v>0</v>
          </cell>
          <cell r="E4952">
            <v>0</v>
          </cell>
          <cell r="F4952">
            <v>0</v>
          </cell>
          <cell r="G4952">
            <v>0</v>
          </cell>
        </row>
        <row r="4953">
          <cell r="A4953" t="str">
            <v>CONTRATISTA:</v>
          </cell>
          <cell r="B4953">
            <v>0</v>
          </cell>
          <cell r="C4953">
            <v>0</v>
          </cell>
          <cell r="D4953">
            <v>0</v>
          </cell>
          <cell r="E4953">
            <v>0</v>
          </cell>
          <cell r="F4953">
            <v>0</v>
          </cell>
          <cell r="G4953">
            <v>0</v>
          </cell>
        </row>
        <row r="4954">
          <cell r="A4954" t="str">
            <v>OBRA:</v>
          </cell>
          <cell r="B4954" t="str">
            <v>ESCUELA JUAN JOSE PASO</v>
          </cell>
          <cell r="C4954">
            <v>0</v>
          </cell>
          <cell r="D4954">
            <v>0</v>
          </cell>
          <cell r="E4954">
            <v>0</v>
          </cell>
          <cell r="F4954" t="str">
            <v>PRECIOS A:</v>
          </cell>
          <cell r="G4954">
            <v>44180</v>
          </cell>
        </row>
        <row r="4955">
          <cell r="A4955" t="str">
            <v>UBICACIÓN:</v>
          </cell>
          <cell r="B4955" t="str">
            <v>DEPARTAMENTO ANGACO</v>
          </cell>
          <cell r="C4955">
            <v>0</v>
          </cell>
          <cell r="D4955">
            <v>0</v>
          </cell>
          <cell r="E4955">
            <v>0</v>
          </cell>
          <cell r="F4955">
            <v>0</v>
          </cell>
          <cell r="G4955">
            <v>0</v>
          </cell>
        </row>
        <row r="4956">
          <cell r="A4956" t="str">
            <v>RUBRO:</v>
          </cell>
          <cell r="B4956">
            <v>17</v>
          </cell>
          <cell r="C4956" t="str">
            <v>INSTALACIÓN DE SEGURIDAD</v>
          </cell>
          <cell r="D4956">
            <v>0</v>
          </cell>
          <cell r="E4956">
            <v>0</v>
          </cell>
          <cell r="F4956">
            <v>0</v>
          </cell>
          <cell r="G4956">
            <v>0</v>
          </cell>
        </row>
        <row r="4957">
          <cell r="A4957" t="str">
            <v>ITEM:</v>
          </cell>
          <cell r="B4957" t="str">
            <v>17.1.5</v>
          </cell>
          <cell r="C4957" t="str">
            <v>Grupo electrógeno</v>
          </cell>
          <cell r="D4957">
            <v>0</v>
          </cell>
          <cell r="E4957">
            <v>0</v>
          </cell>
          <cell r="F4957" t="str">
            <v>UNIDAD:</v>
          </cell>
          <cell r="G4957" t="str">
            <v>gl</v>
          </cell>
        </row>
        <row r="4958">
          <cell r="A4958">
            <v>0</v>
          </cell>
          <cell r="B4958">
            <v>0</v>
          </cell>
          <cell r="C4958">
            <v>0</v>
          </cell>
          <cell r="D4958">
            <v>0</v>
          </cell>
          <cell r="E4958">
            <v>0</v>
          </cell>
          <cell r="F4958">
            <v>0</v>
          </cell>
          <cell r="G4958">
            <v>0</v>
          </cell>
        </row>
        <row r="4959">
          <cell r="A4959" t="str">
            <v>DATOS REDETERMINACION</v>
          </cell>
          <cell r="B4959">
            <v>0</v>
          </cell>
          <cell r="C4959" t="str">
            <v>DESIGNACION</v>
          </cell>
          <cell r="D4959" t="str">
            <v>U</v>
          </cell>
          <cell r="E4959" t="str">
            <v>Cantidad</v>
          </cell>
          <cell r="F4959" t="str">
            <v>$ Unitarios</v>
          </cell>
          <cell r="G4959" t="str">
            <v>$ Parcial</v>
          </cell>
        </row>
        <row r="4960">
          <cell r="A4960" t="str">
            <v>CÓDIGO</v>
          </cell>
          <cell r="B4960" t="str">
            <v>DESCRIPCIÓN</v>
          </cell>
          <cell r="C4960">
            <v>0</v>
          </cell>
          <cell r="D4960">
            <v>0</v>
          </cell>
          <cell r="E4960">
            <v>0</v>
          </cell>
          <cell r="F4960">
            <v>0</v>
          </cell>
          <cell r="G4960">
            <v>0</v>
          </cell>
        </row>
        <row r="4961">
          <cell r="A4961">
            <v>0</v>
          </cell>
          <cell r="B4961">
            <v>0</v>
          </cell>
          <cell r="C4961" t="str">
            <v>A - MATERIALES</v>
          </cell>
          <cell r="D4961">
            <v>0</v>
          </cell>
          <cell r="E4961">
            <v>0</v>
          </cell>
          <cell r="F4961">
            <v>0</v>
          </cell>
          <cell r="G4961">
            <v>0</v>
          </cell>
        </row>
        <row r="4962">
          <cell r="A4962" t="str">
            <v>INDEC-MO - 51690-1</v>
          </cell>
          <cell r="B4962" t="str">
            <v xml:space="preserve">Instalación contra incendio </v>
          </cell>
          <cell r="C4962" t="str">
            <v>Grupo Electrógeno S/Esp. Técnicas</v>
          </cell>
          <cell r="D4962" t="str">
            <v>Gl</v>
          </cell>
          <cell r="E4962">
            <v>1</v>
          </cell>
          <cell r="F4962">
            <v>180000</v>
          </cell>
          <cell r="G4962">
            <v>180000</v>
          </cell>
        </row>
        <row r="4963">
          <cell r="A4963" t="str">
            <v/>
          </cell>
          <cell r="B4963" t="str">
            <v/>
          </cell>
          <cell r="C4963">
            <v>0</v>
          </cell>
          <cell r="D4963" t="str">
            <v/>
          </cell>
          <cell r="E4963">
            <v>0</v>
          </cell>
          <cell r="F4963">
            <v>0</v>
          </cell>
          <cell r="G4963">
            <v>0</v>
          </cell>
        </row>
        <row r="4964">
          <cell r="A4964" t="str">
            <v/>
          </cell>
          <cell r="B4964" t="str">
            <v/>
          </cell>
          <cell r="C4964">
            <v>0</v>
          </cell>
          <cell r="D4964" t="str">
            <v/>
          </cell>
          <cell r="E4964">
            <v>0</v>
          </cell>
          <cell r="F4964">
            <v>0</v>
          </cell>
          <cell r="G4964">
            <v>0</v>
          </cell>
        </row>
        <row r="4965">
          <cell r="A4965" t="str">
            <v/>
          </cell>
          <cell r="B4965" t="str">
            <v/>
          </cell>
          <cell r="C4965">
            <v>0</v>
          </cell>
          <cell r="D4965" t="str">
            <v/>
          </cell>
          <cell r="E4965">
            <v>0</v>
          </cell>
          <cell r="F4965">
            <v>0</v>
          </cell>
          <cell r="G4965">
            <v>0</v>
          </cell>
        </row>
        <row r="4966">
          <cell r="A4966" t="str">
            <v/>
          </cell>
          <cell r="B4966" t="str">
            <v/>
          </cell>
          <cell r="C4966">
            <v>0</v>
          </cell>
          <cell r="D4966" t="str">
            <v/>
          </cell>
          <cell r="E4966">
            <v>0</v>
          </cell>
          <cell r="F4966">
            <v>0</v>
          </cell>
          <cell r="G4966">
            <v>0</v>
          </cell>
        </row>
        <row r="4967">
          <cell r="A4967" t="str">
            <v/>
          </cell>
          <cell r="B4967" t="str">
            <v/>
          </cell>
          <cell r="C4967">
            <v>0</v>
          </cell>
          <cell r="D4967" t="str">
            <v/>
          </cell>
          <cell r="E4967">
            <v>0</v>
          </cell>
          <cell r="F4967">
            <v>0</v>
          </cell>
          <cell r="G4967">
            <v>0</v>
          </cell>
        </row>
        <row r="4968">
          <cell r="A4968" t="str">
            <v/>
          </cell>
          <cell r="B4968" t="str">
            <v/>
          </cell>
          <cell r="C4968">
            <v>0</v>
          </cell>
          <cell r="D4968" t="str">
            <v/>
          </cell>
          <cell r="E4968">
            <v>0</v>
          </cell>
          <cell r="F4968">
            <v>0</v>
          </cell>
          <cell r="G4968">
            <v>0</v>
          </cell>
        </row>
        <row r="4969">
          <cell r="A4969" t="str">
            <v/>
          </cell>
          <cell r="B4969" t="str">
            <v/>
          </cell>
          <cell r="C4969">
            <v>0</v>
          </cell>
          <cell r="D4969" t="str">
            <v/>
          </cell>
          <cell r="E4969">
            <v>0</v>
          </cell>
          <cell r="F4969">
            <v>0</v>
          </cell>
          <cell r="G4969">
            <v>0</v>
          </cell>
        </row>
        <row r="4970">
          <cell r="A4970" t="str">
            <v/>
          </cell>
          <cell r="B4970" t="str">
            <v/>
          </cell>
          <cell r="C4970">
            <v>0</v>
          </cell>
          <cell r="D4970" t="str">
            <v/>
          </cell>
          <cell r="E4970">
            <v>0</v>
          </cell>
          <cell r="F4970">
            <v>0</v>
          </cell>
          <cell r="G4970">
            <v>0</v>
          </cell>
        </row>
        <row r="4971">
          <cell r="A4971" t="str">
            <v/>
          </cell>
          <cell r="B4971" t="str">
            <v/>
          </cell>
          <cell r="C4971">
            <v>0</v>
          </cell>
          <cell r="D4971" t="str">
            <v/>
          </cell>
          <cell r="E4971">
            <v>0</v>
          </cell>
          <cell r="F4971">
            <v>0</v>
          </cell>
          <cell r="G4971">
            <v>0</v>
          </cell>
        </row>
        <row r="4972">
          <cell r="A4972" t="str">
            <v/>
          </cell>
          <cell r="B4972" t="str">
            <v/>
          </cell>
          <cell r="C4972">
            <v>0</v>
          </cell>
          <cell r="D4972" t="str">
            <v/>
          </cell>
          <cell r="E4972">
            <v>0</v>
          </cell>
          <cell r="F4972">
            <v>0</v>
          </cell>
          <cell r="G4972">
            <v>0</v>
          </cell>
        </row>
        <row r="4973">
          <cell r="A4973" t="str">
            <v/>
          </cell>
          <cell r="B4973" t="str">
            <v/>
          </cell>
          <cell r="C4973">
            <v>0</v>
          </cell>
          <cell r="D4973" t="str">
            <v/>
          </cell>
          <cell r="E4973">
            <v>0</v>
          </cell>
          <cell r="F4973">
            <v>0</v>
          </cell>
          <cell r="G4973">
            <v>0</v>
          </cell>
        </row>
        <row r="4974">
          <cell r="A4974" t="str">
            <v/>
          </cell>
          <cell r="B4974" t="str">
            <v/>
          </cell>
          <cell r="C4974">
            <v>0</v>
          </cell>
          <cell r="D4974" t="str">
            <v/>
          </cell>
          <cell r="E4974">
            <v>0</v>
          </cell>
          <cell r="F4974">
            <v>0</v>
          </cell>
          <cell r="G4974">
            <v>0</v>
          </cell>
        </row>
        <row r="4975">
          <cell r="A4975" t="str">
            <v/>
          </cell>
          <cell r="B4975" t="str">
            <v/>
          </cell>
          <cell r="C4975">
            <v>0</v>
          </cell>
          <cell r="D4975" t="str">
            <v/>
          </cell>
          <cell r="E4975">
            <v>0</v>
          </cell>
          <cell r="F4975">
            <v>0</v>
          </cell>
          <cell r="G4975">
            <v>0</v>
          </cell>
        </row>
        <row r="4976">
          <cell r="A4976">
            <v>0</v>
          </cell>
          <cell r="B4976">
            <v>0</v>
          </cell>
          <cell r="C4976">
            <v>0</v>
          </cell>
          <cell r="D4976">
            <v>0</v>
          </cell>
          <cell r="E4976">
            <v>0</v>
          </cell>
          <cell r="F4976" t="str">
            <v>Total A</v>
          </cell>
          <cell r="G4976">
            <v>180000</v>
          </cell>
        </row>
        <row r="4977">
          <cell r="A4977">
            <v>0</v>
          </cell>
          <cell r="B4977">
            <v>0</v>
          </cell>
          <cell r="C4977" t="str">
            <v>B - MANO DE OBRA</v>
          </cell>
          <cell r="D4977">
            <v>0</v>
          </cell>
          <cell r="E4977">
            <v>0</v>
          </cell>
          <cell r="F4977">
            <v>0</v>
          </cell>
          <cell r="G4977">
            <v>0</v>
          </cell>
        </row>
        <row r="4978">
          <cell r="A4978" t="str">
            <v>IIEE-SJ - 102000</v>
          </cell>
          <cell r="B4978" t="str">
            <v xml:space="preserve">Oficial </v>
          </cell>
          <cell r="C4978" t="str">
            <v>Oficial</v>
          </cell>
          <cell r="D4978" t="str">
            <v>hs.</v>
          </cell>
          <cell r="E4978">
            <v>20.72</v>
          </cell>
          <cell r="F4978">
            <v>222.14</v>
          </cell>
          <cell r="G4978">
            <v>4602.74</v>
          </cell>
        </row>
        <row r="4979">
          <cell r="A4979" t="str">
            <v>IIEE-SJ - 103000</v>
          </cell>
          <cell r="B4979" t="str">
            <v>Ayudante</v>
          </cell>
          <cell r="C4979" t="str">
            <v>Ayudante</v>
          </cell>
          <cell r="D4979" t="str">
            <v>hs.</v>
          </cell>
          <cell r="E4979">
            <v>24.43</v>
          </cell>
          <cell r="F4979">
            <v>188.03</v>
          </cell>
          <cell r="G4979">
            <v>4593.57</v>
          </cell>
        </row>
        <row r="4980">
          <cell r="A4980" t="str">
            <v>IIEE-SJ - 102000</v>
          </cell>
          <cell r="B4980" t="str">
            <v xml:space="preserve">Oficial </v>
          </cell>
          <cell r="C4980" t="str">
            <v>Cargas Sociales Oficial</v>
          </cell>
          <cell r="D4980" t="str">
            <v>hs.</v>
          </cell>
          <cell r="E4980">
            <v>20.72</v>
          </cell>
          <cell r="F4980">
            <v>139.9</v>
          </cell>
          <cell r="G4980">
            <v>2898.73</v>
          </cell>
        </row>
        <row r="4981">
          <cell r="A4981" t="str">
            <v>IIEE-SJ - 103000</v>
          </cell>
          <cell r="B4981" t="str">
            <v>Ayudante</v>
          </cell>
          <cell r="C4981" t="str">
            <v>Cargas Sociales Ayudante</v>
          </cell>
          <cell r="D4981" t="str">
            <v>hs.</v>
          </cell>
          <cell r="E4981">
            <v>24.43</v>
          </cell>
          <cell r="F4981">
            <v>118.96</v>
          </cell>
          <cell r="G4981">
            <v>2906.19</v>
          </cell>
        </row>
        <row r="4982">
          <cell r="A4982" t="str">
            <v/>
          </cell>
          <cell r="B4982">
            <v>0</v>
          </cell>
          <cell r="C4982">
            <v>0</v>
          </cell>
          <cell r="D4982" t="str">
            <v/>
          </cell>
          <cell r="E4982">
            <v>0</v>
          </cell>
          <cell r="F4982">
            <v>0</v>
          </cell>
          <cell r="G4982">
            <v>0</v>
          </cell>
        </row>
        <row r="4983">
          <cell r="A4983" t="str">
            <v/>
          </cell>
          <cell r="B4983">
            <v>0</v>
          </cell>
          <cell r="C4983">
            <v>0</v>
          </cell>
          <cell r="D4983" t="str">
            <v/>
          </cell>
          <cell r="E4983">
            <v>0</v>
          </cell>
          <cell r="F4983">
            <v>0</v>
          </cell>
          <cell r="G4983">
            <v>0</v>
          </cell>
        </row>
        <row r="4984">
          <cell r="A4984" t="str">
            <v/>
          </cell>
          <cell r="B4984">
            <v>0</v>
          </cell>
          <cell r="C4984">
            <v>0</v>
          </cell>
          <cell r="D4984" t="str">
            <v/>
          </cell>
          <cell r="E4984">
            <v>0</v>
          </cell>
          <cell r="F4984">
            <v>0</v>
          </cell>
          <cell r="G4984">
            <v>0</v>
          </cell>
        </row>
        <row r="4985">
          <cell r="A4985" t="str">
            <v/>
          </cell>
          <cell r="B4985">
            <v>0</v>
          </cell>
          <cell r="C4985">
            <v>0</v>
          </cell>
          <cell r="D4985" t="str">
            <v/>
          </cell>
          <cell r="E4985">
            <v>0</v>
          </cell>
          <cell r="F4985">
            <v>0</v>
          </cell>
          <cell r="G4985">
            <v>0</v>
          </cell>
        </row>
        <row r="4986">
          <cell r="A4986">
            <v>0</v>
          </cell>
          <cell r="B4986">
            <v>0</v>
          </cell>
          <cell r="C4986">
            <v>0</v>
          </cell>
          <cell r="D4986">
            <v>0</v>
          </cell>
          <cell r="E4986">
            <v>0</v>
          </cell>
          <cell r="F4986" t="str">
            <v>Total B</v>
          </cell>
          <cell r="G4986">
            <v>15001.23</v>
          </cell>
        </row>
        <row r="4987">
          <cell r="A4987">
            <v>0</v>
          </cell>
          <cell r="B4987">
            <v>0</v>
          </cell>
          <cell r="C4987" t="str">
            <v>C - EQUIPOS</v>
          </cell>
          <cell r="D4987">
            <v>0</v>
          </cell>
          <cell r="E4987">
            <v>0</v>
          </cell>
          <cell r="F4987">
            <v>0</v>
          </cell>
          <cell r="G4987">
            <v>0</v>
          </cell>
        </row>
        <row r="4988">
          <cell r="A4988" t="str">
            <v/>
          </cell>
          <cell r="B4988" t="str">
            <v/>
          </cell>
          <cell r="C4988">
            <v>0</v>
          </cell>
          <cell r="D4988" t="str">
            <v/>
          </cell>
          <cell r="E4988">
            <v>0</v>
          </cell>
          <cell r="F4988">
            <v>0</v>
          </cell>
          <cell r="G4988">
            <v>0</v>
          </cell>
        </row>
        <row r="4989">
          <cell r="A4989" t="str">
            <v/>
          </cell>
          <cell r="B4989" t="str">
            <v/>
          </cell>
          <cell r="C4989">
            <v>0</v>
          </cell>
          <cell r="D4989" t="str">
            <v/>
          </cell>
          <cell r="E4989">
            <v>0</v>
          </cell>
          <cell r="F4989">
            <v>0</v>
          </cell>
          <cell r="G4989">
            <v>0</v>
          </cell>
        </row>
        <row r="4990">
          <cell r="A4990" t="str">
            <v/>
          </cell>
          <cell r="B4990" t="str">
            <v/>
          </cell>
          <cell r="C4990">
            <v>0</v>
          </cell>
          <cell r="D4990" t="str">
            <v/>
          </cell>
          <cell r="E4990">
            <v>0</v>
          </cell>
          <cell r="F4990">
            <v>0</v>
          </cell>
          <cell r="G4990">
            <v>0</v>
          </cell>
        </row>
        <row r="4991">
          <cell r="A4991" t="str">
            <v/>
          </cell>
          <cell r="B4991" t="str">
            <v/>
          </cell>
          <cell r="C4991">
            <v>0</v>
          </cell>
          <cell r="D4991" t="str">
            <v/>
          </cell>
          <cell r="E4991">
            <v>0</v>
          </cell>
          <cell r="F4991">
            <v>0</v>
          </cell>
          <cell r="G4991">
            <v>0</v>
          </cell>
        </row>
        <row r="4992">
          <cell r="A4992" t="str">
            <v/>
          </cell>
          <cell r="B4992" t="str">
            <v/>
          </cell>
          <cell r="C4992">
            <v>0</v>
          </cell>
          <cell r="D4992" t="str">
            <v/>
          </cell>
          <cell r="E4992">
            <v>0</v>
          </cell>
          <cell r="F4992">
            <v>0</v>
          </cell>
          <cell r="G4992">
            <v>0</v>
          </cell>
        </row>
        <row r="4993">
          <cell r="A4993" t="str">
            <v/>
          </cell>
          <cell r="B4993" t="str">
            <v/>
          </cell>
          <cell r="C4993">
            <v>0</v>
          </cell>
          <cell r="D4993" t="str">
            <v/>
          </cell>
          <cell r="E4993">
            <v>0</v>
          </cell>
          <cell r="F4993">
            <v>0</v>
          </cell>
          <cell r="G4993">
            <v>0</v>
          </cell>
        </row>
        <row r="4994">
          <cell r="A4994" t="str">
            <v/>
          </cell>
          <cell r="B4994" t="str">
            <v/>
          </cell>
          <cell r="C4994">
            <v>0</v>
          </cell>
          <cell r="D4994" t="str">
            <v/>
          </cell>
          <cell r="E4994">
            <v>0</v>
          </cell>
          <cell r="F4994">
            <v>0</v>
          </cell>
          <cell r="G4994">
            <v>0</v>
          </cell>
        </row>
        <row r="4995">
          <cell r="A4995" t="str">
            <v/>
          </cell>
          <cell r="B4995" t="str">
            <v/>
          </cell>
          <cell r="C4995">
            <v>0</v>
          </cell>
          <cell r="D4995" t="str">
            <v/>
          </cell>
          <cell r="E4995">
            <v>0</v>
          </cell>
          <cell r="F4995">
            <v>0</v>
          </cell>
          <cell r="G4995">
            <v>0</v>
          </cell>
        </row>
        <row r="4996">
          <cell r="A4996" t="str">
            <v/>
          </cell>
          <cell r="B4996" t="str">
            <v/>
          </cell>
          <cell r="C4996">
            <v>0</v>
          </cell>
          <cell r="D4996" t="str">
            <v/>
          </cell>
          <cell r="E4996">
            <v>0</v>
          </cell>
          <cell r="F4996">
            <v>0</v>
          </cell>
          <cell r="G4996">
            <v>0</v>
          </cell>
        </row>
        <row r="4997">
          <cell r="A4997">
            <v>0</v>
          </cell>
          <cell r="B4997">
            <v>0</v>
          </cell>
          <cell r="C4997">
            <v>0</v>
          </cell>
          <cell r="D4997">
            <v>0</v>
          </cell>
          <cell r="E4997">
            <v>0</v>
          </cell>
          <cell r="F4997" t="str">
            <v>Total C</v>
          </cell>
          <cell r="G4997">
            <v>0</v>
          </cell>
        </row>
        <row r="4998">
          <cell r="A4998">
            <v>0</v>
          </cell>
          <cell r="B4998">
            <v>0</v>
          </cell>
          <cell r="C4998">
            <v>0</v>
          </cell>
          <cell r="D4998">
            <v>0</v>
          </cell>
          <cell r="E4998">
            <v>0</v>
          </cell>
          <cell r="F4998">
            <v>0</v>
          </cell>
          <cell r="G4998">
            <v>0</v>
          </cell>
        </row>
        <row r="4999">
          <cell r="A4999" t="str">
            <v>17.1.5</v>
          </cell>
          <cell r="B4999" t="str">
            <v>Grupo electrógeno</v>
          </cell>
          <cell r="C4999">
            <v>0</v>
          </cell>
          <cell r="D4999" t="str">
            <v>Costo  Neto</v>
          </cell>
          <cell r="E4999">
            <v>0</v>
          </cell>
          <cell r="F4999" t="str">
            <v>Total D=A+B+C</v>
          </cell>
          <cell r="G4999">
            <v>195001.23</v>
          </cell>
        </row>
        <row r="5001">
          <cell r="A5001" t="str">
            <v>ANALISIS DE PRECIOS</v>
          </cell>
          <cell r="B5001">
            <v>0</v>
          </cell>
          <cell r="C5001">
            <v>0</v>
          </cell>
          <cell r="D5001">
            <v>0</v>
          </cell>
          <cell r="E5001">
            <v>0</v>
          </cell>
          <cell r="F5001">
            <v>0</v>
          </cell>
          <cell r="G5001">
            <v>0</v>
          </cell>
        </row>
        <row r="5002">
          <cell r="A5002" t="str">
            <v>COMITENTE:</v>
          </cell>
          <cell r="B5002" t="str">
            <v>DIRECCIÓN DE INFRAESTRUCTURA ESCOLAR</v>
          </cell>
          <cell r="C5002">
            <v>0</v>
          </cell>
          <cell r="D5002">
            <v>0</v>
          </cell>
          <cell r="E5002">
            <v>0</v>
          </cell>
          <cell r="F5002">
            <v>0</v>
          </cell>
          <cell r="G5002">
            <v>0</v>
          </cell>
        </row>
        <row r="5003">
          <cell r="A5003" t="str">
            <v>CONTRATISTA:</v>
          </cell>
          <cell r="B5003">
            <v>0</v>
          </cell>
          <cell r="C5003">
            <v>0</v>
          </cell>
          <cell r="D5003">
            <v>0</v>
          </cell>
          <cell r="E5003">
            <v>0</v>
          </cell>
          <cell r="F5003">
            <v>0</v>
          </cell>
          <cell r="G5003">
            <v>0</v>
          </cell>
        </row>
        <row r="5004">
          <cell r="A5004" t="str">
            <v>OBRA:</v>
          </cell>
          <cell r="B5004" t="str">
            <v>ESCUELA JUAN JOSE PASO</v>
          </cell>
          <cell r="C5004">
            <v>0</v>
          </cell>
          <cell r="D5004">
            <v>0</v>
          </cell>
          <cell r="E5004">
            <v>0</v>
          </cell>
          <cell r="F5004" t="str">
            <v>PRECIOS A:</v>
          </cell>
          <cell r="G5004">
            <v>44180</v>
          </cell>
        </row>
        <row r="5005">
          <cell r="A5005" t="str">
            <v>UBICACIÓN:</v>
          </cell>
          <cell r="B5005" t="str">
            <v>DEPARTAMENTO ANGACO</v>
          </cell>
          <cell r="C5005">
            <v>0</v>
          </cell>
          <cell r="D5005">
            <v>0</v>
          </cell>
          <cell r="E5005">
            <v>0</v>
          </cell>
          <cell r="F5005">
            <v>0</v>
          </cell>
          <cell r="G5005">
            <v>0</v>
          </cell>
        </row>
        <row r="5006">
          <cell r="A5006" t="str">
            <v>RUBRO:</v>
          </cell>
          <cell r="B5006">
            <v>17</v>
          </cell>
          <cell r="C5006" t="str">
            <v>INSTALACIÓN DE SEGURIDAD</v>
          </cell>
          <cell r="D5006">
            <v>0</v>
          </cell>
          <cell r="E5006">
            <v>0</v>
          </cell>
          <cell r="F5006">
            <v>0</v>
          </cell>
          <cell r="G5006">
            <v>0</v>
          </cell>
        </row>
        <row r="5007">
          <cell r="A5007" t="str">
            <v>ITEM:</v>
          </cell>
          <cell r="B5007" t="str">
            <v>17.1.6</v>
          </cell>
          <cell r="C5007" t="str">
            <v>Planos</v>
          </cell>
          <cell r="D5007">
            <v>0</v>
          </cell>
          <cell r="E5007">
            <v>0</v>
          </cell>
          <cell r="F5007" t="str">
            <v>UNIDAD:</v>
          </cell>
          <cell r="G5007" t="str">
            <v>gl</v>
          </cell>
        </row>
        <row r="5008">
          <cell r="A5008">
            <v>0</v>
          </cell>
          <cell r="B5008">
            <v>0</v>
          </cell>
          <cell r="C5008">
            <v>0</v>
          </cell>
          <cell r="D5008">
            <v>0</v>
          </cell>
          <cell r="E5008">
            <v>0</v>
          </cell>
          <cell r="F5008">
            <v>0</v>
          </cell>
          <cell r="G5008">
            <v>0</v>
          </cell>
        </row>
        <row r="5009">
          <cell r="A5009" t="str">
            <v>DATOS REDETERMINACION</v>
          </cell>
          <cell r="B5009">
            <v>0</v>
          </cell>
          <cell r="C5009" t="str">
            <v>DESIGNACION</v>
          </cell>
          <cell r="D5009" t="str">
            <v>U</v>
          </cell>
          <cell r="E5009" t="str">
            <v>Cantidad</v>
          </cell>
          <cell r="F5009" t="str">
            <v>$ Unitarios</v>
          </cell>
          <cell r="G5009" t="str">
            <v>$ Parcial</v>
          </cell>
        </row>
        <row r="5010">
          <cell r="A5010" t="str">
            <v>CÓDIGO</v>
          </cell>
          <cell r="B5010" t="str">
            <v>DESCRIPCIÓN</v>
          </cell>
          <cell r="C5010">
            <v>0</v>
          </cell>
          <cell r="D5010">
            <v>0</v>
          </cell>
          <cell r="E5010">
            <v>0</v>
          </cell>
          <cell r="F5010">
            <v>0</v>
          </cell>
          <cell r="G5010">
            <v>0</v>
          </cell>
        </row>
        <row r="5011">
          <cell r="A5011">
            <v>0</v>
          </cell>
          <cell r="B5011">
            <v>0</v>
          </cell>
          <cell r="C5011" t="str">
            <v>A - MATERIALES</v>
          </cell>
          <cell r="D5011">
            <v>0</v>
          </cell>
          <cell r="E5011">
            <v>0</v>
          </cell>
          <cell r="F5011">
            <v>0</v>
          </cell>
          <cell r="G5011">
            <v>0</v>
          </cell>
        </row>
        <row r="5012">
          <cell r="A5012" t="str">
            <v/>
          </cell>
          <cell r="B5012" t="str">
            <v/>
          </cell>
          <cell r="C5012">
            <v>0</v>
          </cell>
          <cell r="D5012" t="str">
            <v/>
          </cell>
          <cell r="E5012">
            <v>0</v>
          </cell>
          <cell r="F5012">
            <v>0</v>
          </cell>
          <cell r="G5012">
            <v>0</v>
          </cell>
        </row>
        <row r="5013">
          <cell r="A5013" t="str">
            <v/>
          </cell>
          <cell r="B5013" t="str">
            <v/>
          </cell>
          <cell r="C5013">
            <v>0</v>
          </cell>
          <cell r="D5013" t="str">
            <v/>
          </cell>
          <cell r="E5013">
            <v>0</v>
          </cell>
          <cell r="F5013">
            <v>0</v>
          </cell>
          <cell r="G5013">
            <v>0</v>
          </cell>
        </row>
        <row r="5014">
          <cell r="A5014" t="str">
            <v/>
          </cell>
          <cell r="B5014" t="str">
            <v/>
          </cell>
          <cell r="C5014">
            <v>0</v>
          </cell>
          <cell r="D5014" t="str">
            <v/>
          </cell>
          <cell r="E5014">
            <v>0</v>
          </cell>
          <cell r="F5014">
            <v>0</v>
          </cell>
          <cell r="G5014">
            <v>0</v>
          </cell>
        </row>
        <row r="5015">
          <cell r="A5015" t="str">
            <v/>
          </cell>
          <cell r="B5015" t="str">
            <v/>
          </cell>
          <cell r="C5015">
            <v>0</v>
          </cell>
          <cell r="D5015" t="str">
            <v/>
          </cell>
          <cell r="E5015">
            <v>0</v>
          </cell>
          <cell r="F5015">
            <v>0</v>
          </cell>
          <cell r="G5015">
            <v>0</v>
          </cell>
        </row>
        <row r="5016">
          <cell r="A5016" t="str">
            <v/>
          </cell>
          <cell r="B5016" t="str">
            <v/>
          </cell>
          <cell r="C5016">
            <v>0</v>
          </cell>
          <cell r="D5016" t="str">
            <v/>
          </cell>
          <cell r="E5016">
            <v>0</v>
          </cell>
          <cell r="F5016">
            <v>0</v>
          </cell>
          <cell r="G5016">
            <v>0</v>
          </cell>
        </row>
        <row r="5017">
          <cell r="A5017" t="str">
            <v/>
          </cell>
          <cell r="B5017" t="str">
            <v/>
          </cell>
          <cell r="C5017">
            <v>0</v>
          </cell>
          <cell r="D5017" t="str">
            <v/>
          </cell>
          <cell r="E5017">
            <v>0</v>
          </cell>
          <cell r="F5017">
            <v>0</v>
          </cell>
          <cell r="G5017">
            <v>0</v>
          </cell>
        </row>
        <row r="5018">
          <cell r="A5018" t="str">
            <v/>
          </cell>
          <cell r="B5018" t="str">
            <v/>
          </cell>
          <cell r="C5018">
            <v>0</v>
          </cell>
          <cell r="D5018" t="str">
            <v/>
          </cell>
          <cell r="E5018">
            <v>0</v>
          </cell>
          <cell r="F5018">
            <v>0</v>
          </cell>
          <cell r="G5018">
            <v>0</v>
          </cell>
        </row>
        <row r="5019">
          <cell r="A5019" t="str">
            <v/>
          </cell>
          <cell r="B5019" t="str">
            <v/>
          </cell>
          <cell r="C5019">
            <v>0</v>
          </cell>
          <cell r="D5019" t="str">
            <v/>
          </cell>
          <cell r="E5019">
            <v>0</v>
          </cell>
          <cell r="F5019">
            <v>0</v>
          </cell>
          <cell r="G5019">
            <v>0</v>
          </cell>
        </row>
        <row r="5020">
          <cell r="A5020" t="str">
            <v/>
          </cell>
          <cell r="B5020" t="str">
            <v/>
          </cell>
          <cell r="C5020">
            <v>0</v>
          </cell>
          <cell r="D5020" t="str">
            <v/>
          </cell>
          <cell r="E5020">
            <v>0</v>
          </cell>
          <cell r="F5020">
            <v>0</v>
          </cell>
          <cell r="G5020">
            <v>0</v>
          </cell>
        </row>
        <row r="5021">
          <cell r="A5021" t="str">
            <v/>
          </cell>
          <cell r="B5021" t="str">
            <v/>
          </cell>
          <cell r="C5021">
            <v>0</v>
          </cell>
          <cell r="D5021" t="str">
            <v/>
          </cell>
          <cell r="E5021">
            <v>0</v>
          </cell>
          <cell r="F5021">
            <v>0</v>
          </cell>
          <cell r="G5021">
            <v>0</v>
          </cell>
        </row>
        <row r="5022">
          <cell r="A5022" t="str">
            <v/>
          </cell>
          <cell r="B5022" t="str">
            <v/>
          </cell>
          <cell r="C5022">
            <v>0</v>
          </cell>
          <cell r="D5022" t="str">
            <v/>
          </cell>
          <cell r="E5022">
            <v>0</v>
          </cell>
          <cell r="F5022">
            <v>0</v>
          </cell>
          <cell r="G5022">
            <v>0</v>
          </cell>
        </row>
        <row r="5023">
          <cell r="A5023" t="str">
            <v/>
          </cell>
          <cell r="B5023" t="str">
            <v/>
          </cell>
          <cell r="C5023">
            <v>0</v>
          </cell>
          <cell r="D5023" t="str">
            <v/>
          </cell>
          <cell r="E5023">
            <v>0</v>
          </cell>
          <cell r="F5023">
            <v>0</v>
          </cell>
          <cell r="G5023">
            <v>0</v>
          </cell>
        </row>
        <row r="5024">
          <cell r="A5024" t="str">
            <v/>
          </cell>
          <cell r="B5024" t="str">
            <v/>
          </cell>
          <cell r="C5024">
            <v>0</v>
          </cell>
          <cell r="D5024" t="str">
            <v/>
          </cell>
          <cell r="E5024">
            <v>0</v>
          </cell>
          <cell r="F5024">
            <v>0</v>
          </cell>
          <cell r="G5024">
            <v>0</v>
          </cell>
        </row>
        <row r="5025">
          <cell r="A5025" t="str">
            <v/>
          </cell>
          <cell r="B5025" t="str">
            <v/>
          </cell>
          <cell r="C5025">
            <v>0</v>
          </cell>
          <cell r="D5025" t="str">
            <v/>
          </cell>
          <cell r="E5025">
            <v>0</v>
          </cell>
          <cell r="F5025">
            <v>0</v>
          </cell>
          <cell r="G5025">
            <v>0</v>
          </cell>
        </row>
        <row r="5026">
          <cell r="A5026">
            <v>0</v>
          </cell>
          <cell r="B5026">
            <v>0</v>
          </cell>
          <cell r="C5026">
            <v>0</v>
          </cell>
          <cell r="D5026">
            <v>0</v>
          </cell>
          <cell r="E5026">
            <v>0</v>
          </cell>
          <cell r="F5026" t="str">
            <v>Total A</v>
          </cell>
          <cell r="G5026">
            <v>0</v>
          </cell>
        </row>
        <row r="5027">
          <cell r="A5027">
            <v>0</v>
          </cell>
          <cell r="B5027">
            <v>0</v>
          </cell>
          <cell r="C5027" t="str">
            <v>B - MANO DE OBRA</v>
          </cell>
          <cell r="D5027">
            <v>0</v>
          </cell>
          <cell r="E5027">
            <v>0</v>
          </cell>
          <cell r="F5027">
            <v>0</v>
          </cell>
          <cell r="G5027">
            <v>0</v>
          </cell>
        </row>
        <row r="5028">
          <cell r="A5028" t="str">
            <v>IIEE-SJ - 101000</v>
          </cell>
          <cell r="B5028" t="str">
            <v>Oficial Especializado</v>
          </cell>
          <cell r="C5028" t="str">
            <v>Oficial Especializado</v>
          </cell>
          <cell r="D5028" t="str">
            <v>hs.</v>
          </cell>
          <cell r="E5028">
            <v>106.07</v>
          </cell>
          <cell r="F5028">
            <v>260.7</v>
          </cell>
          <cell r="G5028">
            <v>27652.45</v>
          </cell>
        </row>
        <row r="5029">
          <cell r="A5029" t="str">
            <v>IIEE-SJ - 101000</v>
          </cell>
          <cell r="B5029" t="str">
            <v>Oficial Especializado</v>
          </cell>
          <cell r="C5029" t="str">
            <v>Cargas Sociales Oficial Especializado</v>
          </cell>
          <cell r="D5029" t="str">
            <v>hs.</v>
          </cell>
          <cell r="E5029">
            <v>106.07</v>
          </cell>
          <cell r="F5029">
            <v>163.56</v>
          </cell>
          <cell r="G5029">
            <v>17348.810000000001</v>
          </cell>
        </row>
        <row r="5030">
          <cell r="A5030" t="str">
            <v/>
          </cell>
          <cell r="B5030">
            <v>0</v>
          </cell>
          <cell r="C5030">
            <v>0</v>
          </cell>
          <cell r="D5030" t="str">
            <v/>
          </cell>
          <cell r="E5030">
            <v>0</v>
          </cell>
          <cell r="F5030">
            <v>0</v>
          </cell>
          <cell r="G5030">
            <v>0</v>
          </cell>
        </row>
        <row r="5031">
          <cell r="A5031" t="str">
            <v/>
          </cell>
          <cell r="B5031">
            <v>0</v>
          </cell>
          <cell r="C5031">
            <v>0</v>
          </cell>
          <cell r="D5031" t="str">
            <v/>
          </cell>
          <cell r="E5031">
            <v>0</v>
          </cell>
          <cell r="F5031">
            <v>0</v>
          </cell>
          <cell r="G5031">
            <v>0</v>
          </cell>
        </row>
        <row r="5032">
          <cell r="A5032" t="str">
            <v/>
          </cell>
          <cell r="B5032">
            <v>0</v>
          </cell>
          <cell r="C5032">
            <v>0</v>
          </cell>
          <cell r="D5032" t="str">
            <v/>
          </cell>
          <cell r="E5032">
            <v>0</v>
          </cell>
          <cell r="F5032">
            <v>0</v>
          </cell>
          <cell r="G5032">
            <v>0</v>
          </cell>
        </row>
        <row r="5033">
          <cell r="A5033" t="str">
            <v/>
          </cell>
          <cell r="B5033">
            <v>0</v>
          </cell>
          <cell r="C5033">
            <v>0</v>
          </cell>
          <cell r="D5033" t="str">
            <v/>
          </cell>
          <cell r="E5033">
            <v>0</v>
          </cell>
          <cell r="F5033">
            <v>0</v>
          </cell>
          <cell r="G5033">
            <v>0</v>
          </cell>
        </row>
        <row r="5034">
          <cell r="A5034" t="str">
            <v/>
          </cell>
          <cell r="B5034">
            <v>0</v>
          </cell>
          <cell r="C5034">
            <v>0</v>
          </cell>
          <cell r="D5034" t="str">
            <v/>
          </cell>
          <cell r="E5034">
            <v>0</v>
          </cell>
          <cell r="F5034">
            <v>0</v>
          </cell>
          <cell r="G5034">
            <v>0</v>
          </cell>
        </row>
        <row r="5035">
          <cell r="A5035" t="str">
            <v/>
          </cell>
          <cell r="B5035">
            <v>0</v>
          </cell>
          <cell r="C5035">
            <v>0</v>
          </cell>
          <cell r="D5035" t="str">
            <v/>
          </cell>
          <cell r="E5035">
            <v>0</v>
          </cell>
          <cell r="F5035">
            <v>0</v>
          </cell>
          <cell r="G5035">
            <v>0</v>
          </cell>
        </row>
        <row r="5036">
          <cell r="A5036">
            <v>0</v>
          </cell>
          <cell r="B5036">
            <v>0</v>
          </cell>
          <cell r="C5036">
            <v>0</v>
          </cell>
          <cell r="D5036">
            <v>0</v>
          </cell>
          <cell r="E5036">
            <v>0</v>
          </cell>
          <cell r="F5036" t="str">
            <v>Total B</v>
          </cell>
          <cell r="G5036">
            <v>45001.26</v>
          </cell>
        </row>
        <row r="5037">
          <cell r="A5037">
            <v>0</v>
          </cell>
          <cell r="B5037">
            <v>0</v>
          </cell>
          <cell r="C5037" t="str">
            <v>C - EQUIPOS</v>
          </cell>
          <cell r="D5037">
            <v>0</v>
          </cell>
          <cell r="E5037">
            <v>0</v>
          </cell>
          <cell r="F5037">
            <v>0</v>
          </cell>
          <cell r="G5037">
            <v>0</v>
          </cell>
        </row>
        <row r="5038">
          <cell r="A5038" t="str">
            <v/>
          </cell>
          <cell r="B5038" t="str">
            <v/>
          </cell>
          <cell r="C5038">
            <v>0</v>
          </cell>
          <cell r="D5038" t="str">
            <v/>
          </cell>
          <cell r="E5038">
            <v>0</v>
          </cell>
          <cell r="F5038">
            <v>0</v>
          </cell>
          <cell r="G5038">
            <v>0</v>
          </cell>
        </row>
        <row r="5039">
          <cell r="A5039" t="str">
            <v/>
          </cell>
          <cell r="B5039" t="str">
            <v/>
          </cell>
          <cell r="C5039">
            <v>0</v>
          </cell>
          <cell r="D5039" t="str">
            <v/>
          </cell>
          <cell r="E5039">
            <v>0</v>
          </cell>
          <cell r="F5039">
            <v>0</v>
          </cell>
          <cell r="G5039">
            <v>0</v>
          </cell>
        </row>
        <row r="5040">
          <cell r="A5040" t="str">
            <v/>
          </cell>
          <cell r="B5040" t="str">
            <v/>
          </cell>
          <cell r="C5040">
            <v>0</v>
          </cell>
          <cell r="D5040" t="str">
            <v/>
          </cell>
          <cell r="E5040">
            <v>0</v>
          </cell>
          <cell r="F5040">
            <v>0</v>
          </cell>
          <cell r="G5040">
            <v>0</v>
          </cell>
        </row>
        <row r="5041">
          <cell r="A5041" t="str">
            <v/>
          </cell>
          <cell r="B5041" t="str">
            <v/>
          </cell>
          <cell r="C5041">
            <v>0</v>
          </cell>
          <cell r="D5041" t="str">
            <v/>
          </cell>
          <cell r="E5041">
            <v>0</v>
          </cell>
          <cell r="F5041">
            <v>0</v>
          </cell>
          <cell r="G5041">
            <v>0</v>
          </cell>
        </row>
        <row r="5042">
          <cell r="A5042" t="str">
            <v/>
          </cell>
          <cell r="B5042" t="str">
            <v/>
          </cell>
          <cell r="C5042">
            <v>0</v>
          </cell>
          <cell r="D5042" t="str">
            <v/>
          </cell>
          <cell r="E5042">
            <v>0</v>
          </cell>
          <cell r="F5042">
            <v>0</v>
          </cell>
          <cell r="G5042">
            <v>0</v>
          </cell>
        </row>
        <row r="5043">
          <cell r="A5043" t="str">
            <v/>
          </cell>
          <cell r="B5043" t="str">
            <v/>
          </cell>
          <cell r="C5043">
            <v>0</v>
          </cell>
          <cell r="D5043" t="str">
            <v/>
          </cell>
          <cell r="E5043">
            <v>0</v>
          </cell>
          <cell r="F5043">
            <v>0</v>
          </cell>
          <cell r="G5043">
            <v>0</v>
          </cell>
        </row>
        <row r="5044">
          <cell r="A5044" t="str">
            <v/>
          </cell>
          <cell r="B5044" t="str">
            <v/>
          </cell>
          <cell r="C5044">
            <v>0</v>
          </cell>
          <cell r="D5044" t="str">
            <v/>
          </cell>
          <cell r="E5044">
            <v>0</v>
          </cell>
          <cell r="F5044">
            <v>0</v>
          </cell>
          <cell r="G5044">
            <v>0</v>
          </cell>
        </row>
        <row r="5045">
          <cell r="A5045" t="str">
            <v/>
          </cell>
          <cell r="B5045" t="str">
            <v/>
          </cell>
          <cell r="C5045">
            <v>0</v>
          </cell>
          <cell r="D5045" t="str">
            <v/>
          </cell>
          <cell r="E5045">
            <v>0</v>
          </cell>
          <cell r="F5045">
            <v>0</v>
          </cell>
          <cell r="G5045">
            <v>0</v>
          </cell>
        </row>
        <row r="5046">
          <cell r="A5046" t="str">
            <v/>
          </cell>
          <cell r="B5046" t="str">
            <v/>
          </cell>
          <cell r="C5046">
            <v>0</v>
          </cell>
          <cell r="D5046" t="str">
            <v/>
          </cell>
          <cell r="E5046">
            <v>0</v>
          </cell>
          <cell r="F5046">
            <v>0</v>
          </cell>
          <cell r="G5046">
            <v>0</v>
          </cell>
        </row>
        <row r="5047">
          <cell r="A5047">
            <v>0</v>
          </cell>
          <cell r="B5047">
            <v>0</v>
          </cell>
          <cell r="C5047">
            <v>0</v>
          </cell>
          <cell r="D5047">
            <v>0</v>
          </cell>
          <cell r="E5047">
            <v>0</v>
          </cell>
          <cell r="F5047" t="str">
            <v>Total C</v>
          </cell>
          <cell r="G5047">
            <v>0</v>
          </cell>
        </row>
        <row r="5048">
          <cell r="A5048">
            <v>0</v>
          </cell>
          <cell r="B5048">
            <v>0</v>
          </cell>
          <cell r="C5048">
            <v>0</v>
          </cell>
          <cell r="D5048">
            <v>0</v>
          </cell>
          <cell r="E5048">
            <v>0</v>
          </cell>
          <cell r="F5048">
            <v>0</v>
          </cell>
          <cell r="G5048">
            <v>0</v>
          </cell>
        </row>
        <row r="5049">
          <cell r="A5049" t="str">
            <v>17.1.6</v>
          </cell>
          <cell r="B5049" t="str">
            <v>Planos</v>
          </cell>
          <cell r="C5049">
            <v>0</v>
          </cell>
          <cell r="D5049" t="str">
            <v>Costo  Neto</v>
          </cell>
          <cell r="E5049">
            <v>0</v>
          </cell>
          <cell r="F5049" t="str">
            <v>Total D=A+B+C</v>
          </cell>
          <cell r="G5049">
            <v>45001.26</v>
          </cell>
        </row>
        <row r="5051">
          <cell r="A5051" t="str">
            <v>ANALISIS DE PRECIOS</v>
          </cell>
          <cell r="B5051">
            <v>0</v>
          </cell>
          <cell r="C5051">
            <v>0</v>
          </cell>
          <cell r="D5051">
            <v>0</v>
          </cell>
          <cell r="E5051">
            <v>0</v>
          </cell>
          <cell r="F5051">
            <v>0</v>
          </cell>
          <cell r="G5051">
            <v>0</v>
          </cell>
        </row>
        <row r="5052">
          <cell r="A5052" t="str">
            <v>COMITENTE:</v>
          </cell>
          <cell r="B5052" t="str">
            <v>DIRECCIÓN DE INFRAESTRUCTURA ESCOLAR</v>
          </cell>
          <cell r="C5052">
            <v>0</v>
          </cell>
          <cell r="D5052">
            <v>0</v>
          </cell>
          <cell r="E5052">
            <v>0</v>
          </cell>
          <cell r="F5052">
            <v>0</v>
          </cell>
          <cell r="G5052">
            <v>0</v>
          </cell>
        </row>
        <row r="5053">
          <cell r="A5053" t="str">
            <v>CONTRATISTA:</v>
          </cell>
          <cell r="B5053">
            <v>0</v>
          </cell>
          <cell r="C5053">
            <v>0</v>
          </cell>
          <cell r="D5053">
            <v>0</v>
          </cell>
          <cell r="E5053">
            <v>0</v>
          </cell>
          <cell r="F5053">
            <v>0</v>
          </cell>
          <cell r="G5053">
            <v>0</v>
          </cell>
        </row>
        <row r="5054">
          <cell r="A5054" t="str">
            <v>OBRA:</v>
          </cell>
          <cell r="B5054" t="str">
            <v>ESCUELA JUAN JOSE PASO</v>
          </cell>
          <cell r="C5054">
            <v>0</v>
          </cell>
          <cell r="D5054">
            <v>0</v>
          </cell>
          <cell r="E5054">
            <v>0</v>
          </cell>
          <cell r="F5054" t="str">
            <v>PRECIOS A:</v>
          </cell>
          <cell r="G5054">
            <v>44180</v>
          </cell>
        </row>
        <row r="5055">
          <cell r="A5055" t="str">
            <v>UBICACIÓN:</v>
          </cell>
          <cell r="B5055" t="str">
            <v>DEPARTAMENTO ANGACO</v>
          </cell>
          <cell r="C5055">
            <v>0</v>
          </cell>
          <cell r="D5055">
            <v>0</v>
          </cell>
          <cell r="E5055">
            <v>0</v>
          </cell>
          <cell r="F5055">
            <v>0</v>
          </cell>
          <cell r="G5055">
            <v>0</v>
          </cell>
        </row>
        <row r="5056">
          <cell r="A5056" t="str">
            <v>RUBRO:</v>
          </cell>
          <cell r="B5056">
            <v>17</v>
          </cell>
          <cell r="C5056" t="str">
            <v>INSTALACIÓN DE SEGURIDAD</v>
          </cell>
          <cell r="D5056">
            <v>0</v>
          </cell>
          <cell r="E5056">
            <v>0</v>
          </cell>
          <cell r="F5056">
            <v>0</v>
          </cell>
          <cell r="G5056">
            <v>0</v>
          </cell>
        </row>
        <row r="5057">
          <cell r="A5057" t="str">
            <v>ITEM:</v>
          </cell>
          <cell r="B5057" t="str">
            <v>17.2.1</v>
          </cell>
          <cell r="C5057" t="str">
            <v>Detectores de humo y gas</v>
          </cell>
          <cell r="D5057">
            <v>0</v>
          </cell>
          <cell r="E5057">
            <v>0</v>
          </cell>
          <cell r="F5057" t="str">
            <v>UNIDAD:</v>
          </cell>
          <cell r="G5057" t="str">
            <v>gl</v>
          </cell>
        </row>
        <row r="5058">
          <cell r="A5058">
            <v>0</v>
          </cell>
          <cell r="B5058">
            <v>0</v>
          </cell>
          <cell r="C5058">
            <v>0</v>
          </cell>
          <cell r="D5058">
            <v>0</v>
          </cell>
          <cell r="E5058">
            <v>0</v>
          </cell>
          <cell r="F5058">
            <v>0</v>
          </cell>
          <cell r="G5058">
            <v>0</v>
          </cell>
        </row>
        <row r="5059">
          <cell r="A5059" t="str">
            <v>DATOS REDETERMINACION</v>
          </cell>
          <cell r="B5059">
            <v>0</v>
          </cell>
          <cell r="C5059" t="str">
            <v>DESIGNACION</v>
          </cell>
          <cell r="D5059" t="str">
            <v>U</v>
          </cell>
          <cell r="E5059" t="str">
            <v>Cantidad</v>
          </cell>
          <cell r="F5059" t="str">
            <v>$ Unitarios</v>
          </cell>
          <cell r="G5059" t="str">
            <v>$ Parcial</v>
          </cell>
        </row>
        <row r="5060">
          <cell r="A5060" t="str">
            <v>CÓDIGO</v>
          </cell>
          <cell r="B5060" t="str">
            <v>DESCRIPCIÓN</v>
          </cell>
          <cell r="C5060">
            <v>0</v>
          </cell>
          <cell r="D5060">
            <v>0</v>
          </cell>
          <cell r="E5060">
            <v>0</v>
          </cell>
          <cell r="F5060">
            <v>0</v>
          </cell>
          <cell r="G5060">
            <v>0</v>
          </cell>
        </row>
        <row r="5061">
          <cell r="A5061">
            <v>0</v>
          </cell>
          <cell r="B5061">
            <v>0</v>
          </cell>
          <cell r="C5061" t="str">
            <v>A - MATERIALES</v>
          </cell>
          <cell r="D5061">
            <v>0</v>
          </cell>
          <cell r="E5061">
            <v>0</v>
          </cell>
          <cell r="F5061">
            <v>0</v>
          </cell>
          <cell r="G5061">
            <v>0</v>
          </cell>
        </row>
        <row r="5062">
          <cell r="A5062" t="str">
            <v>INDEC-MO - 51690-1</v>
          </cell>
          <cell r="B5062" t="str">
            <v xml:space="preserve">Instalación contra incendio </v>
          </cell>
          <cell r="C5062" t="str">
            <v>Detectores de Humo S/Esp. Técnicas</v>
          </cell>
          <cell r="D5062" t="str">
            <v>Gl</v>
          </cell>
          <cell r="E5062">
            <v>1</v>
          </cell>
          <cell r="F5062">
            <v>427500</v>
          </cell>
          <cell r="G5062">
            <v>427500</v>
          </cell>
        </row>
        <row r="5063">
          <cell r="A5063" t="str">
            <v/>
          </cell>
          <cell r="B5063" t="str">
            <v/>
          </cell>
          <cell r="C5063">
            <v>0</v>
          </cell>
          <cell r="D5063" t="str">
            <v/>
          </cell>
          <cell r="E5063">
            <v>0</v>
          </cell>
          <cell r="F5063">
            <v>0</v>
          </cell>
          <cell r="G5063">
            <v>0</v>
          </cell>
        </row>
        <row r="5064">
          <cell r="A5064" t="str">
            <v/>
          </cell>
          <cell r="B5064" t="str">
            <v/>
          </cell>
          <cell r="C5064">
            <v>0</v>
          </cell>
          <cell r="D5064" t="str">
            <v/>
          </cell>
          <cell r="E5064">
            <v>0</v>
          </cell>
          <cell r="F5064">
            <v>0</v>
          </cell>
          <cell r="G5064">
            <v>0</v>
          </cell>
        </row>
        <row r="5065">
          <cell r="A5065" t="str">
            <v/>
          </cell>
          <cell r="B5065" t="str">
            <v/>
          </cell>
          <cell r="C5065">
            <v>0</v>
          </cell>
          <cell r="D5065" t="str">
            <v/>
          </cell>
          <cell r="E5065">
            <v>0</v>
          </cell>
          <cell r="F5065">
            <v>0</v>
          </cell>
          <cell r="G5065">
            <v>0</v>
          </cell>
        </row>
        <row r="5066">
          <cell r="A5066" t="str">
            <v/>
          </cell>
          <cell r="B5066" t="str">
            <v/>
          </cell>
          <cell r="C5066">
            <v>0</v>
          </cell>
          <cell r="D5066" t="str">
            <v/>
          </cell>
          <cell r="E5066">
            <v>0</v>
          </cell>
          <cell r="F5066">
            <v>0</v>
          </cell>
          <cell r="G5066">
            <v>0</v>
          </cell>
        </row>
        <row r="5067">
          <cell r="A5067" t="str">
            <v/>
          </cell>
          <cell r="B5067" t="str">
            <v/>
          </cell>
          <cell r="C5067">
            <v>0</v>
          </cell>
          <cell r="D5067" t="str">
            <v/>
          </cell>
          <cell r="E5067">
            <v>0</v>
          </cell>
          <cell r="F5067">
            <v>0</v>
          </cell>
          <cell r="G5067">
            <v>0</v>
          </cell>
        </row>
        <row r="5068">
          <cell r="A5068" t="str">
            <v/>
          </cell>
          <cell r="B5068" t="str">
            <v/>
          </cell>
          <cell r="C5068">
            <v>0</v>
          </cell>
          <cell r="D5068" t="str">
            <v/>
          </cell>
          <cell r="E5068">
            <v>0</v>
          </cell>
          <cell r="F5068">
            <v>0</v>
          </cell>
          <cell r="G5068">
            <v>0</v>
          </cell>
        </row>
        <row r="5069">
          <cell r="A5069" t="str">
            <v/>
          </cell>
          <cell r="B5069" t="str">
            <v/>
          </cell>
          <cell r="C5069">
            <v>0</v>
          </cell>
          <cell r="D5069" t="str">
            <v/>
          </cell>
          <cell r="E5069">
            <v>0</v>
          </cell>
          <cell r="F5069">
            <v>0</v>
          </cell>
          <cell r="G5069">
            <v>0</v>
          </cell>
        </row>
        <row r="5070">
          <cell r="A5070" t="str">
            <v/>
          </cell>
          <cell r="B5070" t="str">
            <v/>
          </cell>
          <cell r="C5070">
            <v>0</v>
          </cell>
          <cell r="D5070" t="str">
            <v/>
          </cell>
          <cell r="E5070">
            <v>0</v>
          </cell>
          <cell r="F5070">
            <v>0</v>
          </cell>
          <cell r="G5070">
            <v>0</v>
          </cell>
        </row>
        <row r="5071">
          <cell r="A5071" t="str">
            <v/>
          </cell>
          <cell r="B5071" t="str">
            <v/>
          </cell>
          <cell r="C5071">
            <v>0</v>
          </cell>
          <cell r="D5071" t="str">
            <v/>
          </cell>
          <cell r="E5071">
            <v>0</v>
          </cell>
          <cell r="F5071">
            <v>0</v>
          </cell>
          <cell r="G5071">
            <v>0</v>
          </cell>
        </row>
        <row r="5072">
          <cell r="A5072" t="str">
            <v/>
          </cell>
          <cell r="B5072" t="str">
            <v/>
          </cell>
          <cell r="C5072">
            <v>0</v>
          </cell>
          <cell r="D5072" t="str">
            <v/>
          </cell>
          <cell r="E5072">
            <v>0</v>
          </cell>
          <cell r="F5072">
            <v>0</v>
          </cell>
          <cell r="G5072">
            <v>0</v>
          </cell>
        </row>
        <row r="5073">
          <cell r="A5073" t="str">
            <v/>
          </cell>
          <cell r="B5073" t="str">
            <v/>
          </cell>
          <cell r="C5073">
            <v>0</v>
          </cell>
          <cell r="D5073" t="str">
            <v/>
          </cell>
          <cell r="E5073">
            <v>0</v>
          </cell>
          <cell r="F5073">
            <v>0</v>
          </cell>
          <cell r="G5073">
            <v>0</v>
          </cell>
        </row>
        <row r="5074">
          <cell r="A5074" t="str">
            <v/>
          </cell>
          <cell r="B5074" t="str">
            <v/>
          </cell>
          <cell r="C5074">
            <v>0</v>
          </cell>
          <cell r="D5074" t="str">
            <v/>
          </cell>
          <cell r="E5074">
            <v>0</v>
          </cell>
          <cell r="F5074">
            <v>0</v>
          </cell>
          <cell r="G5074">
            <v>0</v>
          </cell>
        </row>
        <row r="5075">
          <cell r="A5075" t="str">
            <v/>
          </cell>
          <cell r="B5075" t="str">
            <v/>
          </cell>
          <cell r="C5075">
            <v>0</v>
          </cell>
          <cell r="D5075" t="str">
            <v/>
          </cell>
          <cell r="E5075">
            <v>0</v>
          </cell>
          <cell r="F5075">
            <v>0</v>
          </cell>
          <cell r="G5075">
            <v>0</v>
          </cell>
        </row>
        <row r="5076">
          <cell r="A5076">
            <v>0</v>
          </cell>
          <cell r="B5076">
            <v>0</v>
          </cell>
          <cell r="C5076">
            <v>0</v>
          </cell>
          <cell r="D5076">
            <v>0</v>
          </cell>
          <cell r="E5076">
            <v>0</v>
          </cell>
          <cell r="F5076" t="str">
            <v>Total A</v>
          </cell>
          <cell r="G5076">
            <v>427500</v>
          </cell>
        </row>
        <row r="5077">
          <cell r="A5077">
            <v>0</v>
          </cell>
          <cell r="B5077">
            <v>0</v>
          </cell>
          <cell r="C5077" t="str">
            <v>B - MANO DE OBRA</v>
          </cell>
          <cell r="D5077">
            <v>0</v>
          </cell>
          <cell r="E5077">
            <v>0</v>
          </cell>
          <cell r="F5077">
            <v>0</v>
          </cell>
          <cell r="G5077">
            <v>0</v>
          </cell>
        </row>
        <row r="5078">
          <cell r="A5078" t="str">
            <v>IIEE-SJ - 102000</v>
          </cell>
          <cell r="B5078" t="str">
            <v xml:space="preserve">Oficial </v>
          </cell>
          <cell r="C5078" t="str">
            <v>Oficial</v>
          </cell>
          <cell r="D5078" t="str">
            <v>hs.</v>
          </cell>
          <cell r="E5078">
            <v>52.59</v>
          </cell>
          <cell r="F5078">
            <v>222.14</v>
          </cell>
          <cell r="G5078">
            <v>11682.34</v>
          </cell>
        </row>
        <row r="5079">
          <cell r="A5079" t="str">
            <v>IIEE-SJ - 103000</v>
          </cell>
          <cell r="B5079" t="str">
            <v>Ayudante</v>
          </cell>
          <cell r="C5079" t="str">
            <v>Ayudante</v>
          </cell>
          <cell r="D5079" t="str">
            <v>hs.</v>
          </cell>
          <cell r="E5079">
            <v>62.02</v>
          </cell>
          <cell r="F5079">
            <v>188.03</v>
          </cell>
          <cell r="G5079">
            <v>11661.62</v>
          </cell>
        </row>
        <row r="5080">
          <cell r="A5080" t="str">
            <v>IIEE-SJ - 102000</v>
          </cell>
          <cell r="B5080" t="str">
            <v xml:space="preserve">Oficial </v>
          </cell>
          <cell r="C5080" t="str">
            <v>Cargas Sociales Oficial</v>
          </cell>
          <cell r="D5080" t="str">
            <v>hs.</v>
          </cell>
          <cell r="E5080">
            <v>52.59</v>
          </cell>
          <cell r="F5080">
            <v>139.9</v>
          </cell>
          <cell r="G5080">
            <v>7357.34</v>
          </cell>
        </row>
        <row r="5081">
          <cell r="A5081" t="str">
            <v>IIEE-SJ - 103000</v>
          </cell>
          <cell r="B5081" t="str">
            <v>Ayudante</v>
          </cell>
          <cell r="C5081" t="str">
            <v>Cargas Sociales Ayudante</v>
          </cell>
          <cell r="D5081" t="str">
            <v>hs.</v>
          </cell>
          <cell r="E5081">
            <v>62.02</v>
          </cell>
          <cell r="F5081">
            <v>118.96</v>
          </cell>
          <cell r="G5081">
            <v>7377.9</v>
          </cell>
        </row>
        <row r="5082">
          <cell r="A5082" t="str">
            <v/>
          </cell>
          <cell r="B5082">
            <v>0</v>
          </cell>
          <cell r="C5082">
            <v>0</v>
          </cell>
          <cell r="D5082" t="str">
            <v/>
          </cell>
          <cell r="E5082">
            <v>0</v>
          </cell>
          <cell r="F5082">
            <v>0</v>
          </cell>
          <cell r="G5082">
            <v>0</v>
          </cell>
        </row>
        <row r="5083">
          <cell r="A5083" t="str">
            <v/>
          </cell>
          <cell r="B5083">
            <v>0</v>
          </cell>
          <cell r="C5083">
            <v>0</v>
          </cell>
          <cell r="D5083" t="str">
            <v/>
          </cell>
          <cell r="E5083">
            <v>0</v>
          </cell>
          <cell r="F5083">
            <v>0</v>
          </cell>
          <cell r="G5083">
            <v>0</v>
          </cell>
        </row>
        <row r="5084">
          <cell r="A5084" t="str">
            <v/>
          </cell>
          <cell r="B5084">
            <v>0</v>
          </cell>
          <cell r="C5084">
            <v>0</v>
          </cell>
          <cell r="D5084" t="str">
            <v/>
          </cell>
          <cell r="E5084">
            <v>0</v>
          </cell>
          <cell r="F5084">
            <v>0</v>
          </cell>
          <cell r="G5084">
            <v>0</v>
          </cell>
        </row>
        <row r="5085">
          <cell r="A5085" t="str">
            <v/>
          </cell>
          <cell r="B5085">
            <v>0</v>
          </cell>
          <cell r="C5085">
            <v>0</v>
          </cell>
          <cell r="D5085" t="str">
            <v/>
          </cell>
          <cell r="E5085">
            <v>0</v>
          </cell>
          <cell r="F5085">
            <v>0</v>
          </cell>
          <cell r="G5085">
            <v>0</v>
          </cell>
        </row>
        <row r="5086">
          <cell r="A5086">
            <v>0</v>
          </cell>
          <cell r="B5086">
            <v>0</v>
          </cell>
          <cell r="C5086">
            <v>0</v>
          </cell>
          <cell r="D5086">
            <v>0</v>
          </cell>
          <cell r="E5086">
            <v>0</v>
          </cell>
          <cell r="F5086" t="str">
            <v>Total B</v>
          </cell>
          <cell r="G5086">
            <v>38079.199999999997</v>
          </cell>
        </row>
        <row r="5087">
          <cell r="A5087">
            <v>0</v>
          </cell>
          <cell r="B5087">
            <v>0</v>
          </cell>
          <cell r="C5087" t="str">
            <v>C - EQUIPOS</v>
          </cell>
          <cell r="D5087">
            <v>0</v>
          </cell>
          <cell r="E5087">
            <v>0</v>
          </cell>
          <cell r="F5087">
            <v>0</v>
          </cell>
          <cell r="G5087">
            <v>0</v>
          </cell>
        </row>
        <row r="5088">
          <cell r="A5088" t="str">
            <v/>
          </cell>
          <cell r="B5088" t="str">
            <v/>
          </cell>
          <cell r="C5088">
            <v>0</v>
          </cell>
          <cell r="D5088" t="str">
            <v/>
          </cell>
          <cell r="E5088">
            <v>0</v>
          </cell>
          <cell r="F5088">
            <v>0</v>
          </cell>
          <cell r="G5088">
            <v>0</v>
          </cell>
        </row>
        <row r="5089">
          <cell r="A5089" t="str">
            <v/>
          </cell>
          <cell r="B5089" t="str">
            <v/>
          </cell>
          <cell r="C5089">
            <v>0</v>
          </cell>
          <cell r="D5089" t="str">
            <v/>
          </cell>
          <cell r="E5089">
            <v>0</v>
          </cell>
          <cell r="F5089">
            <v>0</v>
          </cell>
          <cell r="G5089">
            <v>0</v>
          </cell>
        </row>
        <row r="5090">
          <cell r="A5090" t="str">
            <v/>
          </cell>
          <cell r="B5090" t="str">
            <v/>
          </cell>
          <cell r="C5090">
            <v>0</v>
          </cell>
          <cell r="D5090" t="str">
            <v/>
          </cell>
          <cell r="E5090">
            <v>0</v>
          </cell>
          <cell r="F5090">
            <v>0</v>
          </cell>
          <cell r="G5090">
            <v>0</v>
          </cell>
        </row>
        <row r="5091">
          <cell r="A5091" t="str">
            <v/>
          </cell>
          <cell r="B5091" t="str">
            <v/>
          </cell>
          <cell r="C5091">
            <v>0</v>
          </cell>
          <cell r="D5091" t="str">
            <v/>
          </cell>
          <cell r="E5091">
            <v>0</v>
          </cell>
          <cell r="F5091">
            <v>0</v>
          </cell>
          <cell r="G5091">
            <v>0</v>
          </cell>
        </row>
        <row r="5092">
          <cell r="A5092" t="str">
            <v/>
          </cell>
          <cell r="B5092" t="str">
            <v/>
          </cell>
          <cell r="C5092">
            <v>0</v>
          </cell>
          <cell r="D5092" t="str">
            <v/>
          </cell>
          <cell r="E5092">
            <v>0</v>
          </cell>
          <cell r="F5092">
            <v>0</v>
          </cell>
          <cell r="G5092">
            <v>0</v>
          </cell>
        </row>
        <row r="5093">
          <cell r="A5093" t="str">
            <v/>
          </cell>
          <cell r="B5093" t="str">
            <v/>
          </cell>
          <cell r="C5093">
            <v>0</v>
          </cell>
          <cell r="D5093" t="str">
            <v/>
          </cell>
          <cell r="E5093">
            <v>0</v>
          </cell>
          <cell r="F5093">
            <v>0</v>
          </cell>
          <cell r="G5093">
            <v>0</v>
          </cell>
        </row>
        <row r="5094">
          <cell r="A5094" t="str">
            <v/>
          </cell>
          <cell r="B5094" t="str">
            <v/>
          </cell>
          <cell r="C5094">
            <v>0</v>
          </cell>
          <cell r="D5094" t="str">
            <v/>
          </cell>
          <cell r="E5094">
            <v>0</v>
          </cell>
          <cell r="F5094">
            <v>0</v>
          </cell>
          <cell r="G5094">
            <v>0</v>
          </cell>
        </row>
        <row r="5095">
          <cell r="A5095" t="str">
            <v/>
          </cell>
          <cell r="B5095" t="str">
            <v/>
          </cell>
          <cell r="C5095">
            <v>0</v>
          </cell>
          <cell r="D5095" t="str">
            <v/>
          </cell>
          <cell r="E5095">
            <v>0</v>
          </cell>
          <cell r="F5095">
            <v>0</v>
          </cell>
          <cell r="G5095">
            <v>0</v>
          </cell>
        </row>
        <row r="5096">
          <cell r="A5096" t="str">
            <v/>
          </cell>
          <cell r="B5096" t="str">
            <v/>
          </cell>
          <cell r="C5096">
            <v>0</v>
          </cell>
          <cell r="D5096" t="str">
            <v/>
          </cell>
          <cell r="E5096">
            <v>0</v>
          </cell>
          <cell r="F5096">
            <v>0</v>
          </cell>
          <cell r="G5096">
            <v>0</v>
          </cell>
        </row>
        <row r="5097">
          <cell r="A5097">
            <v>0</v>
          </cell>
          <cell r="B5097">
            <v>0</v>
          </cell>
          <cell r="C5097">
            <v>0</v>
          </cell>
          <cell r="D5097">
            <v>0</v>
          </cell>
          <cell r="E5097">
            <v>0</v>
          </cell>
          <cell r="F5097" t="str">
            <v>Total C</v>
          </cell>
          <cell r="G5097">
            <v>0</v>
          </cell>
        </row>
        <row r="5098">
          <cell r="A5098">
            <v>0</v>
          </cell>
          <cell r="B5098">
            <v>0</v>
          </cell>
          <cell r="C5098">
            <v>0</v>
          </cell>
          <cell r="D5098">
            <v>0</v>
          </cell>
          <cell r="E5098">
            <v>0</v>
          </cell>
          <cell r="F5098">
            <v>0</v>
          </cell>
          <cell r="G5098">
            <v>0</v>
          </cell>
        </row>
        <row r="5099">
          <cell r="A5099" t="str">
            <v>17.2.1</v>
          </cell>
          <cell r="B5099" t="str">
            <v>Detectores de humo y gas</v>
          </cell>
          <cell r="C5099">
            <v>0</v>
          </cell>
          <cell r="D5099" t="str">
            <v>Costo  Neto</v>
          </cell>
          <cell r="E5099">
            <v>0</v>
          </cell>
          <cell r="F5099" t="str">
            <v>Total D=A+B+C</v>
          </cell>
          <cell r="G5099">
            <v>465579.20000000007</v>
          </cell>
        </row>
        <row r="5101">
          <cell r="A5101" t="str">
            <v>ANALISIS DE PRECIOS</v>
          </cell>
          <cell r="B5101">
            <v>0</v>
          </cell>
          <cell r="C5101">
            <v>0</v>
          </cell>
          <cell r="D5101">
            <v>0</v>
          </cell>
          <cell r="E5101">
            <v>0</v>
          </cell>
          <cell r="F5101">
            <v>0</v>
          </cell>
          <cell r="G5101">
            <v>0</v>
          </cell>
        </row>
        <row r="5102">
          <cell r="A5102" t="str">
            <v>COMITENTE:</v>
          </cell>
          <cell r="B5102" t="str">
            <v>DIRECCIÓN DE INFRAESTRUCTURA ESCOLAR</v>
          </cell>
          <cell r="C5102">
            <v>0</v>
          </cell>
          <cell r="D5102">
            <v>0</v>
          </cell>
          <cell r="E5102">
            <v>0</v>
          </cell>
          <cell r="F5102">
            <v>0</v>
          </cell>
          <cell r="G5102">
            <v>0</v>
          </cell>
        </row>
        <row r="5103">
          <cell r="A5103" t="str">
            <v>CONTRATISTA:</v>
          </cell>
          <cell r="B5103">
            <v>0</v>
          </cell>
          <cell r="C5103">
            <v>0</v>
          </cell>
          <cell r="D5103">
            <v>0</v>
          </cell>
          <cell r="E5103">
            <v>0</v>
          </cell>
          <cell r="F5103">
            <v>0</v>
          </cell>
          <cell r="G5103">
            <v>0</v>
          </cell>
        </row>
        <row r="5104">
          <cell r="A5104" t="str">
            <v>OBRA:</v>
          </cell>
          <cell r="B5104" t="str">
            <v>ESCUELA JUAN JOSE PASO</v>
          </cell>
          <cell r="C5104">
            <v>0</v>
          </cell>
          <cell r="D5104">
            <v>0</v>
          </cell>
          <cell r="E5104">
            <v>0</v>
          </cell>
          <cell r="F5104" t="str">
            <v>PRECIOS A:</v>
          </cell>
          <cell r="G5104">
            <v>44180</v>
          </cell>
        </row>
        <row r="5105">
          <cell r="A5105" t="str">
            <v>UBICACIÓN:</v>
          </cell>
          <cell r="B5105" t="str">
            <v>DEPARTAMENTO ANGACO</v>
          </cell>
          <cell r="C5105">
            <v>0</v>
          </cell>
          <cell r="D5105">
            <v>0</v>
          </cell>
          <cell r="E5105">
            <v>0</v>
          </cell>
          <cell r="F5105">
            <v>0</v>
          </cell>
          <cell r="G5105">
            <v>0</v>
          </cell>
        </row>
        <row r="5106">
          <cell r="A5106" t="str">
            <v>RUBRO:</v>
          </cell>
          <cell r="B5106">
            <v>17</v>
          </cell>
          <cell r="C5106" t="str">
            <v>INSTALACIÓN DE SEGURIDAD</v>
          </cell>
          <cell r="D5106">
            <v>0</v>
          </cell>
          <cell r="E5106">
            <v>0</v>
          </cell>
          <cell r="F5106">
            <v>0</v>
          </cell>
          <cell r="G5106">
            <v>0</v>
          </cell>
        </row>
        <row r="5107">
          <cell r="A5107" t="str">
            <v>ITEM:</v>
          </cell>
          <cell r="B5107" t="str">
            <v>17.2.2</v>
          </cell>
          <cell r="C5107" t="str">
            <v>Alarmas contra robos</v>
          </cell>
          <cell r="D5107">
            <v>0</v>
          </cell>
          <cell r="E5107">
            <v>0</v>
          </cell>
          <cell r="F5107" t="str">
            <v>UNIDAD:</v>
          </cell>
          <cell r="G5107" t="str">
            <v>gl</v>
          </cell>
        </row>
        <row r="5108">
          <cell r="A5108">
            <v>0</v>
          </cell>
          <cell r="B5108">
            <v>0</v>
          </cell>
          <cell r="C5108">
            <v>0</v>
          </cell>
          <cell r="D5108">
            <v>0</v>
          </cell>
          <cell r="E5108">
            <v>0</v>
          </cell>
          <cell r="F5108">
            <v>0</v>
          </cell>
          <cell r="G5108">
            <v>0</v>
          </cell>
        </row>
        <row r="5109">
          <cell r="A5109" t="str">
            <v>DATOS REDETERMINACION</v>
          </cell>
          <cell r="B5109">
            <v>0</v>
          </cell>
          <cell r="C5109" t="str">
            <v>DESIGNACION</v>
          </cell>
          <cell r="D5109" t="str">
            <v>U</v>
          </cell>
          <cell r="E5109" t="str">
            <v>Cantidad</v>
          </cell>
          <cell r="F5109" t="str">
            <v>$ Unitarios</v>
          </cell>
          <cell r="G5109" t="str">
            <v>$ Parcial</v>
          </cell>
        </row>
        <row r="5110">
          <cell r="A5110" t="str">
            <v>CÓDIGO</v>
          </cell>
          <cell r="B5110" t="str">
            <v>DESCRIPCIÓN</v>
          </cell>
          <cell r="C5110">
            <v>0</v>
          </cell>
          <cell r="D5110">
            <v>0</v>
          </cell>
          <cell r="E5110">
            <v>0</v>
          </cell>
          <cell r="F5110">
            <v>0</v>
          </cell>
          <cell r="G5110">
            <v>0</v>
          </cell>
        </row>
        <row r="5111">
          <cell r="A5111">
            <v>0</v>
          </cell>
          <cell r="B5111">
            <v>0</v>
          </cell>
          <cell r="C5111" t="str">
            <v>A - MATERIALES</v>
          </cell>
          <cell r="D5111">
            <v>0</v>
          </cell>
          <cell r="E5111">
            <v>0</v>
          </cell>
          <cell r="F5111">
            <v>0</v>
          </cell>
          <cell r="G5111">
            <v>0</v>
          </cell>
        </row>
        <row r="5112">
          <cell r="A5112" t="str">
            <v>INDEC-MO - 51690-1</v>
          </cell>
          <cell r="B5112" t="str">
            <v xml:space="preserve">Instalación contra incendio </v>
          </cell>
          <cell r="C5112" t="str">
            <v>Alarma contra Robos S/Esp. Técnicas</v>
          </cell>
          <cell r="D5112" t="str">
            <v>Gl</v>
          </cell>
          <cell r="E5112">
            <v>1</v>
          </cell>
          <cell r="F5112">
            <v>25000</v>
          </cell>
          <cell r="G5112">
            <v>25000</v>
          </cell>
        </row>
        <row r="5113">
          <cell r="A5113" t="str">
            <v/>
          </cell>
          <cell r="B5113" t="str">
            <v/>
          </cell>
          <cell r="C5113">
            <v>0</v>
          </cell>
          <cell r="D5113" t="str">
            <v/>
          </cell>
          <cell r="E5113">
            <v>0</v>
          </cell>
          <cell r="F5113">
            <v>0</v>
          </cell>
          <cell r="G5113">
            <v>0</v>
          </cell>
        </row>
        <row r="5114">
          <cell r="A5114" t="str">
            <v/>
          </cell>
          <cell r="B5114" t="str">
            <v/>
          </cell>
          <cell r="C5114">
            <v>0</v>
          </cell>
          <cell r="D5114" t="str">
            <v/>
          </cell>
          <cell r="E5114">
            <v>0</v>
          </cell>
          <cell r="F5114">
            <v>0</v>
          </cell>
          <cell r="G5114">
            <v>0</v>
          </cell>
        </row>
        <row r="5115">
          <cell r="A5115" t="str">
            <v/>
          </cell>
          <cell r="B5115" t="str">
            <v/>
          </cell>
          <cell r="C5115">
            <v>0</v>
          </cell>
          <cell r="D5115" t="str">
            <v/>
          </cell>
          <cell r="E5115">
            <v>0</v>
          </cell>
          <cell r="F5115">
            <v>0</v>
          </cell>
          <cell r="G5115">
            <v>0</v>
          </cell>
        </row>
        <row r="5116">
          <cell r="A5116" t="str">
            <v/>
          </cell>
          <cell r="B5116" t="str">
            <v/>
          </cell>
          <cell r="C5116">
            <v>0</v>
          </cell>
          <cell r="D5116" t="str">
            <v/>
          </cell>
          <cell r="E5116">
            <v>0</v>
          </cell>
          <cell r="F5116">
            <v>0</v>
          </cell>
          <cell r="G5116">
            <v>0</v>
          </cell>
        </row>
        <row r="5117">
          <cell r="A5117" t="str">
            <v/>
          </cell>
          <cell r="B5117" t="str">
            <v/>
          </cell>
          <cell r="C5117">
            <v>0</v>
          </cell>
          <cell r="D5117" t="str">
            <v/>
          </cell>
          <cell r="E5117">
            <v>0</v>
          </cell>
          <cell r="F5117">
            <v>0</v>
          </cell>
          <cell r="G5117">
            <v>0</v>
          </cell>
        </row>
        <row r="5118">
          <cell r="A5118" t="str">
            <v/>
          </cell>
          <cell r="B5118" t="str">
            <v/>
          </cell>
          <cell r="C5118">
            <v>0</v>
          </cell>
          <cell r="D5118" t="str">
            <v/>
          </cell>
          <cell r="E5118">
            <v>0</v>
          </cell>
          <cell r="F5118">
            <v>0</v>
          </cell>
          <cell r="G5118">
            <v>0</v>
          </cell>
        </row>
        <row r="5119">
          <cell r="A5119" t="str">
            <v/>
          </cell>
          <cell r="B5119" t="str">
            <v/>
          </cell>
          <cell r="C5119">
            <v>0</v>
          </cell>
          <cell r="D5119" t="str">
            <v/>
          </cell>
          <cell r="E5119">
            <v>0</v>
          </cell>
          <cell r="F5119">
            <v>0</v>
          </cell>
          <cell r="G5119">
            <v>0</v>
          </cell>
        </row>
        <row r="5120">
          <cell r="A5120" t="str">
            <v/>
          </cell>
          <cell r="B5120" t="str">
            <v/>
          </cell>
          <cell r="C5120">
            <v>0</v>
          </cell>
          <cell r="D5120" t="str">
            <v/>
          </cell>
          <cell r="E5120">
            <v>0</v>
          </cell>
          <cell r="F5120">
            <v>0</v>
          </cell>
          <cell r="G5120">
            <v>0</v>
          </cell>
        </row>
        <row r="5121">
          <cell r="A5121" t="str">
            <v/>
          </cell>
          <cell r="B5121" t="str">
            <v/>
          </cell>
          <cell r="C5121">
            <v>0</v>
          </cell>
          <cell r="D5121" t="str">
            <v/>
          </cell>
          <cell r="E5121">
            <v>0</v>
          </cell>
          <cell r="F5121">
            <v>0</v>
          </cell>
          <cell r="G5121">
            <v>0</v>
          </cell>
        </row>
        <row r="5122">
          <cell r="A5122" t="str">
            <v/>
          </cell>
          <cell r="B5122" t="str">
            <v/>
          </cell>
          <cell r="C5122">
            <v>0</v>
          </cell>
          <cell r="D5122" t="str">
            <v/>
          </cell>
          <cell r="E5122">
            <v>0</v>
          </cell>
          <cell r="F5122">
            <v>0</v>
          </cell>
          <cell r="G5122">
            <v>0</v>
          </cell>
        </row>
        <row r="5123">
          <cell r="A5123" t="str">
            <v/>
          </cell>
          <cell r="B5123" t="str">
            <v/>
          </cell>
          <cell r="C5123">
            <v>0</v>
          </cell>
          <cell r="D5123" t="str">
            <v/>
          </cell>
          <cell r="E5123">
            <v>0</v>
          </cell>
          <cell r="F5123">
            <v>0</v>
          </cell>
          <cell r="G5123">
            <v>0</v>
          </cell>
        </row>
        <row r="5124">
          <cell r="A5124" t="str">
            <v/>
          </cell>
          <cell r="B5124" t="str">
            <v/>
          </cell>
          <cell r="C5124">
            <v>0</v>
          </cell>
          <cell r="D5124" t="str">
            <v/>
          </cell>
          <cell r="E5124">
            <v>0</v>
          </cell>
          <cell r="F5124">
            <v>0</v>
          </cell>
          <cell r="G5124">
            <v>0</v>
          </cell>
        </row>
        <row r="5125">
          <cell r="A5125" t="str">
            <v/>
          </cell>
          <cell r="B5125" t="str">
            <v/>
          </cell>
          <cell r="C5125">
            <v>0</v>
          </cell>
          <cell r="D5125" t="str">
            <v/>
          </cell>
          <cell r="E5125">
            <v>0</v>
          </cell>
          <cell r="F5125">
            <v>0</v>
          </cell>
          <cell r="G5125">
            <v>0</v>
          </cell>
        </row>
        <row r="5126">
          <cell r="A5126">
            <v>0</v>
          </cell>
          <cell r="B5126">
            <v>0</v>
          </cell>
          <cell r="C5126">
            <v>0</v>
          </cell>
          <cell r="D5126">
            <v>0</v>
          </cell>
          <cell r="E5126">
            <v>0</v>
          </cell>
          <cell r="F5126" t="str">
            <v>Total A</v>
          </cell>
          <cell r="G5126">
            <v>25000</v>
          </cell>
        </row>
        <row r="5127">
          <cell r="A5127">
            <v>0</v>
          </cell>
          <cell r="B5127">
            <v>0</v>
          </cell>
          <cell r="C5127" t="str">
            <v>B - MANO DE OBRA</v>
          </cell>
          <cell r="D5127">
            <v>0</v>
          </cell>
          <cell r="E5127">
            <v>0</v>
          </cell>
          <cell r="F5127">
            <v>0</v>
          </cell>
          <cell r="G5127">
            <v>0</v>
          </cell>
        </row>
        <row r="5128">
          <cell r="A5128" t="str">
            <v>IIEE-SJ - 102000</v>
          </cell>
          <cell r="B5128" t="str">
            <v xml:space="preserve">Oficial </v>
          </cell>
          <cell r="C5128" t="str">
            <v>Oficial</v>
          </cell>
          <cell r="D5128" t="str">
            <v>hs.</v>
          </cell>
          <cell r="E5128">
            <v>6.91</v>
          </cell>
          <cell r="F5128">
            <v>222.14</v>
          </cell>
          <cell r="G5128">
            <v>1534.99</v>
          </cell>
        </row>
        <row r="5129">
          <cell r="A5129" t="str">
            <v>IIEE-SJ - 103000</v>
          </cell>
          <cell r="B5129" t="str">
            <v>Ayudante</v>
          </cell>
          <cell r="C5129" t="str">
            <v>Ayudante</v>
          </cell>
          <cell r="D5129" t="str">
            <v>hs.</v>
          </cell>
          <cell r="E5129">
            <v>8.14</v>
          </cell>
          <cell r="F5129">
            <v>188.03</v>
          </cell>
          <cell r="G5129">
            <v>1530.56</v>
          </cell>
        </row>
        <row r="5130">
          <cell r="A5130" t="str">
            <v>IIEE-SJ - 102000</v>
          </cell>
          <cell r="B5130" t="str">
            <v xml:space="preserve">Oficial </v>
          </cell>
          <cell r="C5130" t="str">
            <v>Cargas Sociales Oficial</v>
          </cell>
          <cell r="D5130" t="str">
            <v>hs.</v>
          </cell>
          <cell r="E5130">
            <v>6.91</v>
          </cell>
          <cell r="F5130">
            <v>139.9</v>
          </cell>
          <cell r="G5130">
            <v>966.71</v>
          </cell>
        </row>
        <row r="5131">
          <cell r="A5131" t="str">
            <v>IIEE-SJ - 103000</v>
          </cell>
          <cell r="B5131" t="str">
            <v>Ayudante</v>
          </cell>
          <cell r="C5131" t="str">
            <v>Cargas Sociales Ayudante</v>
          </cell>
          <cell r="D5131" t="str">
            <v>hs.</v>
          </cell>
          <cell r="E5131">
            <v>8.14</v>
          </cell>
          <cell r="F5131">
            <v>118.96</v>
          </cell>
          <cell r="G5131">
            <v>968.33</v>
          </cell>
        </row>
        <row r="5132">
          <cell r="A5132" t="str">
            <v/>
          </cell>
          <cell r="B5132">
            <v>0</v>
          </cell>
          <cell r="C5132">
            <v>0</v>
          </cell>
          <cell r="D5132" t="str">
            <v/>
          </cell>
          <cell r="E5132">
            <v>0</v>
          </cell>
          <cell r="F5132">
            <v>0</v>
          </cell>
          <cell r="G5132">
            <v>0</v>
          </cell>
        </row>
        <row r="5133">
          <cell r="A5133" t="str">
            <v/>
          </cell>
          <cell r="B5133">
            <v>0</v>
          </cell>
          <cell r="C5133">
            <v>0</v>
          </cell>
          <cell r="D5133" t="str">
            <v/>
          </cell>
          <cell r="E5133">
            <v>0</v>
          </cell>
          <cell r="F5133">
            <v>0</v>
          </cell>
          <cell r="G5133">
            <v>0</v>
          </cell>
        </row>
        <row r="5134">
          <cell r="A5134" t="str">
            <v/>
          </cell>
          <cell r="B5134">
            <v>0</v>
          </cell>
          <cell r="C5134">
            <v>0</v>
          </cell>
          <cell r="D5134" t="str">
            <v/>
          </cell>
          <cell r="E5134">
            <v>0</v>
          </cell>
          <cell r="F5134">
            <v>0</v>
          </cell>
          <cell r="G5134">
            <v>0</v>
          </cell>
        </row>
        <row r="5135">
          <cell r="A5135" t="str">
            <v/>
          </cell>
          <cell r="B5135">
            <v>0</v>
          </cell>
          <cell r="C5135">
            <v>0</v>
          </cell>
          <cell r="D5135" t="str">
            <v/>
          </cell>
          <cell r="E5135">
            <v>0</v>
          </cell>
          <cell r="F5135">
            <v>0</v>
          </cell>
          <cell r="G5135">
            <v>0</v>
          </cell>
        </row>
        <row r="5136">
          <cell r="A5136">
            <v>0</v>
          </cell>
          <cell r="B5136">
            <v>0</v>
          </cell>
          <cell r="C5136">
            <v>0</v>
          </cell>
          <cell r="D5136">
            <v>0</v>
          </cell>
          <cell r="E5136">
            <v>0</v>
          </cell>
          <cell r="F5136" t="str">
            <v>Total B</v>
          </cell>
          <cell r="G5136">
            <v>5000.59</v>
          </cell>
        </row>
        <row r="5137">
          <cell r="A5137">
            <v>0</v>
          </cell>
          <cell r="B5137">
            <v>0</v>
          </cell>
          <cell r="C5137" t="str">
            <v>C - EQUIPOS</v>
          </cell>
          <cell r="D5137">
            <v>0</v>
          </cell>
          <cell r="E5137">
            <v>0</v>
          </cell>
          <cell r="F5137">
            <v>0</v>
          </cell>
          <cell r="G5137">
            <v>0</v>
          </cell>
        </row>
        <row r="5138">
          <cell r="A5138" t="str">
            <v/>
          </cell>
          <cell r="B5138" t="str">
            <v/>
          </cell>
          <cell r="C5138">
            <v>0</v>
          </cell>
          <cell r="D5138" t="str">
            <v/>
          </cell>
          <cell r="E5138">
            <v>0</v>
          </cell>
          <cell r="F5138">
            <v>0</v>
          </cell>
          <cell r="G5138">
            <v>0</v>
          </cell>
        </row>
        <row r="5139">
          <cell r="A5139" t="str">
            <v/>
          </cell>
          <cell r="B5139" t="str">
            <v/>
          </cell>
          <cell r="C5139">
            <v>0</v>
          </cell>
          <cell r="D5139" t="str">
            <v/>
          </cell>
          <cell r="E5139">
            <v>0</v>
          </cell>
          <cell r="F5139">
            <v>0</v>
          </cell>
          <cell r="G5139">
            <v>0</v>
          </cell>
        </row>
        <row r="5140">
          <cell r="A5140" t="str">
            <v/>
          </cell>
          <cell r="B5140" t="str">
            <v/>
          </cell>
          <cell r="C5140">
            <v>0</v>
          </cell>
          <cell r="D5140" t="str">
            <v/>
          </cell>
          <cell r="E5140">
            <v>0</v>
          </cell>
          <cell r="F5140">
            <v>0</v>
          </cell>
          <cell r="G5140">
            <v>0</v>
          </cell>
        </row>
        <row r="5141">
          <cell r="A5141" t="str">
            <v/>
          </cell>
          <cell r="B5141" t="str">
            <v/>
          </cell>
          <cell r="C5141">
            <v>0</v>
          </cell>
          <cell r="D5141" t="str">
            <v/>
          </cell>
          <cell r="E5141">
            <v>0</v>
          </cell>
          <cell r="F5141">
            <v>0</v>
          </cell>
          <cell r="G5141">
            <v>0</v>
          </cell>
        </row>
        <row r="5142">
          <cell r="A5142" t="str">
            <v/>
          </cell>
          <cell r="B5142" t="str">
            <v/>
          </cell>
          <cell r="C5142">
            <v>0</v>
          </cell>
          <cell r="D5142" t="str">
            <v/>
          </cell>
          <cell r="E5142">
            <v>0</v>
          </cell>
          <cell r="F5142">
            <v>0</v>
          </cell>
          <cell r="G5142">
            <v>0</v>
          </cell>
        </row>
        <row r="5143">
          <cell r="A5143" t="str">
            <v/>
          </cell>
          <cell r="B5143" t="str">
            <v/>
          </cell>
          <cell r="C5143">
            <v>0</v>
          </cell>
          <cell r="D5143" t="str">
            <v/>
          </cell>
          <cell r="E5143">
            <v>0</v>
          </cell>
          <cell r="F5143">
            <v>0</v>
          </cell>
          <cell r="G5143">
            <v>0</v>
          </cell>
        </row>
        <row r="5144">
          <cell r="A5144" t="str">
            <v/>
          </cell>
          <cell r="B5144" t="str">
            <v/>
          </cell>
          <cell r="C5144">
            <v>0</v>
          </cell>
          <cell r="D5144" t="str">
            <v/>
          </cell>
          <cell r="E5144">
            <v>0</v>
          </cell>
          <cell r="F5144">
            <v>0</v>
          </cell>
          <cell r="G5144">
            <v>0</v>
          </cell>
        </row>
        <row r="5145">
          <cell r="A5145" t="str">
            <v/>
          </cell>
          <cell r="B5145" t="str">
            <v/>
          </cell>
          <cell r="C5145">
            <v>0</v>
          </cell>
          <cell r="D5145" t="str">
            <v/>
          </cell>
          <cell r="E5145">
            <v>0</v>
          </cell>
          <cell r="F5145">
            <v>0</v>
          </cell>
          <cell r="G5145">
            <v>0</v>
          </cell>
        </row>
        <row r="5146">
          <cell r="A5146" t="str">
            <v/>
          </cell>
          <cell r="B5146" t="str">
            <v/>
          </cell>
          <cell r="C5146">
            <v>0</v>
          </cell>
          <cell r="D5146" t="str">
            <v/>
          </cell>
          <cell r="E5146">
            <v>0</v>
          </cell>
          <cell r="F5146">
            <v>0</v>
          </cell>
          <cell r="G5146">
            <v>0</v>
          </cell>
        </row>
        <row r="5147">
          <cell r="A5147">
            <v>0</v>
          </cell>
          <cell r="B5147">
            <v>0</v>
          </cell>
          <cell r="C5147">
            <v>0</v>
          </cell>
          <cell r="D5147">
            <v>0</v>
          </cell>
          <cell r="E5147">
            <v>0</v>
          </cell>
          <cell r="F5147" t="str">
            <v>Total C</v>
          </cell>
          <cell r="G5147">
            <v>0</v>
          </cell>
        </row>
        <row r="5148">
          <cell r="A5148">
            <v>0</v>
          </cell>
          <cell r="B5148">
            <v>0</v>
          </cell>
          <cell r="C5148">
            <v>0</v>
          </cell>
          <cell r="D5148">
            <v>0</v>
          </cell>
          <cell r="E5148">
            <v>0</v>
          </cell>
          <cell r="F5148">
            <v>0</v>
          </cell>
          <cell r="G5148">
            <v>0</v>
          </cell>
        </row>
        <row r="5149">
          <cell r="A5149" t="str">
            <v>17.2.2</v>
          </cell>
          <cell r="B5149" t="str">
            <v>Alarmas contra robos</v>
          </cell>
          <cell r="C5149">
            <v>0</v>
          </cell>
          <cell r="D5149" t="str">
            <v>Costo  Neto</v>
          </cell>
          <cell r="E5149">
            <v>0</v>
          </cell>
          <cell r="F5149" t="str">
            <v>Total D=A+B+C</v>
          </cell>
          <cell r="G5149">
            <v>30000.590000000004</v>
          </cell>
        </row>
        <row r="5151">
          <cell r="A5151" t="str">
            <v>ANALISIS DE PRECIOS</v>
          </cell>
          <cell r="B5151">
            <v>0</v>
          </cell>
          <cell r="C5151">
            <v>0</v>
          </cell>
          <cell r="D5151">
            <v>0</v>
          </cell>
          <cell r="E5151">
            <v>0</v>
          </cell>
          <cell r="F5151">
            <v>0</v>
          </cell>
          <cell r="G5151">
            <v>0</v>
          </cell>
        </row>
        <row r="5152">
          <cell r="A5152" t="str">
            <v>COMITENTE:</v>
          </cell>
          <cell r="B5152" t="str">
            <v>DIRECCIÓN DE INFRAESTRUCTURA ESCOLAR</v>
          </cell>
          <cell r="C5152">
            <v>0</v>
          </cell>
          <cell r="D5152">
            <v>0</v>
          </cell>
          <cell r="E5152">
            <v>0</v>
          </cell>
          <cell r="F5152">
            <v>0</v>
          </cell>
          <cell r="G5152">
            <v>0</v>
          </cell>
        </row>
        <row r="5153">
          <cell r="A5153" t="str">
            <v>CONTRATISTA:</v>
          </cell>
          <cell r="B5153">
            <v>0</v>
          </cell>
          <cell r="C5153">
            <v>0</v>
          </cell>
          <cell r="D5153">
            <v>0</v>
          </cell>
          <cell r="E5153">
            <v>0</v>
          </cell>
          <cell r="F5153">
            <v>0</v>
          </cell>
          <cell r="G5153">
            <v>0</v>
          </cell>
        </row>
        <row r="5154">
          <cell r="A5154" t="str">
            <v>OBRA:</v>
          </cell>
          <cell r="B5154" t="str">
            <v>ESCUELA JUAN JOSE PASO</v>
          </cell>
          <cell r="C5154">
            <v>0</v>
          </cell>
          <cell r="D5154">
            <v>0</v>
          </cell>
          <cell r="E5154">
            <v>0</v>
          </cell>
          <cell r="F5154" t="str">
            <v>PRECIOS A:</v>
          </cell>
          <cell r="G5154">
            <v>44180</v>
          </cell>
        </row>
        <row r="5155">
          <cell r="A5155" t="str">
            <v>UBICACIÓN:</v>
          </cell>
          <cell r="B5155" t="str">
            <v>DEPARTAMENTO ANGACO</v>
          </cell>
          <cell r="C5155">
            <v>0</v>
          </cell>
          <cell r="D5155">
            <v>0</v>
          </cell>
          <cell r="E5155">
            <v>0</v>
          </cell>
          <cell r="F5155">
            <v>0</v>
          </cell>
          <cell r="G5155">
            <v>0</v>
          </cell>
        </row>
        <row r="5156">
          <cell r="A5156" t="str">
            <v>RUBRO:</v>
          </cell>
          <cell r="B5156">
            <v>17</v>
          </cell>
          <cell r="C5156" t="str">
            <v>INSTALACIÓN DE SEGURIDAD</v>
          </cell>
          <cell r="D5156">
            <v>0</v>
          </cell>
          <cell r="E5156">
            <v>0</v>
          </cell>
          <cell r="F5156">
            <v>0</v>
          </cell>
          <cell r="G5156">
            <v>0</v>
          </cell>
        </row>
        <row r="5157">
          <cell r="A5157" t="str">
            <v>ITEM:</v>
          </cell>
          <cell r="B5157" t="str">
            <v>17.3</v>
          </cell>
          <cell r="C5157" t="str">
            <v>Pararrayos</v>
          </cell>
          <cell r="D5157">
            <v>0</v>
          </cell>
          <cell r="E5157">
            <v>0</v>
          </cell>
          <cell r="F5157" t="str">
            <v>UNIDAD:</v>
          </cell>
          <cell r="G5157" t="str">
            <v>gl</v>
          </cell>
        </row>
        <row r="5158">
          <cell r="A5158">
            <v>0</v>
          </cell>
          <cell r="B5158">
            <v>0</v>
          </cell>
          <cell r="C5158">
            <v>0</v>
          </cell>
          <cell r="D5158">
            <v>0</v>
          </cell>
          <cell r="E5158">
            <v>0</v>
          </cell>
          <cell r="F5158">
            <v>0</v>
          </cell>
          <cell r="G5158">
            <v>0</v>
          </cell>
        </row>
        <row r="5159">
          <cell r="A5159" t="str">
            <v>DATOS REDETERMINACION</v>
          </cell>
          <cell r="B5159">
            <v>0</v>
          </cell>
          <cell r="C5159" t="str">
            <v>DESIGNACION</v>
          </cell>
          <cell r="D5159" t="str">
            <v>U</v>
          </cell>
          <cell r="E5159" t="str">
            <v>Cantidad</v>
          </cell>
          <cell r="F5159" t="str">
            <v>$ Unitarios</v>
          </cell>
          <cell r="G5159" t="str">
            <v>$ Parcial</v>
          </cell>
        </row>
        <row r="5160">
          <cell r="A5160" t="str">
            <v>CÓDIGO</v>
          </cell>
          <cell r="B5160" t="str">
            <v>DESCRIPCIÓN</v>
          </cell>
          <cell r="C5160">
            <v>0</v>
          </cell>
          <cell r="D5160">
            <v>0</v>
          </cell>
          <cell r="E5160">
            <v>0</v>
          </cell>
          <cell r="F5160">
            <v>0</v>
          </cell>
          <cell r="G5160">
            <v>0</v>
          </cell>
        </row>
        <row r="5161">
          <cell r="A5161">
            <v>0</v>
          </cell>
          <cell r="B5161">
            <v>0</v>
          </cell>
          <cell r="C5161" t="str">
            <v>A - MATERIALES</v>
          </cell>
          <cell r="D5161">
            <v>0</v>
          </cell>
          <cell r="E5161">
            <v>0</v>
          </cell>
          <cell r="F5161">
            <v>0</v>
          </cell>
          <cell r="G5161">
            <v>0</v>
          </cell>
        </row>
        <row r="5162">
          <cell r="A5162" t="str">
            <v>INDEC-MO - 51690-1</v>
          </cell>
          <cell r="B5162" t="str">
            <v xml:space="preserve">Instalación contra incendio </v>
          </cell>
          <cell r="C5162" t="str">
            <v>Pararrayos S/Esp. Técnicas</v>
          </cell>
          <cell r="D5162" t="str">
            <v>Gl</v>
          </cell>
          <cell r="E5162">
            <v>1</v>
          </cell>
          <cell r="F5162">
            <v>139500</v>
          </cell>
          <cell r="G5162">
            <v>139500</v>
          </cell>
        </row>
        <row r="5163">
          <cell r="A5163" t="str">
            <v/>
          </cell>
          <cell r="B5163" t="str">
            <v/>
          </cell>
          <cell r="C5163">
            <v>0</v>
          </cell>
          <cell r="D5163" t="str">
            <v/>
          </cell>
          <cell r="E5163">
            <v>0</v>
          </cell>
          <cell r="F5163">
            <v>0</v>
          </cell>
          <cell r="G5163">
            <v>0</v>
          </cell>
        </row>
        <row r="5164">
          <cell r="A5164" t="str">
            <v/>
          </cell>
          <cell r="B5164" t="str">
            <v/>
          </cell>
          <cell r="C5164">
            <v>0</v>
          </cell>
          <cell r="D5164" t="str">
            <v/>
          </cell>
          <cell r="E5164">
            <v>0</v>
          </cell>
          <cell r="F5164">
            <v>0</v>
          </cell>
          <cell r="G5164">
            <v>0</v>
          </cell>
        </row>
        <row r="5165">
          <cell r="A5165" t="str">
            <v/>
          </cell>
          <cell r="B5165" t="str">
            <v/>
          </cell>
          <cell r="C5165">
            <v>0</v>
          </cell>
          <cell r="D5165" t="str">
            <v/>
          </cell>
          <cell r="E5165">
            <v>0</v>
          </cell>
          <cell r="F5165">
            <v>0</v>
          </cell>
          <cell r="G5165">
            <v>0</v>
          </cell>
        </row>
        <row r="5166">
          <cell r="A5166" t="str">
            <v/>
          </cell>
          <cell r="B5166" t="str">
            <v/>
          </cell>
          <cell r="C5166">
            <v>0</v>
          </cell>
          <cell r="D5166" t="str">
            <v/>
          </cell>
          <cell r="E5166">
            <v>0</v>
          </cell>
          <cell r="F5166">
            <v>0</v>
          </cell>
          <cell r="G5166">
            <v>0</v>
          </cell>
        </row>
        <row r="5167">
          <cell r="A5167" t="str">
            <v/>
          </cell>
          <cell r="B5167" t="str">
            <v/>
          </cell>
          <cell r="C5167">
            <v>0</v>
          </cell>
          <cell r="D5167" t="str">
            <v/>
          </cell>
          <cell r="E5167">
            <v>0</v>
          </cell>
          <cell r="F5167">
            <v>0</v>
          </cell>
          <cell r="G5167">
            <v>0</v>
          </cell>
        </row>
        <row r="5168">
          <cell r="A5168" t="str">
            <v/>
          </cell>
          <cell r="B5168" t="str">
            <v/>
          </cell>
          <cell r="C5168">
            <v>0</v>
          </cell>
          <cell r="D5168" t="str">
            <v/>
          </cell>
          <cell r="E5168">
            <v>0</v>
          </cell>
          <cell r="F5168">
            <v>0</v>
          </cell>
          <cell r="G5168">
            <v>0</v>
          </cell>
        </row>
        <row r="5169">
          <cell r="A5169" t="str">
            <v/>
          </cell>
          <cell r="B5169" t="str">
            <v/>
          </cell>
          <cell r="C5169">
            <v>0</v>
          </cell>
          <cell r="D5169" t="str">
            <v/>
          </cell>
          <cell r="E5169">
            <v>0</v>
          </cell>
          <cell r="F5169">
            <v>0</v>
          </cell>
          <cell r="G5169">
            <v>0</v>
          </cell>
        </row>
        <row r="5170">
          <cell r="A5170" t="str">
            <v/>
          </cell>
          <cell r="B5170" t="str">
            <v/>
          </cell>
          <cell r="C5170">
            <v>0</v>
          </cell>
          <cell r="D5170" t="str">
            <v/>
          </cell>
          <cell r="E5170">
            <v>0</v>
          </cell>
          <cell r="F5170">
            <v>0</v>
          </cell>
          <cell r="G5170">
            <v>0</v>
          </cell>
        </row>
        <row r="5171">
          <cell r="A5171" t="str">
            <v/>
          </cell>
          <cell r="B5171" t="str">
            <v/>
          </cell>
          <cell r="C5171">
            <v>0</v>
          </cell>
          <cell r="D5171" t="str">
            <v/>
          </cell>
          <cell r="E5171">
            <v>0</v>
          </cell>
          <cell r="F5171">
            <v>0</v>
          </cell>
          <cell r="G5171">
            <v>0</v>
          </cell>
        </row>
        <row r="5172">
          <cell r="A5172" t="str">
            <v/>
          </cell>
          <cell r="B5172" t="str">
            <v/>
          </cell>
          <cell r="C5172">
            <v>0</v>
          </cell>
          <cell r="D5172" t="str">
            <v/>
          </cell>
          <cell r="E5172">
            <v>0</v>
          </cell>
          <cell r="F5172">
            <v>0</v>
          </cell>
          <cell r="G5172">
            <v>0</v>
          </cell>
        </row>
        <row r="5173">
          <cell r="A5173" t="str">
            <v/>
          </cell>
          <cell r="B5173" t="str">
            <v/>
          </cell>
          <cell r="C5173">
            <v>0</v>
          </cell>
          <cell r="D5173" t="str">
            <v/>
          </cell>
          <cell r="E5173">
            <v>0</v>
          </cell>
          <cell r="F5173">
            <v>0</v>
          </cell>
          <cell r="G5173">
            <v>0</v>
          </cell>
        </row>
        <row r="5174">
          <cell r="A5174" t="str">
            <v/>
          </cell>
          <cell r="B5174" t="str">
            <v/>
          </cell>
          <cell r="C5174">
            <v>0</v>
          </cell>
          <cell r="D5174" t="str">
            <v/>
          </cell>
          <cell r="E5174">
            <v>0</v>
          </cell>
          <cell r="F5174">
            <v>0</v>
          </cell>
          <cell r="G5174">
            <v>0</v>
          </cell>
        </row>
        <row r="5175">
          <cell r="A5175" t="str">
            <v/>
          </cell>
          <cell r="B5175" t="str">
            <v/>
          </cell>
          <cell r="C5175">
            <v>0</v>
          </cell>
          <cell r="D5175" t="str">
            <v/>
          </cell>
          <cell r="E5175">
            <v>0</v>
          </cell>
          <cell r="F5175">
            <v>0</v>
          </cell>
          <cell r="G5175">
            <v>0</v>
          </cell>
        </row>
        <row r="5176">
          <cell r="A5176">
            <v>0</v>
          </cell>
          <cell r="B5176">
            <v>0</v>
          </cell>
          <cell r="C5176">
            <v>0</v>
          </cell>
          <cell r="D5176">
            <v>0</v>
          </cell>
          <cell r="E5176">
            <v>0</v>
          </cell>
          <cell r="F5176" t="str">
            <v>Total A</v>
          </cell>
          <cell r="G5176">
            <v>139500</v>
          </cell>
        </row>
        <row r="5177">
          <cell r="A5177">
            <v>0</v>
          </cell>
          <cell r="B5177">
            <v>0</v>
          </cell>
          <cell r="C5177" t="str">
            <v>B - MANO DE OBRA</v>
          </cell>
          <cell r="D5177">
            <v>0</v>
          </cell>
          <cell r="E5177">
            <v>0</v>
          </cell>
          <cell r="F5177">
            <v>0</v>
          </cell>
          <cell r="G5177">
            <v>0</v>
          </cell>
        </row>
        <row r="5178">
          <cell r="A5178" t="str">
            <v>IIEE-SJ - 102000</v>
          </cell>
          <cell r="B5178" t="str">
            <v xml:space="preserve">Oficial </v>
          </cell>
          <cell r="C5178" t="str">
            <v>Oficial</v>
          </cell>
          <cell r="D5178" t="str">
            <v>hs.</v>
          </cell>
          <cell r="E5178">
            <v>17.16</v>
          </cell>
          <cell r="F5178">
            <v>222.14</v>
          </cell>
          <cell r="G5178">
            <v>3811.92</v>
          </cell>
        </row>
        <row r="5179">
          <cell r="A5179" t="str">
            <v>IIEE-SJ - 103000</v>
          </cell>
          <cell r="B5179" t="str">
            <v>Ayudante</v>
          </cell>
          <cell r="C5179" t="str">
            <v>Ayudante</v>
          </cell>
          <cell r="D5179" t="str">
            <v>hs.</v>
          </cell>
          <cell r="E5179">
            <v>20.239999999999998</v>
          </cell>
          <cell r="F5179">
            <v>188.03</v>
          </cell>
          <cell r="G5179">
            <v>3805.73</v>
          </cell>
        </row>
        <row r="5180">
          <cell r="A5180" t="str">
            <v>IIEE-SJ - 102000</v>
          </cell>
          <cell r="B5180" t="str">
            <v xml:space="preserve">Oficial </v>
          </cell>
          <cell r="C5180" t="str">
            <v>Cargas Sociales Oficial</v>
          </cell>
          <cell r="D5180" t="str">
            <v>hs.</v>
          </cell>
          <cell r="E5180">
            <v>17.16</v>
          </cell>
          <cell r="F5180">
            <v>139.9</v>
          </cell>
          <cell r="G5180">
            <v>2400.6799999999998</v>
          </cell>
        </row>
        <row r="5181">
          <cell r="A5181" t="str">
            <v>IIEE-SJ - 103000</v>
          </cell>
          <cell r="B5181" t="str">
            <v>Ayudante</v>
          </cell>
          <cell r="C5181" t="str">
            <v>Cargas Sociales Ayudante</v>
          </cell>
          <cell r="D5181" t="str">
            <v>hs.</v>
          </cell>
          <cell r="E5181">
            <v>20.239999999999998</v>
          </cell>
          <cell r="F5181">
            <v>118.96</v>
          </cell>
          <cell r="G5181">
            <v>2407.75</v>
          </cell>
        </row>
        <row r="5182">
          <cell r="A5182" t="str">
            <v/>
          </cell>
          <cell r="B5182">
            <v>0</v>
          </cell>
          <cell r="C5182">
            <v>0</v>
          </cell>
          <cell r="D5182" t="str">
            <v/>
          </cell>
          <cell r="E5182">
            <v>0</v>
          </cell>
          <cell r="F5182">
            <v>0</v>
          </cell>
          <cell r="G5182">
            <v>0</v>
          </cell>
        </row>
        <row r="5183">
          <cell r="A5183" t="str">
            <v/>
          </cell>
          <cell r="B5183">
            <v>0</v>
          </cell>
          <cell r="C5183">
            <v>0</v>
          </cell>
          <cell r="D5183" t="str">
            <v/>
          </cell>
          <cell r="E5183">
            <v>0</v>
          </cell>
          <cell r="F5183">
            <v>0</v>
          </cell>
          <cell r="G5183">
            <v>0</v>
          </cell>
        </row>
        <row r="5184">
          <cell r="A5184" t="str">
            <v/>
          </cell>
          <cell r="B5184">
            <v>0</v>
          </cell>
          <cell r="C5184">
            <v>0</v>
          </cell>
          <cell r="D5184" t="str">
            <v/>
          </cell>
          <cell r="E5184">
            <v>0</v>
          </cell>
          <cell r="F5184">
            <v>0</v>
          </cell>
          <cell r="G5184">
            <v>0</v>
          </cell>
        </row>
        <row r="5185">
          <cell r="A5185" t="str">
            <v/>
          </cell>
          <cell r="B5185">
            <v>0</v>
          </cell>
          <cell r="C5185">
            <v>0</v>
          </cell>
          <cell r="D5185" t="str">
            <v/>
          </cell>
          <cell r="E5185">
            <v>0</v>
          </cell>
          <cell r="F5185">
            <v>0</v>
          </cell>
          <cell r="G5185">
            <v>0</v>
          </cell>
        </row>
        <row r="5186">
          <cell r="A5186">
            <v>0</v>
          </cell>
          <cell r="B5186">
            <v>0</v>
          </cell>
          <cell r="C5186">
            <v>0</v>
          </cell>
          <cell r="D5186">
            <v>0</v>
          </cell>
          <cell r="E5186">
            <v>0</v>
          </cell>
          <cell r="F5186" t="str">
            <v>Total B</v>
          </cell>
          <cell r="G5186">
            <v>12426.08</v>
          </cell>
        </row>
        <row r="5187">
          <cell r="A5187">
            <v>0</v>
          </cell>
          <cell r="B5187">
            <v>0</v>
          </cell>
          <cell r="C5187" t="str">
            <v>C - EQUIPOS</v>
          </cell>
          <cell r="D5187">
            <v>0</v>
          </cell>
          <cell r="E5187">
            <v>0</v>
          </cell>
          <cell r="F5187">
            <v>0</v>
          </cell>
          <cell r="G5187">
            <v>0</v>
          </cell>
        </row>
        <row r="5188">
          <cell r="A5188" t="str">
            <v/>
          </cell>
          <cell r="B5188" t="str">
            <v/>
          </cell>
          <cell r="C5188">
            <v>0</v>
          </cell>
          <cell r="D5188" t="str">
            <v/>
          </cell>
          <cell r="E5188">
            <v>0</v>
          </cell>
          <cell r="F5188">
            <v>0</v>
          </cell>
          <cell r="G5188">
            <v>0</v>
          </cell>
        </row>
        <row r="5189">
          <cell r="A5189" t="str">
            <v/>
          </cell>
          <cell r="B5189" t="str">
            <v/>
          </cell>
          <cell r="C5189">
            <v>0</v>
          </cell>
          <cell r="D5189" t="str">
            <v/>
          </cell>
          <cell r="E5189">
            <v>0</v>
          </cell>
          <cell r="F5189">
            <v>0</v>
          </cell>
          <cell r="G5189">
            <v>0</v>
          </cell>
        </row>
        <row r="5190">
          <cell r="A5190" t="str">
            <v/>
          </cell>
          <cell r="B5190" t="str">
            <v/>
          </cell>
          <cell r="C5190">
            <v>0</v>
          </cell>
          <cell r="D5190" t="str">
            <v/>
          </cell>
          <cell r="E5190">
            <v>0</v>
          </cell>
          <cell r="F5190">
            <v>0</v>
          </cell>
          <cell r="G5190">
            <v>0</v>
          </cell>
        </row>
        <row r="5191">
          <cell r="A5191" t="str">
            <v/>
          </cell>
          <cell r="B5191" t="str">
            <v/>
          </cell>
          <cell r="C5191">
            <v>0</v>
          </cell>
          <cell r="D5191" t="str">
            <v/>
          </cell>
          <cell r="E5191">
            <v>0</v>
          </cell>
          <cell r="F5191">
            <v>0</v>
          </cell>
          <cell r="G5191">
            <v>0</v>
          </cell>
        </row>
        <row r="5192">
          <cell r="A5192" t="str">
            <v/>
          </cell>
          <cell r="B5192" t="str">
            <v/>
          </cell>
          <cell r="C5192">
            <v>0</v>
          </cell>
          <cell r="D5192" t="str">
            <v/>
          </cell>
          <cell r="E5192">
            <v>0</v>
          </cell>
          <cell r="F5192">
            <v>0</v>
          </cell>
          <cell r="G5192">
            <v>0</v>
          </cell>
        </row>
        <row r="5193">
          <cell r="A5193" t="str">
            <v/>
          </cell>
          <cell r="B5193" t="str">
            <v/>
          </cell>
          <cell r="C5193">
            <v>0</v>
          </cell>
          <cell r="D5193" t="str">
            <v/>
          </cell>
          <cell r="E5193">
            <v>0</v>
          </cell>
          <cell r="F5193">
            <v>0</v>
          </cell>
          <cell r="G5193">
            <v>0</v>
          </cell>
        </row>
        <row r="5194">
          <cell r="A5194" t="str">
            <v/>
          </cell>
          <cell r="B5194" t="str">
            <v/>
          </cell>
          <cell r="C5194">
            <v>0</v>
          </cell>
          <cell r="D5194" t="str">
            <v/>
          </cell>
          <cell r="E5194">
            <v>0</v>
          </cell>
          <cell r="F5194">
            <v>0</v>
          </cell>
          <cell r="G5194">
            <v>0</v>
          </cell>
        </row>
        <row r="5195">
          <cell r="A5195" t="str">
            <v/>
          </cell>
          <cell r="B5195" t="str">
            <v/>
          </cell>
          <cell r="C5195">
            <v>0</v>
          </cell>
          <cell r="D5195" t="str">
            <v/>
          </cell>
          <cell r="E5195">
            <v>0</v>
          </cell>
          <cell r="F5195">
            <v>0</v>
          </cell>
          <cell r="G5195">
            <v>0</v>
          </cell>
        </row>
        <row r="5196">
          <cell r="A5196" t="str">
            <v/>
          </cell>
          <cell r="B5196" t="str">
            <v/>
          </cell>
          <cell r="C5196">
            <v>0</v>
          </cell>
          <cell r="D5196" t="str">
            <v/>
          </cell>
          <cell r="E5196">
            <v>0</v>
          </cell>
          <cell r="F5196">
            <v>0</v>
          </cell>
          <cell r="G5196">
            <v>0</v>
          </cell>
        </row>
        <row r="5197">
          <cell r="A5197">
            <v>0</v>
          </cell>
          <cell r="B5197">
            <v>0</v>
          </cell>
          <cell r="C5197">
            <v>0</v>
          </cell>
          <cell r="D5197">
            <v>0</v>
          </cell>
          <cell r="E5197">
            <v>0</v>
          </cell>
          <cell r="F5197" t="str">
            <v>Total C</v>
          </cell>
          <cell r="G5197">
            <v>0</v>
          </cell>
        </row>
        <row r="5198">
          <cell r="A5198">
            <v>0</v>
          </cell>
          <cell r="B5198">
            <v>0</v>
          </cell>
          <cell r="C5198">
            <v>0</v>
          </cell>
          <cell r="D5198">
            <v>0</v>
          </cell>
          <cell r="E5198">
            <v>0</v>
          </cell>
          <cell r="F5198">
            <v>0</v>
          </cell>
          <cell r="G5198">
            <v>0</v>
          </cell>
        </row>
        <row r="5199">
          <cell r="A5199" t="str">
            <v>17.3</v>
          </cell>
          <cell r="B5199" t="str">
            <v>Pararrayos</v>
          </cell>
          <cell r="C5199">
            <v>0</v>
          </cell>
          <cell r="D5199" t="str">
            <v>Costo  Neto</v>
          </cell>
          <cell r="E5199">
            <v>0</v>
          </cell>
          <cell r="F5199" t="str">
            <v>Total D=A+B+C</v>
          </cell>
          <cell r="G5199">
            <v>151926.08000000002</v>
          </cell>
        </row>
        <row r="5201">
          <cell r="A5201" t="str">
            <v>ANALISIS DE PRECIOS</v>
          </cell>
          <cell r="B5201">
            <v>0</v>
          </cell>
          <cell r="C5201">
            <v>0</v>
          </cell>
          <cell r="D5201">
            <v>0</v>
          </cell>
          <cell r="E5201">
            <v>0</v>
          </cell>
          <cell r="F5201">
            <v>0</v>
          </cell>
          <cell r="G5201">
            <v>0</v>
          </cell>
        </row>
        <row r="5202">
          <cell r="A5202" t="str">
            <v>COMITENTE:</v>
          </cell>
          <cell r="B5202" t="str">
            <v>DIRECCIÓN DE INFRAESTRUCTURA ESCOLAR</v>
          </cell>
          <cell r="C5202">
            <v>0</v>
          </cell>
          <cell r="D5202">
            <v>0</v>
          </cell>
          <cell r="E5202">
            <v>0</v>
          </cell>
          <cell r="F5202">
            <v>0</v>
          </cell>
          <cell r="G5202">
            <v>0</v>
          </cell>
        </row>
        <row r="5203">
          <cell r="A5203" t="str">
            <v>CONTRATISTA:</v>
          </cell>
          <cell r="B5203">
            <v>0</v>
          </cell>
          <cell r="C5203">
            <v>0</v>
          </cell>
          <cell r="D5203">
            <v>0</v>
          </cell>
          <cell r="E5203">
            <v>0</v>
          </cell>
          <cell r="F5203">
            <v>0</v>
          </cell>
          <cell r="G5203">
            <v>0</v>
          </cell>
        </row>
        <row r="5204">
          <cell r="A5204" t="str">
            <v>OBRA:</v>
          </cell>
          <cell r="B5204" t="str">
            <v>ESCUELA JUAN JOSE PASO</v>
          </cell>
          <cell r="C5204">
            <v>0</v>
          </cell>
          <cell r="D5204">
            <v>0</v>
          </cell>
          <cell r="E5204">
            <v>0</v>
          </cell>
          <cell r="F5204" t="str">
            <v>PRECIOS A:</v>
          </cell>
          <cell r="G5204">
            <v>44180</v>
          </cell>
        </row>
        <row r="5205">
          <cell r="A5205" t="str">
            <v>UBICACIÓN:</v>
          </cell>
          <cell r="B5205" t="str">
            <v>DEPARTAMENTO ANGACO</v>
          </cell>
          <cell r="C5205">
            <v>0</v>
          </cell>
          <cell r="D5205">
            <v>0</v>
          </cell>
          <cell r="E5205">
            <v>0</v>
          </cell>
          <cell r="F5205">
            <v>0</v>
          </cell>
          <cell r="G5205">
            <v>0</v>
          </cell>
        </row>
        <row r="5206">
          <cell r="A5206" t="str">
            <v>RUBRO:</v>
          </cell>
          <cell r="B5206">
            <v>19</v>
          </cell>
          <cell r="C5206" t="str">
            <v>VIDRIOS, POLICARBONATOS Y ESPEJOS</v>
          </cell>
          <cell r="D5206">
            <v>0</v>
          </cell>
          <cell r="E5206">
            <v>0</v>
          </cell>
          <cell r="F5206">
            <v>0</v>
          </cell>
          <cell r="G5206">
            <v>0</v>
          </cell>
        </row>
        <row r="5207">
          <cell r="A5207" t="str">
            <v>ITEM:</v>
          </cell>
          <cell r="B5207" t="str">
            <v>19.1</v>
          </cell>
          <cell r="C5207" t="str">
            <v>Vidrios</v>
          </cell>
          <cell r="D5207">
            <v>0</v>
          </cell>
          <cell r="E5207">
            <v>0</v>
          </cell>
          <cell r="F5207" t="str">
            <v>UNIDAD:</v>
          </cell>
          <cell r="G5207" t="str">
            <v>m2</v>
          </cell>
        </row>
        <row r="5208">
          <cell r="A5208">
            <v>0</v>
          </cell>
          <cell r="B5208">
            <v>0</v>
          </cell>
          <cell r="C5208">
            <v>0</v>
          </cell>
          <cell r="D5208">
            <v>0</v>
          </cell>
          <cell r="E5208">
            <v>0</v>
          </cell>
          <cell r="F5208">
            <v>0</v>
          </cell>
          <cell r="G5208">
            <v>0</v>
          </cell>
        </row>
        <row r="5209">
          <cell r="A5209" t="str">
            <v>DATOS REDETERMINACION</v>
          </cell>
          <cell r="B5209">
            <v>0</v>
          </cell>
          <cell r="C5209" t="str">
            <v>DESIGNACION</v>
          </cell>
          <cell r="D5209" t="str">
            <v>U</v>
          </cell>
          <cell r="E5209" t="str">
            <v>Cantidad</v>
          </cell>
          <cell r="F5209" t="str">
            <v>$ Unitarios</v>
          </cell>
          <cell r="G5209" t="str">
            <v>$ Parcial</v>
          </cell>
        </row>
        <row r="5210">
          <cell r="A5210" t="str">
            <v>CÓDIGO</v>
          </cell>
          <cell r="B5210" t="str">
            <v>DESCRIPCIÓN</v>
          </cell>
          <cell r="C5210">
            <v>0</v>
          </cell>
          <cell r="D5210">
            <v>0</v>
          </cell>
          <cell r="E5210">
            <v>0</v>
          </cell>
          <cell r="F5210">
            <v>0</v>
          </cell>
          <cell r="G5210">
            <v>0</v>
          </cell>
        </row>
        <row r="5211">
          <cell r="A5211">
            <v>0</v>
          </cell>
          <cell r="B5211">
            <v>0</v>
          </cell>
          <cell r="C5211" t="str">
            <v>A - MATERIALES</v>
          </cell>
          <cell r="D5211">
            <v>0</v>
          </cell>
          <cell r="E5211">
            <v>0</v>
          </cell>
          <cell r="F5211">
            <v>0</v>
          </cell>
          <cell r="G5211">
            <v>0</v>
          </cell>
        </row>
        <row r="5212">
          <cell r="A5212" t="str">
            <v>INDEC-PB - 2610-1</v>
          </cell>
          <cell r="B5212" t="str">
            <v>Vidrios para construcción y automotores (incluye: Vidrio plano, Vidrios templados, Vidrios térmicos y Vidrios laminados)</v>
          </cell>
          <cell r="C5212" t="str">
            <v>Vidrio Laminado de Seguridad 3+3</v>
          </cell>
          <cell r="D5212" t="str">
            <v>m2</v>
          </cell>
          <cell r="E5212">
            <v>1.05</v>
          </cell>
          <cell r="F5212">
            <v>2451.5500000000002</v>
          </cell>
          <cell r="G5212">
            <v>2574.13</v>
          </cell>
        </row>
        <row r="5213">
          <cell r="A5213" t="str">
            <v/>
          </cell>
          <cell r="B5213" t="str">
            <v/>
          </cell>
          <cell r="C5213">
            <v>0</v>
          </cell>
          <cell r="D5213" t="str">
            <v/>
          </cell>
          <cell r="E5213">
            <v>0</v>
          </cell>
          <cell r="F5213">
            <v>0</v>
          </cell>
          <cell r="G5213">
            <v>0</v>
          </cell>
        </row>
        <row r="5214">
          <cell r="A5214" t="str">
            <v/>
          </cell>
          <cell r="B5214" t="str">
            <v/>
          </cell>
          <cell r="C5214">
            <v>0</v>
          </cell>
          <cell r="D5214" t="str">
            <v/>
          </cell>
          <cell r="E5214">
            <v>0</v>
          </cell>
          <cell r="F5214">
            <v>0</v>
          </cell>
          <cell r="G5214">
            <v>0</v>
          </cell>
        </row>
        <row r="5215">
          <cell r="A5215" t="str">
            <v/>
          </cell>
          <cell r="B5215" t="str">
            <v/>
          </cell>
          <cell r="C5215">
            <v>0</v>
          </cell>
          <cell r="D5215" t="str">
            <v/>
          </cell>
          <cell r="E5215">
            <v>0</v>
          </cell>
          <cell r="F5215">
            <v>0</v>
          </cell>
          <cell r="G5215">
            <v>0</v>
          </cell>
        </row>
        <row r="5216">
          <cell r="A5216" t="str">
            <v/>
          </cell>
          <cell r="B5216" t="str">
            <v/>
          </cell>
          <cell r="C5216">
            <v>0</v>
          </cell>
          <cell r="D5216" t="str">
            <v/>
          </cell>
          <cell r="E5216">
            <v>0</v>
          </cell>
          <cell r="F5216">
            <v>0</v>
          </cell>
          <cell r="G5216">
            <v>0</v>
          </cell>
        </row>
        <row r="5217">
          <cell r="A5217" t="str">
            <v/>
          </cell>
          <cell r="B5217" t="str">
            <v/>
          </cell>
          <cell r="C5217">
            <v>0</v>
          </cell>
          <cell r="D5217" t="str">
            <v/>
          </cell>
          <cell r="E5217">
            <v>0</v>
          </cell>
          <cell r="F5217">
            <v>0</v>
          </cell>
          <cell r="G5217">
            <v>0</v>
          </cell>
        </row>
        <row r="5218">
          <cell r="A5218" t="str">
            <v/>
          </cell>
          <cell r="B5218" t="str">
            <v/>
          </cell>
          <cell r="C5218">
            <v>0</v>
          </cell>
          <cell r="D5218" t="str">
            <v/>
          </cell>
          <cell r="E5218">
            <v>0</v>
          </cell>
          <cell r="F5218">
            <v>0</v>
          </cell>
          <cell r="G5218">
            <v>0</v>
          </cell>
        </row>
        <row r="5219">
          <cell r="A5219" t="str">
            <v/>
          </cell>
          <cell r="B5219" t="str">
            <v/>
          </cell>
          <cell r="C5219">
            <v>0</v>
          </cell>
          <cell r="D5219" t="str">
            <v/>
          </cell>
          <cell r="E5219">
            <v>0</v>
          </cell>
          <cell r="F5219">
            <v>0</v>
          </cell>
          <cell r="G5219">
            <v>0</v>
          </cell>
        </row>
        <row r="5220">
          <cell r="A5220" t="str">
            <v/>
          </cell>
          <cell r="B5220" t="str">
            <v/>
          </cell>
          <cell r="C5220">
            <v>0</v>
          </cell>
          <cell r="D5220" t="str">
            <v/>
          </cell>
          <cell r="E5220">
            <v>0</v>
          </cell>
          <cell r="F5220">
            <v>0</v>
          </cell>
          <cell r="G5220">
            <v>0</v>
          </cell>
        </row>
        <row r="5221">
          <cell r="A5221" t="str">
            <v/>
          </cell>
          <cell r="B5221" t="str">
            <v/>
          </cell>
          <cell r="C5221">
            <v>0</v>
          </cell>
          <cell r="D5221" t="str">
            <v/>
          </cell>
          <cell r="E5221">
            <v>0</v>
          </cell>
          <cell r="F5221">
            <v>0</v>
          </cell>
          <cell r="G5221">
            <v>0</v>
          </cell>
        </row>
        <row r="5222">
          <cell r="A5222" t="str">
            <v/>
          </cell>
          <cell r="B5222" t="str">
            <v/>
          </cell>
          <cell r="C5222">
            <v>0</v>
          </cell>
          <cell r="D5222" t="str">
            <v/>
          </cell>
          <cell r="E5222">
            <v>0</v>
          </cell>
          <cell r="F5222">
            <v>0</v>
          </cell>
          <cell r="G5222">
            <v>0</v>
          </cell>
        </row>
        <row r="5223">
          <cell r="A5223" t="str">
            <v/>
          </cell>
          <cell r="B5223" t="str">
            <v/>
          </cell>
          <cell r="C5223">
            <v>0</v>
          </cell>
          <cell r="D5223" t="str">
            <v/>
          </cell>
          <cell r="E5223">
            <v>0</v>
          </cell>
          <cell r="F5223">
            <v>0</v>
          </cell>
          <cell r="G5223">
            <v>0</v>
          </cell>
        </row>
        <row r="5224">
          <cell r="A5224" t="str">
            <v/>
          </cell>
          <cell r="B5224" t="str">
            <v/>
          </cell>
          <cell r="C5224">
            <v>0</v>
          </cell>
          <cell r="D5224" t="str">
            <v/>
          </cell>
          <cell r="E5224">
            <v>0</v>
          </cell>
          <cell r="F5224">
            <v>0</v>
          </cell>
          <cell r="G5224">
            <v>0</v>
          </cell>
        </row>
        <row r="5225">
          <cell r="A5225" t="str">
            <v/>
          </cell>
          <cell r="B5225" t="str">
            <v/>
          </cell>
          <cell r="C5225">
            <v>0</v>
          </cell>
          <cell r="D5225" t="str">
            <v/>
          </cell>
          <cell r="E5225">
            <v>0</v>
          </cell>
          <cell r="F5225">
            <v>0</v>
          </cell>
          <cell r="G5225">
            <v>0</v>
          </cell>
        </row>
        <row r="5226">
          <cell r="A5226">
            <v>0</v>
          </cell>
          <cell r="B5226">
            <v>0</v>
          </cell>
          <cell r="C5226">
            <v>0</v>
          </cell>
          <cell r="D5226">
            <v>0</v>
          </cell>
          <cell r="E5226">
            <v>0</v>
          </cell>
          <cell r="F5226" t="str">
            <v>Total A</v>
          </cell>
          <cell r="G5226">
            <v>2574.13</v>
          </cell>
        </row>
        <row r="5227">
          <cell r="A5227">
            <v>0</v>
          </cell>
          <cell r="B5227">
            <v>0</v>
          </cell>
          <cell r="C5227" t="str">
            <v>B - MANO DE OBRA</v>
          </cell>
          <cell r="D5227">
            <v>0</v>
          </cell>
          <cell r="E5227">
            <v>0</v>
          </cell>
          <cell r="F5227">
            <v>0</v>
          </cell>
          <cell r="G5227">
            <v>0</v>
          </cell>
        </row>
        <row r="5228">
          <cell r="A5228" t="str">
            <v>IIEE-SJ - 102000</v>
          </cell>
          <cell r="B5228" t="str">
            <v xml:space="preserve">Oficial </v>
          </cell>
          <cell r="C5228" t="str">
            <v>Oficial</v>
          </cell>
          <cell r="D5228" t="str">
            <v>hs.</v>
          </cell>
          <cell r="E5228">
            <v>2</v>
          </cell>
          <cell r="F5228">
            <v>222.14</v>
          </cell>
          <cell r="G5228">
            <v>444.28</v>
          </cell>
        </row>
        <row r="5229">
          <cell r="A5229" t="str">
            <v>IIEE-SJ - 103000</v>
          </cell>
          <cell r="B5229" t="str">
            <v>Ayudante</v>
          </cell>
          <cell r="C5229" t="str">
            <v>Ayudante</v>
          </cell>
          <cell r="D5229" t="str">
            <v>hs.</v>
          </cell>
          <cell r="E5229">
            <v>0</v>
          </cell>
          <cell r="F5229">
            <v>188.03</v>
          </cell>
          <cell r="G5229">
            <v>0</v>
          </cell>
        </row>
        <row r="5230">
          <cell r="A5230" t="str">
            <v>IIEE-SJ - 102000</v>
          </cell>
          <cell r="B5230" t="str">
            <v xml:space="preserve">Oficial </v>
          </cell>
          <cell r="C5230" t="str">
            <v>Cargas Sociales Oficial</v>
          </cell>
          <cell r="D5230" t="str">
            <v>hs.</v>
          </cell>
          <cell r="E5230">
            <v>0</v>
          </cell>
          <cell r="F5230">
            <v>139.9</v>
          </cell>
          <cell r="G5230">
            <v>0</v>
          </cell>
        </row>
        <row r="5231">
          <cell r="A5231" t="str">
            <v>IIEE-SJ - 103000</v>
          </cell>
          <cell r="B5231" t="str">
            <v>Ayudante</v>
          </cell>
          <cell r="C5231" t="str">
            <v>Cargas Sociales Ayudante</v>
          </cell>
          <cell r="D5231" t="str">
            <v>hs.</v>
          </cell>
          <cell r="E5231">
            <v>0</v>
          </cell>
          <cell r="F5231">
            <v>118.96</v>
          </cell>
          <cell r="G5231">
            <v>0</v>
          </cell>
        </row>
        <row r="5232">
          <cell r="A5232" t="str">
            <v/>
          </cell>
          <cell r="B5232">
            <v>0</v>
          </cell>
          <cell r="C5232">
            <v>0</v>
          </cell>
          <cell r="D5232" t="str">
            <v/>
          </cell>
          <cell r="E5232">
            <v>0</v>
          </cell>
          <cell r="F5232">
            <v>0</v>
          </cell>
          <cell r="G5232">
            <v>0</v>
          </cell>
        </row>
        <row r="5233">
          <cell r="A5233" t="str">
            <v/>
          </cell>
          <cell r="B5233">
            <v>0</v>
          </cell>
          <cell r="C5233">
            <v>0</v>
          </cell>
          <cell r="D5233" t="str">
            <v/>
          </cell>
          <cell r="E5233">
            <v>0</v>
          </cell>
          <cell r="F5233">
            <v>0</v>
          </cell>
          <cell r="G5233">
            <v>0</v>
          </cell>
        </row>
        <row r="5234">
          <cell r="A5234" t="str">
            <v/>
          </cell>
          <cell r="B5234">
            <v>0</v>
          </cell>
          <cell r="C5234">
            <v>0</v>
          </cell>
          <cell r="D5234" t="str">
            <v/>
          </cell>
          <cell r="E5234">
            <v>0</v>
          </cell>
          <cell r="F5234">
            <v>0</v>
          </cell>
          <cell r="G5234">
            <v>0</v>
          </cell>
        </row>
        <row r="5235">
          <cell r="A5235" t="str">
            <v/>
          </cell>
          <cell r="B5235">
            <v>0</v>
          </cell>
          <cell r="C5235">
            <v>0</v>
          </cell>
          <cell r="D5235" t="str">
            <v/>
          </cell>
          <cell r="E5235">
            <v>0</v>
          </cell>
          <cell r="F5235">
            <v>0</v>
          </cell>
          <cell r="G5235">
            <v>0</v>
          </cell>
        </row>
        <row r="5236">
          <cell r="A5236">
            <v>0</v>
          </cell>
          <cell r="B5236">
            <v>0</v>
          </cell>
          <cell r="C5236">
            <v>0</v>
          </cell>
          <cell r="D5236">
            <v>0</v>
          </cell>
          <cell r="E5236">
            <v>0</v>
          </cell>
          <cell r="F5236" t="str">
            <v>Total B</v>
          </cell>
          <cell r="G5236">
            <v>444.28</v>
          </cell>
        </row>
        <row r="5237">
          <cell r="A5237">
            <v>0</v>
          </cell>
          <cell r="B5237">
            <v>0</v>
          </cell>
          <cell r="C5237" t="str">
            <v>C - EQUIPOS</v>
          </cell>
          <cell r="D5237">
            <v>0</v>
          </cell>
          <cell r="E5237">
            <v>0</v>
          </cell>
          <cell r="F5237">
            <v>0</v>
          </cell>
          <cell r="G5237">
            <v>0</v>
          </cell>
        </row>
        <row r="5238">
          <cell r="A5238" t="str">
            <v/>
          </cell>
          <cell r="B5238" t="str">
            <v/>
          </cell>
          <cell r="C5238">
            <v>0</v>
          </cell>
          <cell r="D5238" t="str">
            <v/>
          </cell>
          <cell r="E5238">
            <v>0</v>
          </cell>
          <cell r="F5238">
            <v>0</v>
          </cell>
          <cell r="G5238">
            <v>0</v>
          </cell>
        </row>
        <row r="5239">
          <cell r="A5239" t="str">
            <v/>
          </cell>
          <cell r="B5239" t="str">
            <v/>
          </cell>
          <cell r="C5239">
            <v>0</v>
          </cell>
          <cell r="D5239" t="str">
            <v/>
          </cell>
          <cell r="E5239">
            <v>0</v>
          </cell>
          <cell r="F5239">
            <v>0</v>
          </cell>
          <cell r="G5239">
            <v>0</v>
          </cell>
        </row>
        <row r="5240">
          <cell r="A5240" t="str">
            <v/>
          </cell>
          <cell r="B5240" t="str">
            <v/>
          </cell>
          <cell r="C5240">
            <v>0</v>
          </cell>
          <cell r="D5240" t="str">
            <v/>
          </cell>
          <cell r="E5240">
            <v>0</v>
          </cell>
          <cell r="F5240">
            <v>0</v>
          </cell>
          <cell r="G5240">
            <v>0</v>
          </cell>
        </row>
        <row r="5241">
          <cell r="A5241" t="str">
            <v/>
          </cell>
          <cell r="B5241" t="str">
            <v/>
          </cell>
          <cell r="C5241">
            <v>0</v>
          </cell>
          <cell r="D5241" t="str">
            <v/>
          </cell>
          <cell r="E5241">
            <v>0</v>
          </cell>
          <cell r="F5241">
            <v>0</v>
          </cell>
          <cell r="G5241">
            <v>0</v>
          </cell>
        </row>
        <row r="5242">
          <cell r="A5242" t="str">
            <v/>
          </cell>
          <cell r="B5242" t="str">
            <v/>
          </cell>
          <cell r="C5242">
            <v>0</v>
          </cell>
          <cell r="D5242" t="str">
            <v/>
          </cell>
          <cell r="E5242">
            <v>0</v>
          </cell>
          <cell r="F5242">
            <v>0</v>
          </cell>
          <cell r="G5242">
            <v>0</v>
          </cell>
        </row>
        <row r="5243">
          <cell r="A5243" t="str">
            <v/>
          </cell>
          <cell r="B5243" t="str">
            <v/>
          </cell>
          <cell r="C5243">
            <v>0</v>
          </cell>
          <cell r="D5243" t="str">
            <v/>
          </cell>
          <cell r="E5243">
            <v>0</v>
          </cell>
          <cell r="F5243">
            <v>0</v>
          </cell>
          <cell r="G5243">
            <v>0</v>
          </cell>
        </row>
        <row r="5244">
          <cell r="A5244" t="str">
            <v/>
          </cell>
          <cell r="B5244" t="str">
            <v/>
          </cell>
          <cell r="C5244">
            <v>0</v>
          </cell>
          <cell r="D5244" t="str">
            <v/>
          </cell>
          <cell r="E5244">
            <v>0</v>
          </cell>
          <cell r="F5244">
            <v>0</v>
          </cell>
          <cell r="G5244">
            <v>0</v>
          </cell>
        </row>
        <row r="5245">
          <cell r="A5245" t="str">
            <v/>
          </cell>
          <cell r="B5245" t="str">
            <v/>
          </cell>
          <cell r="C5245">
            <v>0</v>
          </cell>
          <cell r="D5245" t="str">
            <v/>
          </cell>
          <cell r="E5245">
            <v>0</v>
          </cell>
          <cell r="F5245">
            <v>0</v>
          </cell>
          <cell r="G5245">
            <v>0</v>
          </cell>
        </row>
        <row r="5246">
          <cell r="A5246" t="str">
            <v/>
          </cell>
          <cell r="B5246" t="str">
            <v/>
          </cell>
          <cell r="C5246">
            <v>0</v>
          </cell>
          <cell r="D5246" t="str">
            <v/>
          </cell>
          <cell r="E5246">
            <v>0</v>
          </cell>
          <cell r="F5246">
            <v>0</v>
          </cell>
          <cell r="G5246">
            <v>0</v>
          </cell>
        </row>
        <row r="5247">
          <cell r="A5247">
            <v>0</v>
          </cell>
          <cell r="B5247">
            <v>0</v>
          </cell>
          <cell r="C5247">
            <v>0</v>
          </cell>
          <cell r="D5247">
            <v>0</v>
          </cell>
          <cell r="E5247">
            <v>0</v>
          </cell>
          <cell r="F5247" t="str">
            <v>Total C</v>
          </cell>
          <cell r="G5247">
            <v>0</v>
          </cell>
        </row>
        <row r="5248">
          <cell r="A5248">
            <v>0</v>
          </cell>
          <cell r="B5248">
            <v>0</v>
          </cell>
          <cell r="C5248">
            <v>0</v>
          </cell>
          <cell r="D5248">
            <v>0</v>
          </cell>
          <cell r="E5248">
            <v>0</v>
          </cell>
          <cell r="F5248">
            <v>0</v>
          </cell>
          <cell r="G5248">
            <v>0</v>
          </cell>
        </row>
        <row r="5249">
          <cell r="A5249" t="str">
            <v>19.1</v>
          </cell>
          <cell r="B5249" t="str">
            <v>Vidrios</v>
          </cell>
          <cell r="C5249">
            <v>0</v>
          </cell>
          <cell r="D5249" t="str">
            <v>Costo  Neto</v>
          </cell>
          <cell r="E5249">
            <v>0</v>
          </cell>
          <cell r="F5249" t="str">
            <v>Total D=A+B+C</v>
          </cell>
          <cell r="G5249">
            <v>3018.41</v>
          </cell>
        </row>
        <row r="5251">
          <cell r="A5251" t="str">
            <v>ANALISIS DE PRECIOS</v>
          </cell>
          <cell r="B5251">
            <v>0</v>
          </cell>
          <cell r="C5251">
            <v>0</v>
          </cell>
          <cell r="D5251">
            <v>0</v>
          </cell>
          <cell r="E5251">
            <v>0</v>
          </cell>
          <cell r="F5251">
            <v>0</v>
          </cell>
          <cell r="G5251">
            <v>0</v>
          </cell>
        </row>
        <row r="5252">
          <cell r="A5252" t="str">
            <v>COMITENTE:</v>
          </cell>
          <cell r="B5252" t="str">
            <v>DIRECCIÓN DE INFRAESTRUCTURA ESCOLAR</v>
          </cell>
          <cell r="C5252">
            <v>0</v>
          </cell>
          <cell r="D5252">
            <v>0</v>
          </cell>
          <cell r="E5252">
            <v>0</v>
          </cell>
          <cell r="F5252">
            <v>0</v>
          </cell>
          <cell r="G5252">
            <v>0</v>
          </cell>
        </row>
        <row r="5253">
          <cell r="A5253" t="str">
            <v>CONTRATISTA:</v>
          </cell>
          <cell r="B5253">
            <v>0</v>
          </cell>
          <cell r="C5253">
            <v>0</v>
          </cell>
          <cell r="D5253">
            <v>0</v>
          </cell>
          <cell r="E5253">
            <v>0</v>
          </cell>
          <cell r="F5253">
            <v>0</v>
          </cell>
          <cell r="G5253">
            <v>0</v>
          </cell>
        </row>
        <row r="5254">
          <cell r="A5254" t="str">
            <v>OBRA:</v>
          </cell>
          <cell r="B5254" t="str">
            <v>ESCUELA JUAN JOSE PASO</v>
          </cell>
          <cell r="C5254">
            <v>0</v>
          </cell>
          <cell r="D5254">
            <v>0</v>
          </cell>
          <cell r="E5254">
            <v>0</v>
          </cell>
          <cell r="F5254" t="str">
            <v>PRECIOS A:</v>
          </cell>
          <cell r="G5254">
            <v>44180</v>
          </cell>
        </row>
        <row r="5255">
          <cell r="A5255" t="str">
            <v>UBICACIÓN:</v>
          </cell>
          <cell r="B5255" t="str">
            <v>DEPARTAMENTO ANGACO</v>
          </cell>
          <cell r="C5255">
            <v>0</v>
          </cell>
          <cell r="D5255">
            <v>0</v>
          </cell>
          <cell r="E5255">
            <v>0</v>
          </cell>
          <cell r="F5255">
            <v>0</v>
          </cell>
          <cell r="G5255">
            <v>0</v>
          </cell>
        </row>
        <row r="5256">
          <cell r="A5256" t="str">
            <v>RUBRO:</v>
          </cell>
          <cell r="B5256">
            <v>19</v>
          </cell>
          <cell r="C5256" t="str">
            <v>VIDRIOS, POLICARBONATOS Y ESPEJOS</v>
          </cell>
          <cell r="D5256">
            <v>0</v>
          </cell>
          <cell r="E5256">
            <v>0</v>
          </cell>
          <cell r="F5256">
            <v>0</v>
          </cell>
          <cell r="G5256">
            <v>0</v>
          </cell>
        </row>
        <row r="5257">
          <cell r="A5257" t="str">
            <v>ITEM:</v>
          </cell>
          <cell r="B5257" t="str">
            <v>19.2</v>
          </cell>
          <cell r="C5257" t="str">
            <v>Policarbonatos.</v>
          </cell>
          <cell r="D5257">
            <v>0</v>
          </cell>
          <cell r="E5257">
            <v>0</v>
          </cell>
          <cell r="F5257" t="str">
            <v>UNIDAD:</v>
          </cell>
          <cell r="G5257" t="str">
            <v>m2</v>
          </cell>
        </row>
        <row r="5258">
          <cell r="A5258">
            <v>0</v>
          </cell>
          <cell r="B5258">
            <v>0</v>
          </cell>
          <cell r="C5258">
            <v>0</v>
          </cell>
          <cell r="D5258">
            <v>0</v>
          </cell>
          <cell r="E5258">
            <v>0</v>
          </cell>
          <cell r="F5258">
            <v>0</v>
          </cell>
          <cell r="G5258">
            <v>0</v>
          </cell>
        </row>
        <row r="5259">
          <cell r="A5259" t="str">
            <v>DATOS REDETERMINACION</v>
          </cell>
          <cell r="B5259">
            <v>0</v>
          </cell>
          <cell r="C5259" t="str">
            <v>DESIGNACION</v>
          </cell>
          <cell r="D5259" t="str">
            <v>U</v>
          </cell>
          <cell r="E5259" t="str">
            <v>Cantidad</v>
          </cell>
          <cell r="F5259" t="str">
            <v>$ Unitarios</v>
          </cell>
          <cell r="G5259" t="str">
            <v>$ Parcial</v>
          </cell>
        </row>
        <row r="5260">
          <cell r="A5260" t="str">
            <v>CÓDIGO</v>
          </cell>
          <cell r="B5260" t="str">
            <v>DESCRIPCIÓN</v>
          </cell>
          <cell r="C5260">
            <v>0</v>
          </cell>
          <cell r="D5260">
            <v>0</v>
          </cell>
          <cell r="E5260">
            <v>0</v>
          </cell>
          <cell r="F5260">
            <v>0</v>
          </cell>
          <cell r="G5260">
            <v>0</v>
          </cell>
        </row>
        <row r="5261">
          <cell r="A5261">
            <v>0</v>
          </cell>
          <cell r="B5261">
            <v>0</v>
          </cell>
          <cell r="C5261" t="str">
            <v>A - MATERIALES</v>
          </cell>
          <cell r="D5261">
            <v>0</v>
          </cell>
          <cell r="E5261">
            <v>0</v>
          </cell>
          <cell r="F5261">
            <v>0</v>
          </cell>
          <cell r="G5261">
            <v>0</v>
          </cell>
        </row>
        <row r="5262">
          <cell r="A5262" t="str">
            <v>INDEC-PB - 2610-1</v>
          </cell>
          <cell r="B5262" t="str">
            <v>Vidrios para construcción y automotores (incluye: Vidrio plano, Vidrios templados, Vidrios térmicos y Vidrios laminados)</v>
          </cell>
          <cell r="C5262" t="str">
            <v>Policarbonatos</v>
          </cell>
          <cell r="D5262" t="str">
            <v>m2</v>
          </cell>
          <cell r="E5262">
            <v>1.05</v>
          </cell>
          <cell r="F5262">
            <v>8264</v>
          </cell>
          <cell r="G5262">
            <v>8677.2000000000007</v>
          </cell>
        </row>
        <row r="5263">
          <cell r="A5263" t="str">
            <v/>
          </cell>
          <cell r="B5263" t="str">
            <v/>
          </cell>
          <cell r="C5263">
            <v>0</v>
          </cell>
          <cell r="D5263" t="str">
            <v/>
          </cell>
          <cell r="E5263">
            <v>0</v>
          </cell>
          <cell r="F5263">
            <v>0</v>
          </cell>
          <cell r="G5263">
            <v>0</v>
          </cell>
        </row>
        <row r="5264">
          <cell r="A5264" t="str">
            <v/>
          </cell>
          <cell r="B5264" t="str">
            <v/>
          </cell>
          <cell r="C5264">
            <v>0</v>
          </cell>
          <cell r="D5264" t="str">
            <v/>
          </cell>
          <cell r="E5264">
            <v>0</v>
          </cell>
          <cell r="F5264">
            <v>0</v>
          </cell>
          <cell r="G5264">
            <v>0</v>
          </cell>
        </row>
        <row r="5265">
          <cell r="A5265" t="str">
            <v/>
          </cell>
          <cell r="B5265" t="str">
            <v/>
          </cell>
          <cell r="C5265">
            <v>0</v>
          </cell>
          <cell r="D5265" t="str">
            <v/>
          </cell>
          <cell r="E5265">
            <v>0</v>
          </cell>
          <cell r="F5265">
            <v>0</v>
          </cell>
          <cell r="G5265">
            <v>0</v>
          </cell>
        </row>
        <row r="5266">
          <cell r="A5266" t="str">
            <v/>
          </cell>
          <cell r="B5266" t="str">
            <v/>
          </cell>
          <cell r="C5266">
            <v>0</v>
          </cell>
          <cell r="D5266" t="str">
            <v/>
          </cell>
          <cell r="E5266">
            <v>0</v>
          </cell>
          <cell r="F5266">
            <v>0</v>
          </cell>
          <cell r="G5266">
            <v>0</v>
          </cell>
        </row>
        <row r="5267">
          <cell r="A5267" t="str">
            <v/>
          </cell>
          <cell r="B5267" t="str">
            <v/>
          </cell>
          <cell r="C5267">
            <v>0</v>
          </cell>
          <cell r="D5267" t="str">
            <v/>
          </cell>
          <cell r="E5267">
            <v>0</v>
          </cell>
          <cell r="F5267">
            <v>0</v>
          </cell>
          <cell r="G5267">
            <v>0</v>
          </cell>
        </row>
        <row r="5268">
          <cell r="A5268" t="str">
            <v/>
          </cell>
          <cell r="B5268" t="str">
            <v/>
          </cell>
          <cell r="C5268">
            <v>0</v>
          </cell>
          <cell r="D5268" t="str">
            <v/>
          </cell>
          <cell r="E5268">
            <v>0</v>
          </cell>
          <cell r="F5268">
            <v>0</v>
          </cell>
          <cell r="G5268">
            <v>0</v>
          </cell>
        </row>
        <row r="5269">
          <cell r="A5269" t="str">
            <v/>
          </cell>
          <cell r="B5269" t="str">
            <v/>
          </cell>
          <cell r="C5269">
            <v>0</v>
          </cell>
          <cell r="D5269" t="str">
            <v/>
          </cell>
          <cell r="E5269">
            <v>0</v>
          </cell>
          <cell r="F5269">
            <v>0</v>
          </cell>
          <cell r="G5269">
            <v>0</v>
          </cell>
        </row>
        <row r="5270">
          <cell r="A5270" t="str">
            <v/>
          </cell>
          <cell r="B5270" t="str">
            <v/>
          </cell>
          <cell r="C5270">
            <v>0</v>
          </cell>
          <cell r="D5270" t="str">
            <v/>
          </cell>
          <cell r="E5270">
            <v>0</v>
          </cell>
          <cell r="F5270">
            <v>0</v>
          </cell>
          <cell r="G5270">
            <v>0</v>
          </cell>
        </row>
        <row r="5271">
          <cell r="A5271" t="str">
            <v/>
          </cell>
          <cell r="B5271" t="str">
            <v/>
          </cell>
          <cell r="C5271">
            <v>0</v>
          </cell>
          <cell r="D5271" t="str">
            <v/>
          </cell>
          <cell r="E5271">
            <v>0</v>
          </cell>
          <cell r="F5271">
            <v>0</v>
          </cell>
          <cell r="G5271">
            <v>0</v>
          </cell>
        </row>
        <row r="5272">
          <cell r="A5272" t="str">
            <v/>
          </cell>
          <cell r="B5272" t="str">
            <v/>
          </cell>
          <cell r="C5272">
            <v>0</v>
          </cell>
          <cell r="D5272" t="str">
            <v/>
          </cell>
          <cell r="E5272">
            <v>0</v>
          </cell>
          <cell r="F5272">
            <v>0</v>
          </cell>
          <cell r="G5272">
            <v>0</v>
          </cell>
        </row>
        <row r="5273">
          <cell r="A5273" t="str">
            <v/>
          </cell>
          <cell r="B5273" t="str">
            <v/>
          </cell>
          <cell r="C5273">
            <v>0</v>
          </cell>
          <cell r="D5273" t="str">
            <v/>
          </cell>
          <cell r="E5273">
            <v>0</v>
          </cell>
          <cell r="F5273">
            <v>0</v>
          </cell>
          <cell r="G5273">
            <v>0</v>
          </cell>
        </row>
        <row r="5274">
          <cell r="A5274" t="str">
            <v/>
          </cell>
          <cell r="B5274" t="str">
            <v/>
          </cell>
          <cell r="C5274">
            <v>0</v>
          </cell>
          <cell r="D5274" t="str">
            <v/>
          </cell>
          <cell r="E5274">
            <v>0</v>
          </cell>
          <cell r="F5274">
            <v>0</v>
          </cell>
          <cell r="G5274">
            <v>0</v>
          </cell>
        </row>
        <row r="5275">
          <cell r="A5275" t="str">
            <v/>
          </cell>
          <cell r="B5275" t="str">
            <v/>
          </cell>
          <cell r="C5275">
            <v>0</v>
          </cell>
          <cell r="D5275" t="str">
            <v/>
          </cell>
          <cell r="E5275">
            <v>0</v>
          </cell>
          <cell r="F5275">
            <v>0</v>
          </cell>
          <cell r="G5275">
            <v>0</v>
          </cell>
        </row>
        <row r="5276">
          <cell r="A5276">
            <v>0</v>
          </cell>
          <cell r="B5276">
            <v>0</v>
          </cell>
          <cell r="C5276">
            <v>0</v>
          </cell>
          <cell r="D5276">
            <v>0</v>
          </cell>
          <cell r="E5276">
            <v>0</v>
          </cell>
          <cell r="F5276" t="str">
            <v>Total A</v>
          </cell>
          <cell r="G5276">
            <v>8677.2000000000007</v>
          </cell>
        </row>
        <row r="5277">
          <cell r="A5277">
            <v>0</v>
          </cell>
          <cell r="B5277">
            <v>0</v>
          </cell>
          <cell r="C5277" t="str">
            <v>B - MANO DE OBRA</v>
          </cell>
          <cell r="D5277">
            <v>0</v>
          </cell>
          <cell r="E5277">
            <v>0</v>
          </cell>
          <cell r="F5277">
            <v>0</v>
          </cell>
          <cell r="G5277">
            <v>0</v>
          </cell>
        </row>
        <row r="5278">
          <cell r="A5278" t="str">
            <v>IIEE-SJ - 102000</v>
          </cell>
          <cell r="B5278" t="str">
            <v xml:space="preserve">Oficial </v>
          </cell>
          <cell r="C5278" t="str">
            <v>Oficial</v>
          </cell>
          <cell r="D5278" t="str">
            <v>hs.</v>
          </cell>
          <cell r="E5278">
            <v>1</v>
          </cell>
          <cell r="F5278">
            <v>222.14</v>
          </cell>
          <cell r="G5278">
            <v>222.14</v>
          </cell>
        </row>
        <row r="5279">
          <cell r="A5279" t="str">
            <v>IIEE-SJ - 103000</v>
          </cell>
          <cell r="B5279" t="str">
            <v>Ayudante</v>
          </cell>
          <cell r="C5279" t="str">
            <v>Ayudante</v>
          </cell>
          <cell r="D5279" t="str">
            <v>hs.</v>
          </cell>
          <cell r="E5279">
            <v>0</v>
          </cell>
          <cell r="F5279">
            <v>188.03</v>
          </cell>
          <cell r="G5279">
            <v>0</v>
          </cell>
        </row>
        <row r="5280">
          <cell r="A5280" t="str">
            <v>IIEE-SJ - 102000</v>
          </cell>
          <cell r="B5280" t="str">
            <v xml:space="preserve">Oficial </v>
          </cell>
          <cell r="C5280" t="str">
            <v>Cargas Sociales Oficial</v>
          </cell>
          <cell r="D5280" t="str">
            <v>hs.</v>
          </cell>
          <cell r="E5280">
            <v>0</v>
          </cell>
          <cell r="F5280">
            <v>139.9</v>
          </cell>
          <cell r="G5280">
            <v>0</v>
          </cell>
        </row>
        <row r="5281">
          <cell r="A5281" t="str">
            <v>IIEE-SJ - 103000</v>
          </cell>
          <cell r="B5281" t="str">
            <v>Ayudante</v>
          </cell>
          <cell r="C5281" t="str">
            <v>Cargas Sociales Ayudante</v>
          </cell>
          <cell r="D5281" t="str">
            <v>hs.</v>
          </cell>
          <cell r="E5281">
            <v>0</v>
          </cell>
          <cell r="F5281">
            <v>118.96</v>
          </cell>
          <cell r="G5281">
            <v>0</v>
          </cell>
        </row>
        <row r="5282">
          <cell r="A5282" t="str">
            <v/>
          </cell>
          <cell r="B5282">
            <v>0</v>
          </cell>
          <cell r="C5282">
            <v>0</v>
          </cell>
          <cell r="D5282" t="str">
            <v/>
          </cell>
          <cell r="E5282">
            <v>0</v>
          </cell>
          <cell r="F5282">
            <v>0</v>
          </cell>
          <cell r="G5282">
            <v>0</v>
          </cell>
        </row>
        <row r="5283">
          <cell r="A5283" t="str">
            <v/>
          </cell>
          <cell r="B5283">
            <v>0</v>
          </cell>
          <cell r="C5283">
            <v>0</v>
          </cell>
          <cell r="D5283" t="str">
            <v/>
          </cell>
          <cell r="E5283">
            <v>0</v>
          </cell>
          <cell r="F5283">
            <v>0</v>
          </cell>
          <cell r="G5283">
            <v>0</v>
          </cell>
        </row>
        <row r="5284">
          <cell r="A5284" t="str">
            <v/>
          </cell>
          <cell r="B5284">
            <v>0</v>
          </cell>
          <cell r="C5284">
            <v>0</v>
          </cell>
          <cell r="D5284" t="str">
            <v/>
          </cell>
          <cell r="E5284">
            <v>0</v>
          </cell>
          <cell r="F5284">
            <v>0</v>
          </cell>
          <cell r="G5284">
            <v>0</v>
          </cell>
        </row>
        <row r="5285">
          <cell r="A5285" t="str">
            <v/>
          </cell>
          <cell r="B5285">
            <v>0</v>
          </cell>
          <cell r="C5285">
            <v>0</v>
          </cell>
          <cell r="D5285" t="str">
            <v/>
          </cell>
          <cell r="E5285">
            <v>0</v>
          </cell>
          <cell r="F5285">
            <v>0</v>
          </cell>
          <cell r="G5285">
            <v>0</v>
          </cell>
        </row>
        <row r="5286">
          <cell r="A5286">
            <v>0</v>
          </cell>
          <cell r="B5286">
            <v>0</v>
          </cell>
          <cell r="C5286">
            <v>0</v>
          </cell>
          <cell r="D5286">
            <v>0</v>
          </cell>
          <cell r="E5286">
            <v>0</v>
          </cell>
          <cell r="F5286" t="str">
            <v>Total B</v>
          </cell>
          <cell r="G5286">
            <v>222.14</v>
          </cell>
        </row>
        <row r="5287">
          <cell r="A5287">
            <v>0</v>
          </cell>
          <cell r="B5287">
            <v>0</v>
          </cell>
          <cell r="C5287" t="str">
            <v>C - EQUIPOS</v>
          </cell>
          <cell r="D5287">
            <v>0</v>
          </cell>
          <cell r="E5287">
            <v>0</v>
          </cell>
          <cell r="F5287">
            <v>0</v>
          </cell>
          <cell r="G5287">
            <v>0</v>
          </cell>
        </row>
        <row r="5288">
          <cell r="A5288" t="str">
            <v/>
          </cell>
          <cell r="B5288" t="str">
            <v/>
          </cell>
          <cell r="C5288">
            <v>0</v>
          </cell>
          <cell r="D5288" t="str">
            <v/>
          </cell>
          <cell r="E5288">
            <v>0</v>
          </cell>
          <cell r="F5288">
            <v>0</v>
          </cell>
          <cell r="G5288">
            <v>0</v>
          </cell>
        </row>
        <row r="5289">
          <cell r="A5289" t="str">
            <v/>
          </cell>
          <cell r="B5289" t="str">
            <v/>
          </cell>
          <cell r="C5289">
            <v>0</v>
          </cell>
          <cell r="D5289" t="str">
            <v/>
          </cell>
          <cell r="E5289">
            <v>0</v>
          </cell>
          <cell r="F5289">
            <v>0</v>
          </cell>
          <cell r="G5289">
            <v>0</v>
          </cell>
        </row>
        <row r="5290">
          <cell r="A5290" t="str">
            <v/>
          </cell>
          <cell r="B5290" t="str">
            <v/>
          </cell>
          <cell r="C5290">
            <v>0</v>
          </cell>
          <cell r="D5290" t="str">
            <v/>
          </cell>
          <cell r="E5290">
            <v>0</v>
          </cell>
          <cell r="F5290">
            <v>0</v>
          </cell>
          <cell r="G5290">
            <v>0</v>
          </cell>
        </row>
        <row r="5291">
          <cell r="A5291" t="str">
            <v/>
          </cell>
          <cell r="B5291" t="str">
            <v/>
          </cell>
          <cell r="C5291">
            <v>0</v>
          </cell>
          <cell r="D5291" t="str">
            <v/>
          </cell>
          <cell r="E5291">
            <v>0</v>
          </cell>
          <cell r="F5291">
            <v>0</v>
          </cell>
          <cell r="G5291">
            <v>0</v>
          </cell>
        </row>
        <row r="5292">
          <cell r="A5292" t="str">
            <v/>
          </cell>
          <cell r="B5292" t="str">
            <v/>
          </cell>
          <cell r="C5292">
            <v>0</v>
          </cell>
          <cell r="D5292" t="str">
            <v/>
          </cell>
          <cell r="E5292">
            <v>0</v>
          </cell>
          <cell r="F5292">
            <v>0</v>
          </cell>
          <cell r="G5292">
            <v>0</v>
          </cell>
        </row>
        <row r="5293">
          <cell r="A5293" t="str">
            <v/>
          </cell>
          <cell r="B5293" t="str">
            <v/>
          </cell>
          <cell r="C5293">
            <v>0</v>
          </cell>
          <cell r="D5293" t="str">
            <v/>
          </cell>
          <cell r="E5293">
            <v>0</v>
          </cell>
          <cell r="F5293">
            <v>0</v>
          </cell>
          <cell r="G5293">
            <v>0</v>
          </cell>
        </row>
        <row r="5294">
          <cell r="A5294" t="str">
            <v/>
          </cell>
          <cell r="B5294" t="str">
            <v/>
          </cell>
          <cell r="C5294">
            <v>0</v>
          </cell>
          <cell r="D5294" t="str">
            <v/>
          </cell>
          <cell r="E5294">
            <v>0</v>
          </cell>
          <cell r="F5294">
            <v>0</v>
          </cell>
          <cell r="G5294">
            <v>0</v>
          </cell>
        </row>
        <row r="5295">
          <cell r="A5295" t="str">
            <v/>
          </cell>
          <cell r="B5295" t="str">
            <v/>
          </cell>
          <cell r="C5295">
            <v>0</v>
          </cell>
          <cell r="D5295" t="str">
            <v/>
          </cell>
          <cell r="E5295">
            <v>0</v>
          </cell>
          <cell r="F5295">
            <v>0</v>
          </cell>
          <cell r="G5295">
            <v>0</v>
          </cell>
        </row>
        <row r="5296">
          <cell r="A5296" t="str">
            <v/>
          </cell>
          <cell r="B5296" t="str">
            <v/>
          </cell>
          <cell r="C5296">
            <v>0</v>
          </cell>
          <cell r="D5296" t="str">
            <v/>
          </cell>
          <cell r="E5296">
            <v>0</v>
          </cell>
          <cell r="F5296">
            <v>0</v>
          </cell>
          <cell r="G5296">
            <v>0</v>
          </cell>
        </row>
        <row r="5297">
          <cell r="A5297">
            <v>0</v>
          </cell>
          <cell r="B5297">
            <v>0</v>
          </cell>
          <cell r="C5297">
            <v>0</v>
          </cell>
          <cell r="D5297">
            <v>0</v>
          </cell>
          <cell r="E5297">
            <v>0</v>
          </cell>
          <cell r="F5297" t="str">
            <v>Total C</v>
          </cell>
          <cell r="G5297">
            <v>0</v>
          </cell>
        </row>
        <row r="5298">
          <cell r="A5298">
            <v>0</v>
          </cell>
          <cell r="B5298">
            <v>0</v>
          </cell>
          <cell r="C5298">
            <v>0</v>
          </cell>
          <cell r="D5298">
            <v>0</v>
          </cell>
          <cell r="E5298">
            <v>0</v>
          </cell>
          <cell r="F5298">
            <v>0</v>
          </cell>
          <cell r="G5298">
            <v>0</v>
          </cell>
        </row>
        <row r="5299">
          <cell r="A5299" t="str">
            <v>19.2</v>
          </cell>
          <cell r="B5299" t="str">
            <v>Policarbonatos.</v>
          </cell>
          <cell r="C5299">
            <v>0</v>
          </cell>
          <cell r="D5299" t="str">
            <v>Costo  Neto</v>
          </cell>
          <cell r="E5299">
            <v>0</v>
          </cell>
          <cell r="F5299" t="str">
            <v>Total D=A+B+C</v>
          </cell>
          <cell r="G5299">
            <v>8899.34</v>
          </cell>
        </row>
        <row r="5301">
          <cell r="A5301" t="str">
            <v>ANALISIS DE PRECIOS</v>
          </cell>
          <cell r="B5301">
            <v>0</v>
          </cell>
          <cell r="C5301">
            <v>0</v>
          </cell>
          <cell r="D5301">
            <v>0</v>
          </cell>
          <cell r="E5301">
            <v>0</v>
          </cell>
          <cell r="F5301">
            <v>0</v>
          </cell>
          <cell r="G5301">
            <v>0</v>
          </cell>
        </row>
        <row r="5302">
          <cell r="A5302" t="str">
            <v>COMITENTE:</v>
          </cell>
          <cell r="B5302" t="str">
            <v>DIRECCIÓN DE INFRAESTRUCTURA ESCOLAR</v>
          </cell>
          <cell r="C5302">
            <v>0</v>
          </cell>
          <cell r="D5302">
            <v>0</v>
          </cell>
          <cell r="E5302">
            <v>0</v>
          </cell>
          <cell r="F5302">
            <v>0</v>
          </cell>
          <cell r="G5302">
            <v>0</v>
          </cell>
        </row>
        <row r="5303">
          <cell r="A5303" t="str">
            <v>CONTRATISTA:</v>
          </cell>
          <cell r="B5303">
            <v>0</v>
          </cell>
          <cell r="C5303">
            <v>0</v>
          </cell>
          <cell r="D5303">
            <v>0</v>
          </cell>
          <cell r="E5303">
            <v>0</v>
          </cell>
          <cell r="F5303">
            <v>0</v>
          </cell>
          <cell r="G5303">
            <v>0</v>
          </cell>
        </row>
        <row r="5304">
          <cell r="A5304" t="str">
            <v>OBRA:</v>
          </cell>
          <cell r="B5304" t="str">
            <v>ESCUELA JUAN JOSE PASO</v>
          </cell>
          <cell r="C5304">
            <v>0</v>
          </cell>
          <cell r="D5304">
            <v>0</v>
          </cell>
          <cell r="E5304">
            <v>0</v>
          </cell>
          <cell r="F5304" t="str">
            <v>PRECIOS A:</v>
          </cell>
          <cell r="G5304">
            <v>44180</v>
          </cell>
        </row>
        <row r="5305">
          <cell r="A5305" t="str">
            <v>UBICACIÓN:</v>
          </cell>
          <cell r="B5305" t="str">
            <v>DEPARTAMENTO ANGACO</v>
          </cell>
          <cell r="C5305">
            <v>0</v>
          </cell>
          <cell r="D5305">
            <v>0</v>
          </cell>
          <cell r="E5305">
            <v>0</v>
          </cell>
          <cell r="F5305">
            <v>0</v>
          </cell>
          <cell r="G5305">
            <v>0</v>
          </cell>
        </row>
        <row r="5306">
          <cell r="A5306" t="str">
            <v>RUBRO:</v>
          </cell>
          <cell r="B5306">
            <v>19</v>
          </cell>
          <cell r="C5306" t="str">
            <v>VIDRIOS, POLICARBONATOS Y ESPEJOS</v>
          </cell>
          <cell r="D5306">
            <v>0</v>
          </cell>
          <cell r="E5306">
            <v>0</v>
          </cell>
          <cell r="F5306">
            <v>0</v>
          </cell>
          <cell r="G5306">
            <v>0</v>
          </cell>
        </row>
        <row r="5307">
          <cell r="A5307" t="str">
            <v>ITEM:</v>
          </cell>
          <cell r="B5307" t="str">
            <v>19.3</v>
          </cell>
          <cell r="C5307" t="str">
            <v>Espejos</v>
          </cell>
          <cell r="D5307">
            <v>0</v>
          </cell>
          <cell r="E5307">
            <v>0</v>
          </cell>
          <cell r="F5307" t="str">
            <v>UNIDAD:</v>
          </cell>
          <cell r="G5307" t="str">
            <v>gl</v>
          </cell>
        </row>
        <row r="5308">
          <cell r="A5308">
            <v>0</v>
          </cell>
          <cell r="B5308">
            <v>0</v>
          </cell>
          <cell r="C5308">
            <v>0</v>
          </cell>
          <cell r="D5308">
            <v>0</v>
          </cell>
          <cell r="E5308">
            <v>0</v>
          </cell>
          <cell r="F5308">
            <v>0</v>
          </cell>
          <cell r="G5308">
            <v>0</v>
          </cell>
        </row>
        <row r="5309">
          <cell r="A5309" t="str">
            <v>DATOS REDETERMINACION</v>
          </cell>
          <cell r="B5309">
            <v>0</v>
          </cell>
          <cell r="C5309" t="str">
            <v>DESIGNACION</v>
          </cell>
          <cell r="D5309" t="str">
            <v>U</v>
          </cell>
          <cell r="E5309" t="str">
            <v>Cantidad</v>
          </cell>
          <cell r="F5309" t="str">
            <v>$ Unitarios</v>
          </cell>
          <cell r="G5309" t="str">
            <v>$ Parcial</v>
          </cell>
        </row>
        <row r="5310">
          <cell r="A5310" t="str">
            <v>CÓDIGO</v>
          </cell>
          <cell r="B5310" t="str">
            <v>DESCRIPCIÓN</v>
          </cell>
          <cell r="C5310">
            <v>0</v>
          </cell>
          <cell r="D5310">
            <v>0</v>
          </cell>
          <cell r="E5310">
            <v>0</v>
          </cell>
          <cell r="F5310">
            <v>0</v>
          </cell>
          <cell r="G5310">
            <v>0</v>
          </cell>
        </row>
        <row r="5311">
          <cell r="A5311">
            <v>0</v>
          </cell>
          <cell r="B5311">
            <v>0</v>
          </cell>
          <cell r="C5311" t="str">
            <v>A - MATERIALES</v>
          </cell>
          <cell r="D5311">
            <v>0</v>
          </cell>
          <cell r="E5311">
            <v>0</v>
          </cell>
          <cell r="F5311">
            <v>0</v>
          </cell>
          <cell r="G5311">
            <v>0</v>
          </cell>
        </row>
        <row r="5312">
          <cell r="A5312" t="str">
            <v>INDEC-PB - 2610-1</v>
          </cell>
          <cell r="B5312" t="str">
            <v>Vidrios para construcción y automotores (incluye: Vidrio plano, Vidrios templados, Vidrios térmicos y Vidrios laminados)</v>
          </cell>
          <cell r="C5312" t="str">
            <v>Espejos</v>
          </cell>
          <cell r="D5312" t="str">
            <v>m2</v>
          </cell>
          <cell r="E5312">
            <v>5.9700000000000006</v>
          </cell>
          <cell r="F5312">
            <v>3384.2998925619836</v>
          </cell>
          <cell r="G5312">
            <v>20204.27</v>
          </cell>
        </row>
        <row r="5313">
          <cell r="A5313" t="str">
            <v>INDEC-PB - 2022-1</v>
          </cell>
          <cell r="B5313" t="str">
            <v>Carpintería de madera (incluye: Cortinas de madera y Puertas placa)</v>
          </cell>
          <cell r="C5313" t="str">
            <v>Base MDF Espejo</v>
          </cell>
          <cell r="D5313" t="str">
            <v>m2</v>
          </cell>
          <cell r="E5313">
            <v>5.9700000000000006</v>
          </cell>
          <cell r="F5313">
            <v>631.30999999999995</v>
          </cell>
          <cell r="G5313">
            <v>3768.92</v>
          </cell>
        </row>
        <row r="5314">
          <cell r="A5314" t="str">
            <v/>
          </cell>
          <cell r="B5314" t="str">
            <v/>
          </cell>
          <cell r="C5314">
            <v>0</v>
          </cell>
          <cell r="D5314" t="str">
            <v/>
          </cell>
          <cell r="E5314">
            <v>0</v>
          </cell>
          <cell r="F5314">
            <v>0</v>
          </cell>
          <cell r="G5314">
            <v>0</v>
          </cell>
        </row>
        <row r="5315">
          <cell r="A5315" t="str">
            <v/>
          </cell>
          <cell r="B5315" t="str">
            <v/>
          </cell>
          <cell r="C5315">
            <v>0</v>
          </cell>
          <cell r="D5315" t="str">
            <v/>
          </cell>
          <cell r="E5315">
            <v>0</v>
          </cell>
          <cell r="F5315">
            <v>0</v>
          </cell>
          <cell r="G5315">
            <v>0</v>
          </cell>
        </row>
        <row r="5316">
          <cell r="A5316" t="str">
            <v/>
          </cell>
          <cell r="B5316" t="str">
            <v/>
          </cell>
          <cell r="C5316">
            <v>0</v>
          </cell>
          <cell r="D5316" t="str">
            <v/>
          </cell>
          <cell r="E5316">
            <v>0</v>
          </cell>
          <cell r="F5316">
            <v>0</v>
          </cell>
          <cell r="G5316">
            <v>0</v>
          </cell>
        </row>
        <row r="5317">
          <cell r="A5317" t="str">
            <v/>
          </cell>
          <cell r="B5317" t="str">
            <v/>
          </cell>
          <cell r="C5317">
            <v>0</v>
          </cell>
          <cell r="D5317" t="str">
            <v/>
          </cell>
          <cell r="E5317">
            <v>0</v>
          </cell>
          <cell r="F5317">
            <v>0</v>
          </cell>
          <cell r="G5317">
            <v>0</v>
          </cell>
        </row>
        <row r="5318">
          <cell r="A5318" t="str">
            <v/>
          </cell>
          <cell r="B5318" t="str">
            <v/>
          </cell>
          <cell r="C5318">
            <v>0</v>
          </cell>
          <cell r="D5318" t="str">
            <v/>
          </cell>
          <cell r="E5318">
            <v>0</v>
          </cell>
          <cell r="F5318">
            <v>0</v>
          </cell>
          <cell r="G5318">
            <v>0</v>
          </cell>
        </row>
        <row r="5319">
          <cell r="A5319" t="str">
            <v/>
          </cell>
          <cell r="B5319" t="str">
            <v/>
          </cell>
          <cell r="C5319">
            <v>0</v>
          </cell>
          <cell r="D5319" t="str">
            <v/>
          </cell>
          <cell r="E5319">
            <v>0</v>
          </cell>
          <cell r="F5319">
            <v>0</v>
          </cell>
          <cell r="G5319">
            <v>0</v>
          </cell>
        </row>
        <row r="5320">
          <cell r="A5320" t="str">
            <v/>
          </cell>
          <cell r="B5320" t="str">
            <v/>
          </cell>
          <cell r="C5320">
            <v>0</v>
          </cell>
          <cell r="D5320" t="str">
            <v/>
          </cell>
          <cell r="E5320">
            <v>0</v>
          </cell>
          <cell r="F5320">
            <v>0</v>
          </cell>
          <cell r="G5320">
            <v>0</v>
          </cell>
        </row>
        <row r="5321">
          <cell r="A5321" t="str">
            <v/>
          </cell>
          <cell r="B5321" t="str">
            <v/>
          </cell>
          <cell r="C5321">
            <v>0</v>
          </cell>
          <cell r="D5321" t="str">
            <v/>
          </cell>
          <cell r="E5321">
            <v>0</v>
          </cell>
          <cell r="F5321">
            <v>0</v>
          </cell>
          <cell r="G5321">
            <v>0</v>
          </cell>
        </row>
        <row r="5322">
          <cell r="A5322" t="str">
            <v/>
          </cell>
          <cell r="B5322" t="str">
            <v/>
          </cell>
          <cell r="C5322">
            <v>0</v>
          </cell>
          <cell r="D5322" t="str">
            <v/>
          </cell>
          <cell r="E5322">
            <v>0</v>
          </cell>
          <cell r="F5322">
            <v>0</v>
          </cell>
          <cell r="G5322">
            <v>0</v>
          </cell>
        </row>
        <row r="5323">
          <cell r="A5323" t="str">
            <v/>
          </cell>
          <cell r="B5323" t="str">
            <v/>
          </cell>
          <cell r="C5323">
            <v>0</v>
          </cell>
          <cell r="D5323" t="str">
            <v/>
          </cell>
          <cell r="E5323">
            <v>0</v>
          </cell>
          <cell r="F5323">
            <v>0</v>
          </cell>
          <cell r="G5323">
            <v>0</v>
          </cell>
        </row>
        <row r="5324">
          <cell r="A5324" t="str">
            <v/>
          </cell>
          <cell r="B5324" t="str">
            <v/>
          </cell>
          <cell r="C5324">
            <v>0</v>
          </cell>
          <cell r="D5324" t="str">
            <v/>
          </cell>
          <cell r="E5324">
            <v>0</v>
          </cell>
          <cell r="F5324">
            <v>0</v>
          </cell>
          <cell r="G5324">
            <v>0</v>
          </cell>
        </row>
        <row r="5325">
          <cell r="A5325" t="str">
            <v/>
          </cell>
          <cell r="B5325" t="str">
            <v/>
          </cell>
          <cell r="C5325">
            <v>0</v>
          </cell>
          <cell r="D5325" t="str">
            <v/>
          </cell>
          <cell r="E5325">
            <v>0</v>
          </cell>
          <cell r="F5325">
            <v>0</v>
          </cell>
          <cell r="G5325">
            <v>0</v>
          </cell>
        </row>
        <row r="5326">
          <cell r="A5326">
            <v>0</v>
          </cell>
          <cell r="B5326">
            <v>0</v>
          </cell>
          <cell r="C5326">
            <v>0</v>
          </cell>
          <cell r="D5326">
            <v>0</v>
          </cell>
          <cell r="E5326">
            <v>0</v>
          </cell>
          <cell r="F5326" t="str">
            <v>Total A</v>
          </cell>
          <cell r="G5326">
            <v>23973.190000000002</v>
          </cell>
        </row>
        <row r="5327">
          <cell r="A5327">
            <v>0</v>
          </cell>
          <cell r="B5327">
            <v>0</v>
          </cell>
          <cell r="C5327" t="str">
            <v>B - MANO DE OBRA</v>
          </cell>
          <cell r="D5327">
            <v>0</v>
          </cell>
          <cell r="E5327">
            <v>0</v>
          </cell>
          <cell r="F5327">
            <v>0</v>
          </cell>
          <cell r="G5327">
            <v>0</v>
          </cell>
        </row>
        <row r="5328">
          <cell r="A5328" t="str">
            <v>IIEE-SJ - 102000</v>
          </cell>
          <cell r="B5328" t="str">
            <v xml:space="preserve">Oficial </v>
          </cell>
          <cell r="C5328" t="str">
            <v>Oficial</v>
          </cell>
          <cell r="D5328" t="str">
            <v>hs.</v>
          </cell>
          <cell r="E5328">
            <v>17.57</v>
          </cell>
          <cell r="F5328">
            <v>222.14</v>
          </cell>
          <cell r="G5328">
            <v>3903</v>
          </cell>
        </row>
        <row r="5329">
          <cell r="A5329" t="str">
            <v>IIEE-SJ - 103000</v>
          </cell>
          <cell r="B5329" t="str">
            <v>Ayudante</v>
          </cell>
          <cell r="C5329" t="str">
            <v>Ayudante</v>
          </cell>
          <cell r="D5329" t="str">
            <v>hs.</v>
          </cell>
          <cell r="E5329">
            <v>20.72</v>
          </cell>
          <cell r="F5329">
            <v>188.03</v>
          </cell>
          <cell r="G5329">
            <v>3895.98</v>
          </cell>
        </row>
        <row r="5330">
          <cell r="A5330" t="str">
            <v>IIEE-SJ - 102000</v>
          </cell>
          <cell r="B5330" t="str">
            <v xml:space="preserve">Oficial </v>
          </cell>
          <cell r="C5330" t="str">
            <v>Cargas Sociales Oficial</v>
          </cell>
          <cell r="D5330" t="str">
            <v>hs.</v>
          </cell>
          <cell r="E5330">
            <v>17.57</v>
          </cell>
          <cell r="F5330">
            <v>139.9</v>
          </cell>
          <cell r="G5330">
            <v>2458.04</v>
          </cell>
        </row>
        <row r="5331">
          <cell r="A5331" t="str">
            <v>IIEE-SJ - 103000</v>
          </cell>
          <cell r="B5331" t="str">
            <v>Ayudante</v>
          </cell>
          <cell r="C5331" t="str">
            <v>Cargas Sociales Ayudante</v>
          </cell>
          <cell r="D5331" t="str">
            <v>hs.</v>
          </cell>
          <cell r="E5331">
            <v>20.72</v>
          </cell>
          <cell r="F5331">
            <v>118.96</v>
          </cell>
          <cell r="G5331">
            <v>2464.85</v>
          </cell>
        </row>
        <row r="5332">
          <cell r="A5332" t="str">
            <v/>
          </cell>
          <cell r="B5332">
            <v>0</v>
          </cell>
          <cell r="C5332">
            <v>0</v>
          </cell>
          <cell r="D5332" t="str">
            <v/>
          </cell>
          <cell r="E5332">
            <v>0</v>
          </cell>
          <cell r="F5332">
            <v>0</v>
          </cell>
          <cell r="G5332">
            <v>0</v>
          </cell>
        </row>
        <row r="5333">
          <cell r="A5333" t="str">
            <v/>
          </cell>
          <cell r="B5333">
            <v>0</v>
          </cell>
          <cell r="C5333">
            <v>0</v>
          </cell>
          <cell r="D5333" t="str">
            <v/>
          </cell>
          <cell r="E5333">
            <v>0</v>
          </cell>
          <cell r="F5333">
            <v>0</v>
          </cell>
          <cell r="G5333">
            <v>0</v>
          </cell>
        </row>
        <row r="5334">
          <cell r="A5334" t="str">
            <v/>
          </cell>
          <cell r="B5334">
            <v>0</v>
          </cell>
          <cell r="C5334">
            <v>0</v>
          </cell>
          <cell r="D5334" t="str">
            <v/>
          </cell>
          <cell r="E5334">
            <v>0</v>
          </cell>
          <cell r="F5334">
            <v>0</v>
          </cell>
          <cell r="G5334">
            <v>0</v>
          </cell>
        </row>
        <row r="5335">
          <cell r="A5335" t="str">
            <v/>
          </cell>
          <cell r="B5335">
            <v>0</v>
          </cell>
          <cell r="C5335">
            <v>0</v>
          </cell>
          <cell r="D5335" t="str">
            <v/>
          </cell>
          <cell r="E5335">
            <v>0</v>
          </cell>
          <cell r="F5335">
            <v>0</v>
          </cell>
          <cell r="G5335">
            <v>0</v>
          </cell>
        </row>
        <row r="5336">
          <cell r="A5336">
            <v>0</v>
          </cell>
          <cell r="B5336">
            <v>0</v>
          </cell>
          <cell r="C5336">
            <v>0</v>
          </cell>
          <cell r="D5336">
            <v>0</v>
          </cell>
          <cell r="E5336">
            <v>0</v>
          </cell>
          <cell r="F5336" t="str">
            <v>Total B</v>
          </cell>
          <cell r="G5336">
            <v>12721.87</v>
          </cell>
        </row>
        <row r="5337">
          <cell r="A5337">
            <v>0</v>
          </cell>
          <cell r="B5337">
            <v>0</v>
          </cell>
          <cell r="C5337" t="str">
            <v>C - EQUIPOS</v>
          </cell>
          <cell r="D5337">
            <v>0</v>
          </cell>
          <cell r="E5337">
            <v>0</v>
          </cell>
          <cell r="F5337">
            <v>0</v>
          </cell>
          <cell r="G5337">
            <v>0</v>
          </cell>
        </row>
        <row r="5338">
          <cell r="A5338" t="str">
            <v/>
          </cell>
          <cell r="B5338" t="str">
            <v/>
          </cell>
          <cell r="C5338">
            <v>0</v>
          </cell>
          <cell r="D5338" t="str">
            <v/>
          </cell>
          <cell r="E5338">
            <v>0</v>
          </cell>
          <cell r="F5338">
            <v>0</v>
          </cell>
          <cell r="G5338">
            <v>0</v>
          </cell>
        </row>
        <row r="5339">
          <cell r="A5339" t="str">
            <v/>
          </cell>
          <cell r="B5339" t="str">
            <v/>
          </cell>
          <cell r="C5339">
            <v>0</v>
          </cell>
          <cell r="D5339" t="str">
            <v/>
          </cell>
          <cell r="E5339">
            <v>0</v>
          </cell>
          <cell r="F5339">
            <v>0</v>
          </cell>
          <cell r="G5339">
            <v>0</v>
          </cell>
        </row>
        <row r="5340">
          <cell r="A5340" t="str">
            <v/>
          </cell>
          <cell r="B5340" t="str">
            <v/>
          </cell>
          <cell r="C5340">
            <v>0</v>
          </cell>
          <cell r="D5340" t="str">
            <v/>
          </cell>
          <cell r="E5340">
            <v>0</v>
          </cell>
          <cell r="F5340">
            <v>0</v>
          </cell>
          <cell r="G5340">
            <v>0</v>
          </cell>
        </row>
        <row r="5341">
          <cell r="A5341" t="str">
            <v/>
          </cell>
          <cell r="B5341" t="str">
            <v/>
          </cell>
          <cell r="C5341">
            <v>0</v>
          </cell>
          <cell r="D5341" t="str">
            <v/>
          </cell>
          <cell r="E5341">
            <v>0</v>
          </cell>
          <cell r="F5341">
            <v>0</v>
          </cell>
          <cell r="G5341">
            <v>0</v>
          </cell>
        </row>
        <row r="5342">
          <cell r="A5342" t="str">
            <v/>
          </cell>
          <cell r="B5342" t="str">
            <v/>
          </cell>
          <cell r="C5342">
            <v>0</v>
          </cell>
          <cell r="D5342" t="str">
            <v/>
          </cell>
          <cell r="E5342">
            <v>0</v>
          </cell>
          <cell r="F5342">
            <v>0</v>
          </cell>
          <cell r="G5342">
            <v>0</v>
          </cell>
        </row>
        <row r="5343">
          <cell r="A5343" t="str">
            <v/>
          </cell>
          <cell r="B5343" t="str">
            <v/>
          </cell>
          <cell r="C5343">
            <v>0</v>
          </cell>
          <cell r="D5343" t="str">
            <v/>
          </cell>
          <cell r="E5343">
            <v>0</v>
          </cell>
          <cell r="F5343">
            <v>0</v>
          </cell>
          <cell r="G5343">
            <v>0</v>
          </cell>
        </row>
        <row r="5344">
          <cell r="A5344" t="str">
            <v/>
          </cell>
          <cell r="B5344" t="str">
            <v/>
          </cell>
          <cell r="C5344">
            <v>0</v>
          </cell>
          <cell r="D5344" t="str">
            <v/>
          </cell>
          <cell r="E5344">
            <v>0</v>
          </cell>
          <cell r="F5344">
            <v>0</v>
          </cell>
          <cell r="G5344">
            <v>0</v>
          </cell>
        </row>
        <row r="5345">
          <cell r="A5345" t="str">
            <v/>
          </cell>
          <cell r="B5345" t="str">
            <v/>
          </cell>
          <cell r="C5345">
            <v>0</v>
          </cell>
          <cell r="D5345" t="str">
            <v/>
          </cell>
          <cell r="E5345">
            <v>0</v>
          </cell>
          <cell r="F5345">
            <v>0</v>
          </cell>
          <cell r="G5345">
            <v>0</v>
          </cell>
        </row>
        <row r="5346">
          <cell r="A5346" t="str">
            <v/>
          </cell>
          <cell r="B5346" t="str">
            <v/>
          </cell>
          <cell r="C5346">
            <v>0</v>
          </cell>
          <cell r="D5346" t="str">
            <v/>
          </cell>
          <cell r="E5346">
            <v>0</v>
          </cell>
          <cell r="F5346">
            <v>0</v>
          </cell>
          <cell r="G5346">
            <v>0</v>
          </cell>
        </row>
        <row r="5347">
          <cell r="A5347">
            <v>0</v>
          </cell>
          <cell r="B5347">
            <v>0</v>
          </cell>
          <cell r="C5347">
            <v>0</v>
          </cell>
          <cell r="D5347">
            <v>0</v>
          </cell>
          <cell r="E5347">
            <v>0</v>
          </cell>
          <cell r="F5347" t="str">
            <v>Total C</v>
          </cell>
          <cell r="G5347">
            <v>0</v>
          </cell>
        </row>
        <row r="5348">
          <cell r="A5348">
            <v>0</v>
          </cell>
          <cell r="B5348">
            <v>0</v>
          </cell>
          <cell r="C5348">
            <v>0</v>
          </cell>
          <cell r="D5348">
            <v>0</v>
          </cell>
          <cell r="E5348">
            <v>0</v>
          </cell>
          <cell r="F5348">
            <v>0</v>
          </cell>
          <cell r="G5348">
            <v>0</v>
          </cell>
        </row>
        <row r="5349">
          <cell r="A5349" t="str">
            <v>19.3</v>
          </cell>
          <cell r="B5349" t="str">
            <v>Espejos</v>
          </cell>
          <cell r="C5349">
            <v>0</v>
          </cell>
          <cell r="D5349" t="str">
            <v>Costo  Neto</v>
          </cell>
          <cell r="E5349">
            <v>0</v>
          </cell>
          <cell r="F5349" t="str">
            <v>Total D=A+B+C</v>
          </cell>
          <cell r="G5349">
            <v>36695.06</v>
          </cell>
        </row>
        <row r="5351">
          <cell r="A5351" t="str">
            <v>ANALISIS DE PRECIOS</v>
          </cell>
          <cell r="B5351">
            <v>0</v>
          </cell>
          <cell r="C5351">
            <v>0</v>
          </cell>
          <cell r="D5351">
            <v>0</v>
          </cell>
          <cell r="E5351">
            <v>0</v>
          </cell>
          <cell r="F5351">
            <v>0</v>
          </cell>
          <cell r="G5351">
            <v>0</v>
          </cell>
        </row>
        <row r="5352">
          <cell r="A5352" t="str">
            <v>COMITENTE:</v>
          </cell>
          <cell r="B5352" t="str">
            <v>DIRECCIÓN DE INFRAESTRUCTURA ESCOLAR</v>
          </cell>
          <cell r="C5352">
            <v>0</v>
          </cell>
          <cell r="D5352">
            <v>0</v>
          </cell>
          <cell r="E5352">
            <v>0</v>
          </cell>
          <cell r="F5352">
            <v>0</v>
          </cell>
          <cell r="G5352">
            <v>0</v>
          </cell>
        </row>
        <row r="5353">
          <cell r="A5353" t="str">
            <v>CONTRATISTA:</v>
          </cell>
          <cell r="B5353">
            <v>0</v>
          </cell>
          <cell r="C5353">
            <v>0</v>
          </cell>
          <cell r="D5353">
            <v>0</v>
          </cell>
          <cell r="E5353">
            <v>0</v>
          </cell>
          <cell r="F5353">
            <v>0</v>
          </cell>
          <cell r="G5353">
            <v>0</v>
          </cell>
        </row>
        <row r="5354">
          <cell r="A5354" t="str">
            <v>OBRA:</v>
          </cell>
          <cell r="B5354" t="str">
            <v>ESCUELA JUAN JOSE PASO</v>
          </cell>
          <cell r="C5354">
            <v>0</v>
          </cell>
          <cell r="D5354">
            <v>0</v>
          </cell>
          <cell r="E5354">
            <v>0</v>
          </cell>
          <cell r="F5354" t="str">
            <v>PRECIOS A:</v>
          </cell>
          <cell r="G5354">
            <v>44180</v>
          </cell>
        </row>
        <row r="5355">
          <cell r="A5355" t="str">
            <v>UBICACIÓN:</v>
          </cell>
          <cell r="B5355" t="str">
            <v>DEPARTAMENTO ANGACO</v>
          </cell>
          <cell r="C5355">
            <v>0</v>
          </cell>
          <cell r="D5355">
            <v>0</v>
          </cell>
          <cell r="E5355">
            <v>0</v>
          </cell>
          <cell r="F5355">
            <v>0</v>
          </cell>
          <cell r="G5355">
            <v>0</v>
          </cell>
        </row>
        <row r="5356">
          <cell r="A5356" t="str">
            <v>RUBRO:</v>
          </cell>
          <cell r="B5356">
            <v>20</v>
          </cell>
          <cell r="C5356" t="str">
            <v>PINTURAS</v>
          </cell>
          <cell r="D5356">
            <v>0</v>
          </cell>
          <cell r="E5356">
            <v>0</v>
          </cell>
          <cell r="F5356">
            <v>0</v>
          </cell>
          <cell r="G5356">
            <v>0</v>
          </cell>
        </row>
        <row r="5357">
          <cell r="A5357" t="str">
            <v>ITEM:</v>
          </cell>
          <cell r="B5357" t="str">
            <v>20.1</v>
          </cell>
          <cell r="C5357" t="str">
            <v>Pintura al látex en muros interiores</v>
          </cell>
          <cell r="D5357">
            <v>0</v>
          </cell>
          <cell r="E5357">
            <v>0</v>
          </cell>
          <cell r="F5357" t="str">
            <v>UNIDAD:</v>
          </cell>
          <cell r="G5357" t="str">
            <v>m2</v>
          </cell>
        </row>
        <row r="5358">
          <cell r="A5358">
            <v>0</v>
          </cell>
          <cell r="B5358">
            <v>0</v>
          </cell>
          <cell r="C5358">
            <v>0</v>
          </cell>
          <cell r="D5358">
            <v>0</v>
          </cell>
          <cell r="E5358">
            <v>0</v>
          </cell>
          <cell r="F5358">
            <v>0</v>
          </cell>
          <cell r="G5358">
            <v>0</v>
          </cell>
        </row>
        <row r="5359">
          <cell r="A5359" t="str">
            <v>DATOS REDETERMINACION</v>
          </cell>
          <cell r="B5359">
            <v>0</v>
          </cell>
          <cell r="C5359" t="str">
            <v>DESIGNACION</v>
          </cell>
          <cell r="D5359" t="str">
            <v>U</v>
          </cell>
          <cell r="E5359" t="str">
            <v>Cantidad</v>
          </cell>
          <cell r="F5359" t="str">
            <v>$ Unitarios</v>
          </cell>
          <cell r="G5359" t="str">
            <v>$ Parcial</v>
          </cell>
        </row>
        <row r="5360">
          <cell r="A5360" t="str">
            <v>CÓDIGO</v>
          </cell>
          <cell r="B5360" t="str">
            <v>DESCRIPCIÓN</v>
          </cell>
          <cell r="C5360">
            <v>0</v>
          </cell>
          <cell r="D5360">
            <v>0</v>
          </cell>
          <cell r="E5360">
            <v>0</v>
          </cell>
          <cell r="F5360">
            <v>0</v>
          </cell>
          <cell r="G5360">
            <v>0</v>
          </cell>
        </row>
        <row r="5361">
          <cell r="A5361">
            <v>0</v>
          </cell>
          <cell r="B5361">
            <v>0</v>
          </cell>
          <cell r="C5361" t="str">
            <v>A - MATERIALES</v>
          </cell>
          <cell r="D5361">
            <v>0</v>
          </cell>
          <cell r="E5361">
            <v>0</v>
          </cell>
          <cell r="F5361">
            <v>0</v>
          </cell>
          <cell r="G5361">
            <v>0</v>
          </cell>
        </row>
        <row r="5362">
          <cell r="A5362" t="str">
            <v>INDEC-DCTO - Inciso e)</v>
          </cell>
          <cell r="B5362" t="str">
            <v>Productos químicos</v>
          </cell>
          <cell r="C5362" t="str">
            <v>Acido muriático</v>
          </cell>
          <cell r="D5362" t="str">
            <v>lts</v>
          </cell>
          <cell r="E5362">
            <v>0.05</v>
          </cell>
          <cell r="F5362">
            <v>84.63</v>
          </cell>
          <cell r="G5362">
            <v>4.2300000000000004</v>
          </cell>
        </row>
        <row r="5363">
          <cell r="A5363" t="str">
            <v>INDEC-CM - 35110-11</v>
          </cell>
          <cell r="B5363" t="str">
            <v>Enduído plástico al agua para exteriores</v>
          </cell>
          <cell r="C5363" t="str">
            <v>Enduído plástico</v>
          </cell>
          <cell r="D5363" t="str">
            <v>Kg</v>
          </cell>
          <cell r="E5363">
            <v>1</v>
          </cell>
          <cell r="F5363">
            <v>61.98</v>
          </cell>
          <cell r="G5363">
            <v>61.98</v>
          </cell>
        </row>
        <row r="5364">
          <cell r="A5364" t="str">
            <v>INDEC-CM - 35110-31</v>
          </cell>
          <cell r="B5364" t="str">
            <v>Pintura al látex para interiores</v>
          </cell>
          <cell r="C5364" t="str">
            <v>Latex para interior</v>
          </cell>
          <cell r="D5364" t="str">
            <v>lt</v>
          </cell>
          <cell r="E5364">
            <v>0.25</v>
          </cell>
          <cell r="F5364">
            <v>181.82</v>
          </cell>
          <cell r="G5364">
            <v>45.46</v>
          </cell>
        </row>
        <row r="5365">
          <cell r="A5365" t="str">
            <v>INDEC-PB - 2413-1</v>
          </cell>
          <cell r="B5365" t="str">
            <v>Sustancias plásticas (incluye: Polímeros de etileno, Polímeros de estireno, Polímeros de cloruro de vinilo y Polímeros de propileno)</v>
          </cell>
          <cell r="C5365" t="str">
            <v>Entonador 120 cc</v>
          </cell>
          <cell r="D5365" t="str">
            <v>u</v>
          </cell>
          <cell r="E5365">
            <v>0.01</v>
          </cell>
          <cell r="F5365">
            <v>123.97</v>
          </cell>
          <cell r="G5365">
            <v>1.24</v>
          </cell>
        </row>
        <row r="5366">
          <cell r="A5366" t="str">
            <v>INDEC-PB - 2413-1</v>
          </cell>
          <cell r="B5366" t="str">
            <v>Sustancias plásticas (incluye: Polímeros de etileno, Polímeros de estireno, Polímeros de cloruro de vinilo y Polímeros de propileno)</v>
          </cell>
          <cell r="C5366" t="str">
            <v>Sellador al agua</v>
          </cell>
          <cell r="D5366" t="str">
            <v>lt</v>
          </cell>
          <cell r="E5366">
            <v>0.1</v>
          </cell>
          <cell r="F5366">
            <v>123.97</v>
          </cell>
          <cell r="G5366">
            <v>12.4</v>
          </cell>
        </row>
        <row r="5367">
          <cell r="A5367" t="str">
            <v>INDEC-PB - 37910-1</v>
          </cell>
          <cell r="B5367" t="str">
            <v xml:space="preserve">Abrasivos                                                              </v>
          </cell>
          <cell r="C5367" t="str">
            <v>Lija</v>
          </cell>
          <cell r="D5367" t="str">
            <v>u.</v>
          </cell>
          <cell r="E5367">
            <v>0.5</v>
          </cell>
          <cell r="F5367">
            <v>37.183999999999997</v>
          </cell>
          <cell r="G5367">
            <v>18.59</v>
          </cell>
        </row>
        <row r="5368">
          <cell r="A5368" t="str">
            <v>INDEC-DCTO - Inciso e)</v>
          </cell>
          <cell r="B5368" t="str">
            <v>Productos químicos</v>
          </cell>
          <cell r="C5368" t="str">
            <v>Aguarrás</v>
          </cell>
          <cell r="D5368" t="str">
            <v>lt</v>
          </cell>
          <cell r="E5368">
            <v>0.1</v>
          </cell>
          <cell r="F5368">
            <v>185.976</v>
          </cell>
          <cell r="G5368">
            <v>18.600000000000001</v>
          </cell>
        </row>
        <row r="5369">
          <cell r="A5369" t="str">
            <v>INDEC-DCTO - inciso p)</v>
          </cell>
          <cell r="B5369" t="str">
            <v>Gastos generales</v>
          </cell>
          <cell r="C5369" t="str">
            <v>Materiales Varios (Pinturas)</v>
          </cell>
          <cell r="D5369" t="str">
            <v>Gl.</v>
          </cell>
          <cell r="E5369">
            <v>1</v>
          </cell>
          <cell r="F5369">
            <v>19.43714671716522</v>
          </cell>
          <cell r="G5369">
            <v>19.440000000000001</v>
          </cell>
        </row>
        <row r="5370">
          <cell r="A5370" t="str">
            <v/>
          </cell>
          <cell r="B5370" t="str">
            <v/>
          </cell>
          <cell r="C5370">
            <v>0</v>
          </cell>
          <cell r="D5370" t="str">
            <v/>
          </cell>
          <cell r="E5370">
            <v>0</v>
          </cell>
          <cell r="F5370">
            <v>0</v>
          </cell>
          <cell r="G5370">
            <v>0</v>
          </cell>
        </row>
        <row r="5371">
          <cell r="A5371" t="str">
            <v/>
          </cell>
          <cell r="B5371" t="str">
            <v/>
          </cell>
          <cell r="C5371">
            <v>0</v>
          </cell>
          <cell r="D5371" t="str">
            <v/>
          </cell>
          <cell r="E5371">
            <v>0</v>
          </cell>
          <cell r="F5371">
            <v>0</v>
          </cell>
          <cell r="G5371">
            <v>0</v>
          </cell>
        </row>
        <row r="5372">
          <cell r="A5372" t="str">
            <v/>
          </cell>
          <cell r="B5372" t="str">
            <v/>
          </cell>
          <cell r="C5372">
            <v>0</v>
          </cell>
          <cell r="D5372" t="str">
            <v/>
          </cell>
          <cell r="E5372">
            <v>0</v>
          </cell>
          <cell r="F5372">
            <v>0</v>
          </cell>
          <cell r="G5372">
            <v>0</v>
          </cell>
        </row>
        <row r="5373">
          <cell r="A5373" t="str">
            <v/>
          </cell>
          <cell r="B5373" t="str">
            <v/>
          </cell>
          <cell r="C5373">
            <v>0</v>
          </cell>
          <cell r="D5373" t="str">
            <v/>
          </cell>
          <cell r="E5373">
            <v>0</v>
          </cell>
          <cell r="F5373">
            <v>0</v>
          </cell>
          <cell r="G5373">
            <v>0</v>
          </cell>
        </row>
        <row r="5374">
          <cell r="A5374" t="str">
            <v/>
          </cell>
          <cell r="B5374" t="str">
            <v/>
          </cell>
          <cell r="C5374">
            <v>0</v>
          </cell>
          <cell r="D5374" t="str">
            <v/>
          </cell>
          <cell r="E5374">
            <v>0</v>
          </cell>
          <cell r="F5374">
            <v>0</v>
          </cell>
          <cell r="G5374">
            <v>0</v>
          </cell>
        </row>
        <row r="5375">
          <cell r="A5375" t="str">
            <v/>
          </cell>
          <cell r="B5375" t="str">
            <v/>
          </cell>
          <cell r="C5375">
            <v>0</v>
          </cell>
          <cell r="D5375" t="str">
            <v/>
          </cell>
          <cell r="E5375">
            <v>0</v>
          </cell>
          <cell r="F5375">
            <v>0</v>
          </cell>
          <cell r="G5375">
            <v>0</v>
          </cell>
        </row>
        <row r="5376">
          <cell r="A5376">
            <v>0</v>
          </cell>
          <cell r="B5376">
            <v>0</v>
          </cell>
          <cell r="C5376">
            <v>0</v>
          </cell>
          <cell r="D5376">
            <v>0</v>
          </cell>
          <cell r="E5376">
            <v>0</v>
          </cell>
          <cell r="F5376" t="str">
            <v>Total A</v>
          </cell>
          <cell r="G5376">
            <v>181.93999999999997</v>
          </cell>
        </row>
        <row r="5377">
          <cell r="A5377">
            <v>0</v>
          </cell>
          <cell r="B5377">
            <v>0</v>
          </cell>
          <cell r="C5377" t="str">
            <v>B - MANO DE OBRA</v>
          </cell>
          <cell r="D5377">
            <v>0</v>
          </cell>
          <cell r="E5377">
            <v>0</v>
          </cell>
          <cell r="F5377">
            <v>0</v>
          </cell>
          <cell r="G5377">
            <v>0</v>
          </cell>
        </row>
        <row r="5378">
          <cell r="A5378" t="str">
            <v>IIEE-SJ - 102000</v>
          </cell>
          <cell r="B5378" t="str">
            <v xml:space="preserve">Oficial </v>
          </cell>
          <cell r="C5378" t="str">
            <v>Oficial</v>
          </cell>
          <cell r="D5378" t="str">
            <v>hs.</v>
          </cell>
          <cell r="E5378">
            <v>0.3</v>
          </cell>
          <cell r="F5378">
            <v>222.14</v>
          </cell>
          <cell r="G5378">
            <v>66.64</v>
          </cell>
        </row>
        <row r="5379">
          <cell r="A5379" t="str">
            <v>IIEE-SJ - 103000</v>
          </cell>
          <cell r="B5379" t="str">
            <v>Ayudante</v>
          </cell>
          <cell r="C5379" t="str">
            <v>Ayudante</v>
          </cell>
          <cell r="D5379" t="str">
            <v>hs.</v>
          </cell>
          <cell r="E5379">
            <v>0.2</v>
          </cell>
          <cell r="F5379">
            <v>188.03</v>
          </cell>
          <cell r="G5379">
            <v>37.61</v>
          </cell>
        </row>
        <row r="5380">
          <cell r="A5380" t="str">
            <v>IIEE-SJ - 102000</v>
          </cell>
          <cell r="B5380" t="str">
            <v xml:space="preserve">Oficial </v>
          </cell>
          <cell r="C5380" t="str">
            <v>Cargas Sociales Oficial</v>
          </cell>
          <cell r="D5380" t="str">
            <v>hs.</v>
          </cell>
          <cell r="E5380">
            <v>0.3</v>
          </cell>
          <cell r="F5380">
            <v>139.9</v>
          </cell>
          <cell r="G5380">
            <v>41.97</v>
          </cell>
        </row>
        <row r="5381">
          <cell r="A5381" t="str">
            <v>IIEE-SJ - 103000</v>
          </cell>
          <cell r="B5381" t="str">
            <v>Ayudante</v>
          </cell>
          <cell r="C5381" t="str">
            <v>Cargas Sociales Ayudante</v>
          </cell>
          <cell r="D5381" t="str">
            <v>hs.</v>
          </cell>
          <cell r="E5381">
            <v>0.2</v>
          </cell>
          <cell r="F5381">
            <v>118.96</v>
          </cell>
          <cell r="G5381">
            <v>23.79</v>
          </cell>
        </row>
        <row r="5382">
          <cell r="A5382" t="str">
            <v/>
          </cell>
          <cell r="B5382">
            <v>0</v>
          </cell>
          <cell r="C5382">
            <v>0</v>
          </cell>
          <cell r="D5382" t="str">
            <v/>
          </cell>
          <cell r="E5382">
            <v>0</v>
          </cell>
          <cell r="F5382">
            <v>0</v>
          </cell>
          <cell r="G5382">
            <v>0</v>
          </cell>
        </row>
        <row r="5383">
          <cell r="A5383" t="str">
            <v/>
          </cell>
          <cell r="B5383">
            <v>0</v>
          </cell>
          <cell r="C5383">
            <v>0</v>
          </cell>
          <cell r="D5383" t="str">
            <v/>
          </cell>
          <cell r="E5383">
            <v>0</v>
          </cell>
          <cell r="F5383">
            <v>0</v>
          </cell>
          <cell r="G5383">
            <v>0</v>
          </cell>
        </row>
        <row r="5384">
          <cell r="A5384" t="str">
            <v/>
          </cell>
          <cell r="B5384">
            <v>0</v>
          </cell>
          <cell r="C5384">
            <v>0</v>
          </cell>
          <cell r="D5384" t="str">
            <v/>
          </cell>
          <cell r="E5384">
            <v>0</v>
          </cell>
          <cell r="F5384">
            <v>0</v>
          </cell>
          <cell r="G5384">
            <v>0</v>
          </cell>
        </row>
        <row r="5385">
          <cell r="A5385" t="str">
            <v/>
          </cell>
          <cell r="B5385">
            <v>0</v>
          </cell>
          <cell r="C5385">
            <v>0</v>
          </cell>
          <cell r="D5385" t="str">
            <v/>
          </cell>
          <cell r="E5385">
            <v>0</v>
          </cell>
          <cell r="F5385">
            <v>0</v>
          </cell>
          <cell r="G5385">
            <v>0</v>
          </cell>
        </row>
        <row r="5386">
          <cell r="A5386">
            <v>0</v>
          </cell>
          <cell r="B5386">
            <v>0</v>
          </cell>
          <cell r="C5386">
            <v>0</v>
          </cell>
          <cell r="D5386">
            <v>0</v>
          </cell>
          <cell r="E5386">
            <v>0</v>
          </cell>
          <cell r="F5386" t="str">
            <v>Total B</v>
          </cell>
          <cell r="G5386">
            <v>170.01</v>
          </cell>
        </row>
        <row r="5387">
          <cell r="A5387">
            <v>0</v>
          </cell>
          <cell r="B5387">
            <v>0</v>
          </cell>
          <cell r="C5387" t="str">
            <v>C - EQUIPOS</v>
          </cell>
          <cell r="D5387">
            <v>0</v>
          </cell>
          <cell r="E5387">
            <v>0</v>
          </cell>
          <cell r="F5387">
            <v>0</v>
          </cell>
          <cell r="G5387">
            <v>0</v>
          </cell>
        </row>
        <row r="5388">
          <cell r="A5388" t="str">
            <v/>
          </cell>
          <cell r="B5388" t="str">
            <v/>
          </cell>
          <cell r="C5388">
            <v>0</v>
          </cell>
          <cell r="D5388" t="str">
            <v/>
          </cell>
          <cell r="E5388">
            <v>0</v>
          </cell>
          <cell r="F5388">
            <v>0</v>
          </cell>
          <cell r="G5388">
            <v>0</v>
          </cell>
        </row>
        <row r="5389">
          <cell r="A5389" t="str">
            <v/>
          </cell>
          <cell r="B5389" t="str">
            <v/>
          </cell>
          <cell r="C5389">
            <v>0</v>
          </cell>
          <cell r="D5389" t="str">
            <v/>
          </cell>
          <cell r="E5389">
            <v>0</v>
          </cell>
          <cell r="F5389">
            <v>0</v>
          </cell>
          <cell r="G5389">
            <v>0</v>
          </cell>
        </row>
        <row r="5390">
          <cell r="A5390" t="str">
            <v/>
          </cell>
          <cell r="B5390" t="str">
            <v/>
          </cell>
          <cell r="C5390">
            <v>0</v>
          </cell>
          <cell r="D5390" t="str">
            <v/>
          </cell>
          <cell r="E5390">
            <v>0</v>
          </cell>
          <cell r="F5390">
            <v>0</v>
          </cell>
          <cell r="G5390">
            <v>0</v>
          </cell>
        </row>
        <row r="5391">
          <cell r="A5391" t="str">
            <v/>
          </cell>
          <cell r="B5391" t="str">
            <v/>
          </cell>
          <cell r="C5391">
            <v>0</v>
          </cell>
          <cell r="D5391" t="str">
            <v/>
          </cell>
          <cell r="E5391">
            <v>0</v>
          </cell>
          <cell r="F5391">
            <v>0</v>
          </cell>
          <cell r="G5391">
            <v>0</v>
          </cell>
        </row>
        <row r="5392">
          <cell r="A5392" t="str">
            <v/>
          </cell>
          <cell r="B5392" t="str">
            <v/>
          </cell>
          <cell r="C5392">
            <v>0</v>
          </cell>
          <cell r="D5392" t="str">
            <v/>
          </cell>
          <cell r="E5392">
            <v>0</v>
          </cell>
          <cell r="F5392">
            <v>0</v>
          </cell>
          <cell r="G5392">
            <v>0</v>
          </cell>
        </row>
        <row r="5393">
          <cell r="A5393" t="str">
            <v/>
          </cell>
          <cell r="B5393" t="str">
            <v/>
          </cell>
          <cell r="C5393">
            <v>0</v>
          </cell>
          <cell r="D5393" t="str">
            <v/>
          </cell>
          <cell r="E5393">
            <v>0</v>
          </cell>
          <cell r="F5393">
            <v>0</v>
          </cell>
          <cell r="G5393">
            <v>0</v>
          </cell>
        </row>
        <row r="5394">
          <cell r="A5394" t="str">
            <v/>
          </cell>
          <cell r="B5394" t="str">
            <v/>
          </cell>
          <cell r="C5394">
            <v>0</v>
          </cell>
          <cell r="D5394" t="str">
            <v/>
          </cell>
          <cell r="E5394">
            <v>0</v>
          </cell>
          <cell r="F5394">
            <v>0</v>
          </cell>
          <cell r="G5394">
            <v>0</v>
          </cell>
        </row>
        <row r="5395">
          <cell r="A5395" t="str">
            <v/>
          </cell>
          <cell r="B5395" t="str">
            <v/>
          </cell>
          <cell r="C5395">
            <v>0</v>
          </cell>
          <cell r="D5395" t="str">
            <v/>
          </cell>
          <cell r="E5395">
            <v>0</v>
          </cell>
          <cell r="F5395">
            <v>0</v>
          </cell>
          <cell r="G5395">
            <v>0</v>
          </cell>
        </row>
        <row r="5396">
          <cell r="A5396" t="str">
            <v/>
          </cell>
          <cell r="B5396" t="str">
            <v/>
          </cell>
          <cell r="C5396">
            <v>0</v>
          </cell>
          <cell r="D5396" t="str">
            <v/>
          </cell>
          <cell r="E5396">
            <v>0</v>
          </cell>
          <cell r="F5396">
            <v>0</v>
          </cell>
          <cell r="G5396">
            <v>0</v>
          </cell>
        </row>
        <row r="5397">
          <cell r="A5397">
            <v>0</v>
          </cell>
          <cell r="B5397">
            <v>0</v>
          </cell>
          <cell r="C5397">
            <v>0</v>
          </cell>
          <cell r="D5397">
            <v>0</v>
          </cell>
          <cell r="E5397">
            <v>0</v>
          </cell>
          <cell r="F5397" t="str">
            <v>Total C</v>
          </cell>
          <cell r="G5397">
            <v>0</v>
          </cell>
        </row>
        <row r="5398">
          <cell r="A5398">
            <v>0</v>
          </cell>
          <cell r="B5398">
            <v>0</v>
          </cell>
          <cell r="C5398">
            <v>0</v>
          </cell>
          <cell r="D5398">
            <v>0</v>
          </cell>
          <cell r="E5398">
            <v>0</v>
          </cell>
          <cell r="F5398">
            <v>0</v>
          </cell>
          <cell r="G5398">
            <v>0</v>
          </cell>
        </row>
        <row r="5399">
          <cell r="A5399" t="str">
            <v>20.1</v>
          </cell>
          <cell r="B5399" t="str">
            <v>Pintura al látex en muros interiores</v>
          </cell>
          <cell r="C5399">
            <v>0</v>
          </cell>
          <cell r="D5399" t="str">
            <v>Costo  Neto</v>
          </cell>
          <cell r="E5399">
            <v>0</v>
          </cell>
          <cell r="F5399" t="str">
            <v>Total D=A+B+C</v>
          </cell>
          <cell r="G5399">
            <v>351.95</v>
          </cell>
        </row>
        <row r="5401">
          <cell r="A5401" t="str">
            <v>ANALISIS DE PRECIOS</v>
          </cell>
          <cell r="B5401">
            <v>0</v>
          </cell>
          <cell r="C5401">
            <v>0</v>
          </cell>
          <cell r="D5401">
            <v>0</v>
          </cell>
          <cell r="E5401">
            <v>0</v>
          </cell>
          <cell r="F5401">
            <v>0</v>
          </cell>
          <cell r="G5401">
            <v>0</v>
          </cell>
        </row>
        <row r="5402">
          <cell r="A5402" t="str">
            <v>COMITENTE:</v>
          </cell>
          <cell r="B5402" t="str">
            <v>DIRECCIÓN DE INFRAESTRUCTURA ESCOLAR</v>
          </cell>
          <cell r="C5402">
            <v>0</v>
          </cell>
          <cell r="D5402">
            <v>0</v>
          </cell>
          <cell r="E5402">
            <v>0</v>
          </cell>
          <cell r="F5402">
            <v>0</v>
          </cell>
          <cell r="G5402">
            <v>0</v>
          </cell>
        </row>
        <row r="5403">
          <cell r="A5403" t="str">
            <v>CONTRATISTA:</v>
          </cell>
          <cell r="B5403">
            <v>0</v>
          </cell>
          <cell r="C5403">
            <v>0</v>
          </cell>
          <cell r="D5403">
            <v>0</v>
          </cell>
          <cell r="E5403">
            <v>0</v>
          </cell>
          <cell r="F5403">
            <v>0</v>
          </cell>
          <cell r="G5403">
            <v>0</v>
          </cell>
        </row>
        <row r="5404">
          <cell r="A5404" t="str">
            <v>OBRA:</v>
          </cell>
          <cell r="B5404" t="str">
            <v>ESCUELA JUAN JOSE PASO</v>
          </cell>
          <cell r="C5404">
            <v>0</v>
          </cell>
          <cell r="D5404">
            <v>0</v>
          </cell>
          <cell r="E5404">
            <v>0</v>
          </cell>
          <cell r="F5404" t="str">
            <v>PRECIOS A:</v>
          </cell>
          <cell r="G5404">
            <v>44180</v>
          </cell>
        </row>
        <row r="5405">
          <cell r="A5405" t="str">
            <v>UBICACIÓN:</v>
          </cell>
          <cell r="B5405" t="str">
            <v>DEPARTAMENTO ANGACO</v>
          </cell>
          <cell r="C5405">
            <v>0</v>
          </cell>
          <cell r="D5405">
            <v>0</v>
          </cell>
          <cell r="E5405">
            <v>0</v>
          </cell>
          <cell r="F5405">
            <v>0</v>
          </cell>
          <cell r="G5405">
            <v>0</v>
          </cell>
        </row>
        <row r="5406">
          <cell r="A5406" t="str">
            <v>RUBRO:</v>
          </cell>
          <cell r="B5406">
            <v>20</v>
          </cell>
          <cell r="C5406" t="str">
            <v>PINTURAS</v>
          </cell>
          <cell r="D5406">
            <v>0</v>
          </cell>
          <cell r="E5406">
            <v>0</v>
          </cell>
          <cell r="F5406">
            <v>0</v>
          </cell>
          <cell r="G5406">
            <v>0</v>
          </cell>
        </row>
        <row r="5407">
          <cell r="A5407" t="str">
            <v>ITEM:</v>
          </cell>
          <cell r="B5407" t="str">
            <v>20.3</v>
          </cell>
          <cell r="C5407" t="str">
            <v>Pintura al látex en cielorrasos</v>
          </cell>
          <cell r="D5407">
            <v>0</v>
          </cell>
          <cell r="E5407">
            <v>0</v>
          </cell>
          <cell r="F5407" t="str">
            <v>UNIDAD:</v>
          </cell>
          <cell r="G5407" t="str">
            <v>m2</v>
          </cell>
        </row>
        <row r="5408">
          <cell r="A5408">
            <v>0</v>
          </cell>
          <cell r="B5408">
            <v>0</v>
          </cell>
          <cell r="C5408">
            <v>0</v>
          </cell>
          <cell r="D5408">
            <v>0</v>
          </cell>
          <cell r="E5408">
            <v>0</v>
          </cell>
          <cell r="F5408">
            <v>0</v>
          </cell>
          <cell r="G5408">
            <v>0</v>
          </cell>
        </row>
        <row r="5409">
          <cell r="A5409" t="str">
            <v>DATOS REDETERMINACION</v>
          </cell>
          <cell r="B5409">
            <v>0</v>
          </cell>
          <cell r="C5409" t="str">
            <v>DESIGNACION</v>
          </cell>
          <cell r="D5409" t="str">
            <v>U</v>
          </cell>
          <cell r="E5409" t="str">
            <v>Cantidad</v>
          </cell>
          <cell r="F5409" t="str">
            <v>$ Unitarios</v>
          </cell>
          <cell r="G5409" t="str">
            <v>$ Parcial</v>
          </cell>
        </row>
        <row r="5410">
          <cell r="A5410" t="str">
            <v>CÓDIGO</v>
          </cell>
          <cell r="B5410" t="str">
            <v>DESCRIPCIÓN</v>
          </cell>
          <cell r="C5410">
            <v>0</v>
          </cell>
          <cell r="D5410">
            <v>0</v>
          </cell>
          <cell r="E5410">
            <v>0</v>
          </cell>
          <cell r="F5410">
            <v>0</v>
          </cell>
          <cell r="G5410">
            <v>0</v>
          </cell>
        </row>
        <row r="5411">
          <cell r="A5411">
            <v>0</v>
          </cell>
          <cell r="B5411">
            <v>0</v>
          </cell>
          <cell r="C5411" t="str">
            <v>A - MATERIALES</v>
          </cell>
          <cell r="D5411">
            <v>0</v>
          </cell>
          <cell r="E5411">
            <v>0</v>
          </cell>
          <cell r="F5411">
            <v>0</v>
          </cell>
          <cell r="G5411">
            <v>0</v>
          </cell>
        </row>
        <row r="5412">
          <cell r="A5412" t="str">
            <v>INDEC-DCTO - Inciso e)</v>
          </cell>
          <cell r="B5412" t="str">
            <v>Productos químicos</v>
          </cell>
          <cell r="C5412" t="str">
            <v>Acido muriático</v>
          </cell>
          <cell r="D5412" t="str">
            <v>lts</v>
          </cell>
          <cell r="E5412">
            <v>0.1</v>
          </cell>
          <cell r="F5412">
            <v>84.63</v>
          </cell>
          <cell r="G5412">
            <v>8.4600000000000009</v>
          </cell>
        </row>
        <row r="5413">
          <cell r="A5413" t="str">
            <v>INDEC-CM - 35110-11</v>
          </cell>
          <cell r="B5413" t="str">
            <v>Enduído plástico al agua para exteriores</v>
          </cell>
          <cell r="C5413" t="str">
            <v>Enduído plástico</v>
          </cell>
          <cell r="D5413" t="str">
            <v>Kg</v>
          </cell>
          <cell r="E5413">
            <v>1</v>
          </cell>
          <cell r="F5413">
            <v>61.98</v>
          </cell>
          <cell r="G5413">
            <v>61.98</v>
          </cell>
        </row>
        <row r="5414">
          <cell r="A5414" t="str">
            <v>INDEC-PB - 35110-3</v>
          </cell>
          <cell r="B5414" t="str">
            <v xml:space="preserve">Pinturas al látex                                                      </v>
          </cell>
          <cell r="C5414" t="str">
            <v>Látex antihongo</v>
          </cell>
          <cell r="D5414" t="str">
            <v>lt</v>
          </cell>
          <cell r="E5414">
            <v>0.3</v>
          </cell>
          <cell r="F5414">
            <v>181.82</v>
          </cell>
          <cell r="G5414">
            <v>54.55</v>
          </cell>
        </row>
        <row r="5415">
          <cell r="A5415" t="str">
            <v>INDEC-PB - 2413-1</v>
          </cell>
          <cell r="B5415" t="str">
            <v>Sustancias plásticas (incluye: Polímeros de etileno, Polímeros de estireno, Polímeros de cloruro de vinilo y Polímeros de propileno)</v>
          </cell>
          <cell r="C5415" t="str">
            <v>Entonador 120 cc</v>
          </cell>
          <cell r="D5415" t="str">
            <v>u</v>
          </cell>
          <cell r="E5415">
            <v>0.01</v>
          </cell>
          <cell r="F5415">
            <v>123.97</v>
          </cell>
          <cell r="G5415">
            <v>1.24</v>
          </cell>
        </row>
        <row r="5416">
          <cell r="A5416" t="str">
            <v>INDEC-PB - 2413-1</v>
          </cell>
          <cell r="B5416" t="str">
            <v>Sustancias plásticas (incluye: Polímeros de etileno, Polímeros de estireno, Polímeros de cloruro de vinilo y Polímeros de propileno)</v>
          </cell>
          <cell r="C5416" t="str">
            <v>Sellador al agua</v>
          </cell>
          <cell r="D5416" t="str">
            <v>lt</v>
          </cell>
          <cell r="E5416">
            <v>0.1</v>
          </cell>
          <cell r="F5416">
            <v>123.97</v>
          </cell>
          <cell r="G5416">
            <v>12.4</v>
          </cell>
        </row>
        <row r="5417">
          <cell r="A5417" t="str">
            <v>INDEC-PB - 37910-1</v>
          </cell>
          <cell r="B5417" t="str">
            <v xml:space="preserve">Abrasivos                                                              </v>
          </cell>
          <cell r="C5417" t="str">
            <v>Lija</v>
          </cell>
          <cell r="D5417" t="str">
            <v>u.</v>
          </cell>
          <cell r="E5417">
            <v>0.5</v>
          </cell>
          <cell r="F5417">
            <v>37.183999999999997</v>
          </cell>
          <cell r="G5417">
            <v>18.59</v>
          </cell>
        </row>
        <row r="5418">
          <cell r="A5418" t="str">
            <v>INDEC-DCTO - Inciso e)</v>
          </cell>
          <cell r="B5418" t="str">
            <v>Productos químicos</v>
          </cell>
          <cell r="C5418" t="str">
            <v>Aguarrás</v>
          </cell>
          <cell r="D5418" t="str">
            <v>lt</v>
          </cell>
          <cell r="E5418">
            <v>0.1</v>
          </cell>
          <cell r="F5418">
            <v>185.976</v>
          </cell>
          <cell r="G5418">
            <v>18.600000000000001</v>
          </cell>
        </row>
        <row r="5419">
          <cell r="A5419" t="str">
            <v>INDEC-DCTO - inciso p)</v>
          </cell>
          <cell r="B5419" t="str">
            <v>Gastos generales</v>
          </cell>
          <cell r="C5419" t="str">
            <v>Materiales Varios (Pinturas)</v>
          </cell>
          <cell r="D5419" t="str">
            <v>Gl.</v>
          </cell>
          <cell r="E5419">
            <v>1</v>
          </cell>
          <cell r="F5419">
            <v>19.43714671716522</v>
          </cell>
          <cell r="G5419">
            <v>19.440000000000001</v>
          </cell>
        </row>
        <row r="5420">
          <cell r="A5420" t="str">
            <v/>
          </cell>
          <cell r="B5420" t="str">
            <v/>
          </cell>
          <cell r="C5420">
            <v>0</v>
          </cell>
          <cell r="D5420" t="str">
            <v/>
          </cell>
          <cell r="E5420">
            <v>0</v>
          </cell>
          <cell r="F5420">
            <v>0</v>
          </cell>
          <cell r="G5420">
            <v>0</v>
          </cell>
        </row>
        <row r="5421">
          <cell r="A5421" t="str">
            <v/>
          </cell>
          <cell r="B5421" t="str">
            <v/>
          </cell>
          <cell r="C5421">
            <v>0</v>
          </cell>
          <cell r="D5421" t="str">
            <v/>
          </cell>
          <cell r="E5421">
            <v>0</v>
          </cell>
          <cell r="F5421">
            <v>0</v>
          </cell>
          <cell r="G5421">
            <v>0</v>
          </cell>
        </row>
        <row r="5422">
          <cell r="A5422" t="str">
            <v/>
          </cell>
          <cell r="B5422" t="str">
            <v/>
          </cell>
          <cell r="C5422">
            <v>0</v>
          </cell>
          <cell r="D5422" t="str">
            <v/>
          </cell>
          <cell r="E5422">
            <v>0</v>
          </cell>
          <cell r="F5422">
            <v>0</v>
          </cell>
          <cell r="G5422">
            <v>0</v>
          </cell>
        </row>
        <row r="5423">
          <cell r="A5423" t="str">
            <v/>
          </cell>
          <cell r="B5423" t="str">
            <v/>
          </cell>
          <cell r="C5423">
            <v>0</v>
          </cell>
          <cell r="D5423" t="str">
            <v/>
          </cell>
          <cell r="E5423">
            <v>0</v>
          </cell>
          <cell r="F5423">
            <v>0</v>
          </cell>
          <cell r="G5423">
            <v>0</v>
          </cell>
        </row>
        <row r="5424">
          <cell r="A5424" t="str">
            <v/>
          </cell>
          <cell r="B5424" t="str">
            <v/>
          </cell>
          <cell r="C5424">
            <v>0</v>
          </cell>
          <cell r="D5424" t="str">
            <v/>
          </cell>
          <cell r="E5424">
            <v>0</v>
          </cell>
          <cell r="F5424">
            <v>0</v>
          </cell>
          <cell r="G5424">
            <v>0</v>
          </cell>
        </row>
        <row r="5425">
          <cell r="A5425" t="str">
            <v/>
          </cell>
          <cell r="B5425" t="str">
            <v/>
          </cell>
          <cell r="C5425">
            <v>0</v>
          </cell>
          <cell r="D5425" t="str">
            <v/>
          </cell>
          <cell r="E5425">
            <v>0</v>
          </cell>
          <cell r="F5425">
            <v>0</v>
          </cell>
          <cell r="G5425">
            <v>0</v>
          </cell>
        </row>
        <row r="5426">
          <cell r="A5426">
            <v>0</v>
          </cell>
          <cell r="B5426">
            <v>0</v>
          </cell>
          <cell r="C5426">
            <v>0</v>
          </cell>
          <cell r="D5426">
            <v>0</v>
          </cell>
          <cell r="E5426">
            <v>0</v>
          </cell>
          <cell r="F5426" t="str">
            <v>Total A</v>
          </cell>
          <cell r="G5426">
            <v>195.26</v>
          </cell>
        </row>
        <row r="5427">
          <cell r="A5427">
            <v>0</v>
          </cell>
          <cell r="B5427">
            <v>0</v>
          </cell>
          <cell r="C5427" t="str">
            <v>B - MANO DE OBRA</v>
          </cell>
          <cell r="D5427">
            <v>0</v>
          </cell>
          <cell r="E5427">
            <v>0</v>
          </cell>
          <cell r="F5427">
            <v>0</v>
          </cell>
          <cell r="G5427">
            <v>0</v>
          </cell>
        </row>
        <row r="5428">
          <cell r="A5428" t="str">
            <v>IIEE-SJ - 102000</v>
          </cell>
          <cell r="B5428" t="str">
            <v xml:space="preserve">Oficial </v>
          </cell>
          <cell r="C5428" t="str">
            <v>Oficial</v>
          </cell>
          <cell r="D5428" t="str">
            <v>hs.</v>
          </cell>
          <cell r="E5428">
            <v>0.25</v>
          </cell>
          <cell r="F5428">
            <v>222.14</v>
          </cell>
          <cell r="G5428">
            <v>55.54</v>
          </cell>
        </row>
        <row r="5429">
          <cell r="A5429" t="str">
            <v>IIEE-SJ - 103000</v>
          </cell>
          <cell r="B5429" t="str">
            <v>Ayudante</v>
          </cell>
          <cell r="C5429" t="str">
            <v>Ayudante</v>
          </cell>
          <cell r="D5429" t="str">
            <v>hs.</v>
          </cell>
          <cell r="E5429">
            <v>0.17</v>
          </cell>
          <cell r="F5429">
            <v>188.03</v>
          </cell>
          <cell r="G5429">
            <v>31.97</v>
          </cell>
        </row>
        <row r="5430">
          <cell r="A5430" t="str">
            <v>IIEE-SJ - 102000</v>
          </cell>
          <cell r="B5430" t="str">
            <v xml:space="preserve">Oficial </v>
          </cell>
          <cell r="C5430" t="str">
            <v>Cargas Sociales Oficial</v>
          </cell>
          <cell r="D5430" t="str">
            <v>hs.</v>
          </cell>
          <cell r="E5430">
            <v>0.25</v>
          </cell>
          <cell r="F5430">
            <v>139.9</v>
          </cell>
          <cell r="G5430">
            <v>34.979999999999997</v>
          </cell>
        </row>
        <row r="5431">
          <cell r="A5431" t="str">
            <v>IIEE-SJ - 103000</v>
          </cell>
          <cell r="B5431" t="str">
            <v>Ayudante</v>
          </cell>
          <cell r="C5431" t="str">
            <v>Cargas Sociales Ayudante</v>
          </cell>
          <cell r="D5431" t="str">
            <v>hs.</v>
          </cell>
          <cell r="E5431">
            <v>0.17</v>
          </cell>
          <cell r="F5431">
            <v>118.96</v>
          </cell>
          <cell r="G5431">
            <v>20.22</v>
          </cell>
        </row>
        <row r="5432">
          <cell r="A5432" t="str">
            <v/>
          </cell>
          <cell r="B5432">
            <v>0</v>
          </cell>
          <cell r="C5432">
            <v>0</v>
          </cell>
          <cell r="D5432" t="str">
            <v/>
          </cell>
          <cell r="E5432">
            <v>0</v>
          </cell>
          <cell r="F5432">
            <v>0</v>
          </cell>
          <cell r="G5432">
            <v>0</v>
          </cell>
        </row>
        <row r="5433">
          <cell r="A5433" t="str">
            <v/>
          </cell>
          <cell r="B5433">
            <v>0</v>
          </cell>
          <cell r="C5433">
            <v>0</v>
          </cell>
          <cell r="D5433" t="str">
            <v/>
          </cell>
          <cell r="E5433">
            <v>0</v>
          </cell>
          <cell r="F5433">
            <v>0</v>
          </cell>
          <cell r="G5433">
            <v>0</v>
          </cell>
        </row>
        <row r="5434">
          <cell r="A5434" t="str">
            <v/>
          </cell>
          <cell r="B5434">
            <v>0</v>
          </cell>
          <cell r="C5434">
            <v>0</v>
          </cell>
          <cell r="D5434" t="str">
            <v/>
          </cell>
          <cell r="E5434">
            <v>0</v>
          </cell>
          <cell r="F5434">
            <v>0</v>
          </cell>
          <cell r="G5434">
            <v>0</v>
          </cell>
        </row>
        <row r="5435">
          <cell r="A5435" t="str">
            <v/>
          </cell>
          <cell r="B5435">
            <v>0</v>
          </cell>
          <cell r="C5435">
            <v>0</v>
          </cell>
          <cell r="D5435" t="str">
            <v/>
          </cell>
          <cell r="E5435">
            <v>0</v>
          </cell>
          <cell r="F5435">
            <v>0</v>
          </cell>
          <cell r="G5435">
            <v>0</v>
          </cell>
        </row>
        <row r="5436">
          <cell r="A5436">
            <v>0</v>
          </cell>
          <cell r="B5436">
            <v>0</v>
          </cell>
          <cell r="C5436">
            <v>0</v>
          </cell>
          <cell r="D5436">
            <v>0</v>
          </cell>
          <cell r="E5436">
            <v>0</v>
          </cell>
          <cell r="F5436" t="str">
            <v>Total B</v>
          </cell>
          <cell r="G5436">
            <v>142.70999999999998</v>
          </cell>
        </row>
        <row r="5437">
          <cell r="A5437">
            <v>0</v>
          </cell>
          <cell r="B5437">
            <v>0</v>
          </cell>
          <cell r="C5437" t="str">
            <v>C - EQUIPOS</v>
          </cell>
          <cell r="D5437">
            <v>0</v>
          </cell>
          <cell r="E5437">
            <v>0</v>
          </cell>
          <cell r="F5437">
            <v>0</v>
          </cell>
          <cell r="G5437">
            <v>0</v>
          </cell>
        </row>
        <row r="5438">
          <cell r="A5438" t="str">
            <v/>
          </cell>
          <cell r="B5438" t="str">
            <v/>
          </cell>
          <cell r="C5438">
            <v>0</v>
          </cell>
          <cell r="D5438" t="str">
            <v/>
          </cell>
          <cell r="E5438">
            <v>0</v>
          </cell>
          <cell r="F5438">
            <v>0</v>
          </cell>
          <cell r="G5438">
            <v>0</v>
          </cell>
        </row>
        <row r="5439">
          <cell r="A5439" t="str">
            <v/>
          </cell>
          <cell r="B5439" t="str">
            <v/>
          </cell>
          <cell r="C5439">
            <v>0</v>
          </cell>
          <cell r="D5439" t="str">
            <v/>
          </cell>
          <cell r="E5439">
            <v>0</v>
          </cell>
          <cell r="F5439">
            <v>0</v>
          </cell>
          <cell r="G5439">
            <v>0</v>
          </cell>
        </row>
        <row r="5440">
          <cell r="A5440" t="str">
            <v/>
          </cell>
          <cell r="B5440" t="str">
            <v/>
          </cell>
          <cell r="C5440">
            <v>0</v>
          </cell>
          <cell r="D5440" t="str">
            <v/>
          </cell>
          <cell r="E5440">
            <v>0</v>
          </cell>
          <cell r="F5440">
            <v>0</v>
          </cell>
          <cell r="G5440">
            <v>0</v>
          </cell>
        </row>
        <row r="5441">
          <cell r="A5441" t="str">
            <v/>
          </cell>
          <cell r="B5441" t="str">
            <v/>
          </cell>
          <cell r="C5441">
            <v>0</v>
          </cell>
          <cell r="D5441" t="str">
            <v/>
          </cell>
          <cell r="E5441">
            <v>0</v>
          </cell>
          <cell r="F5441">
            <v>0</v>
          </cell>
          <cell r="G5441">
            <v>0</v>
          </cell>
        </row>
        <row r="5442">
          <cell r="A5442" t="str">
            <v/>
          </cell>
          <cell r="B5442" t="str">
            <v/>
          </cell>
          <cell r="C5442">
            <v>0</v>
          </cell>
          <cell r="D5442" t="str">
            <v/>
          </cell>
          <cell r="E5442">
            <v>0</v>
          </cell>
          <cell r="F5442">
            <v>0</v>
          </cell>
          <cell r="G5442">
            <v>0</v>
          </cell>
        </row>
        <row r="5443">
          <cell r="A5443" t="str">
            <v/>
          </cell>
          <cell r="B5443" t="str">
            <v/>
          </cell>
          <cell r="C5443">
            <v>0</v>
          </cell>
          <cell r="D5443" t="str">
            <v/>
          </cell>
          <cell r="E5443">
            <v>0</v>
          </cell>
          <cell r="F5443">
            <v>0</v>
          </cell>
          <cell r="G5443">
            <v>0</v>
          </cell>
        </row>
        <row r="5444">
          <cell r="A5444" t="str">
            <v/>
          </cell>
          <cell r="B5444" t="str">
            <v/>
          </cell>
          <cell r="C5444">
            <v>0</v>
          </cell>
          <cell r="D5444" t="str">
            <v/>
          </cell>
          <cell r="E5444">
            <v>0</v>
          </cell>
          <cell r="F5444">
            <v>0</v>
          </cell>
          <cell r="G5444">
            <v>0</v>
          </cell>
        </row>
        <row r="5445">
          <cell r="A5445" t="str">
            <v/>
          </cell>
          <cell r="B5445" t="str">
            <v/>
          </cell>
          <cell r="C5445">
            <v>0</v>
          </cell>
          <cell r="D5445" t="str">
            <v/>
          </cell>
          <cell r="E5445">
            <v>0</v>
          </cell>
          <cell r="F5445">
            <v>0</v>
          </cell>
          <cell r="G5445">
            <v>0</v>
          </cell>
        </row>
        <row r="5446">
          <cell r="A5446" t="str">
            <v/>
          </cell>
          <cell r="B5446" t="str">
            <v/>
          </cell>
          <cell r="C5446">
            <v>0</v>
          </cell>
          <cell r="D5446" t="str">
            <v/>
          </cell>
          <cell r="E5446">
            <v>0</v>
          </cell>
          <cell r="F5446">
            <v>0</v>
          </cell>
          <cell r="G5446">
            <v>0</v>
          </cell>
        </row>
        <row r="5447">
          <cell r="A5447">
            <v>0</v>
          </cell>
          <cell r="B5447">
            <v>0</v>
          </cell>
          <cell r="C5447">
            <v>0</v>
          </cell>
          <cell r="D5447">
            <v>0</v>
          </cell>
          <cell r="E5447">
            <v>0</v>
          </cell>
          <cell r="F5447" t="str">
            <v>Total C</v>
          </cell>
          <cell r="G5447">
            <v>0</v>
          </cell>
        </row>
        <row r="5448">
          <cell r="A5448">
            <v>0</v>
          </cell>
          <cell r="B5448">
            <v>0</v>
          </cell>
          <cell r="C5448">
            <v>0</v>
          </cell>
          <cell r="D5448">
            <v>0</v>
          </cell>
          <cell r="E5448">
            <v>0</v>
          </cell>
          <cell r="F5448">
            <v>0</v>
          </cell>
          <cell r="G5448">
            <v>0</v>
          </cell>
        </row>
        <row r="5449">
          <cell r="A5449" t="str">
            <v>20.3</v>
          </cell>
          <cell r="B5449" t="str">
            <v>Pintura al látex en cielorrasos</v>
          </cell>
          <cell r="C5449">
            <v>0</v>
          </cell>
          <cell r="D5449" t="str">
            <v>Costo  Neto</v>
          </cell>
          <cell r="E5449">
            <v>0</v>
          </cell>
          <cell r="F5449" t="str">
            <v>Total D=A+B+C</v>
          </cell>
          <cell r="G5449">
            <v>337.97</v>
          </cell>
        </row>
        <row r="5450">
          <cell r="C5450">
            <v>0</v>
          </cell>
          <cell r="D5450">
            <v>0</v>
          </cell>
          <cell r="E5450">
            <v>0</v>
          </cell>
          <cell r="F5450">
            <v>0</v>
          </cell>
          <cell r="G5450">
            <v>0</v>
          </cell>
        </row>
        <row r="5451">
          <cell r="A5451" t="str">
            <v>ANALISIS DE PRECIOS</v>
          </cell>
          <cell r="B5451">
            <v>0</v>
          </cell>
          <cell r="C5451">
            <v>0</v>
          </cell>
          <cell r="D5451">
            <v>0</v>
          </cell>
          <cell r="E5451">
            <v>0</v>
          </cell>
          <cell r="F5451">
            <v>0</v>
          </cell>
          <cell r="G5451">
            <v>0</v>
          </cell>
        </row>
        <row r="5452">
          <cell r="A5452" t="str">
            <v>COMITENTE:</v>
          </cell>
          <cell r="B5452" t="str">
            <v>DIRECCIÓN DE INFRAESTRUCTURA ESCOLAR</v>
          </cell>
          <cell r="C5452">
            <v>0</v>
          </cell>
          <cell r="D5452">
            <v>0</v>
          </cell>
          <cell r="E5452">
            <v>0</v>
          </cell>
          <cell r="F5452">
            <v>0</v>
          </cell>
          <cell r="G5452">
            <v>0</v>
          </cell>
        </row>
        <row r="5453">
          <cell r="A5453" t="str">
            <v>CONTRATISTA:</v>
          </cell>
          <cell r="B5453">
            <v>0</v>
          </cell>
          <cell r="C5453">
            <v>0</v>
          </cell>
          <cell r="D5453">
            <v>0</v>
          </cell>
          <cell r="E5453">
            <v>0</v>
          </cell>
          <cell r="F5453">
            <v>0</v>
          </cell>
          <cell r="G5453">
            <v>0</v>
          </cell>
        </row>
        <row r="5454">
          <cell r="A5454" t="str">
            <v>OBRA:</v>
          </cell>
          <cell r="B5454" t="str">
            <v>ESCUELA JUAN JOSE PASO</v>
          </cell>
          <cell r="C5454">
            <v>0</v>
          </cell>
          <cell r="D5454">
            <v>0</v>
          </cell>
          <cell r="E5454">
            <v>0</v>
          </cell>
          <cell r="F5454" t="str">
            <v>PRECIOS A:</v>
          </cell>
          <cell r="G5454">
            <v>44180</v>
          </cell>
        </row>
        <row r="5455">
          <cell r="A5455" t="str">
            <v>UBICACIÓN:</v>
          </cell>
          <cell r="B5455" t="str">
            <v>DEPARTAMENTO ANGACO</v>
          </cell>
          <cell r="C5455">
            <v>0</v>
          </cell>
          <cell r="D5455">
            <v>0</v>
          </cell>
          <cell r="E5455">
            <v>0</v>
          </cell>
          <cell r="F5455">
            <v>0</v>
          </cell>
          <cell r="G5455">
            <v>0</v>
          </cell>
        </row>
        <row r="5456">
          <cell r="A5456" t="str">
            <v>RUBRO:</v>
          </cell>
          <cell r="B5456">
            <v>20</v>
          </cell>
          <cell r="C5456" t="str">
            <v>PINTURAS</v>
          </cell>
          <cell r="D5456">
            <v>0</v>
          </cell>
          <cell r="E5456">
            <v>0</v>
          </cell>
          <cell r="F5456">
            <v>0</v>
          </cell>
          <cell r="G5456">
            <v>0</v>
          </cell>
        </row>
        <row r="5457">
          <cell r="A5457" t="str">
            <v>ITEM:</v>
          </cell>
          <cell r="B5457" t="str">
            <v>20.4.1</v>
          </cell>
          <cell r="C5457" t="str">
            <v>Sobre carpintería metálica y herrería</v>
          </cell>
          <cell r="D5457">
            <v>0</v>
          </cell>
          <cell r="E5457">
            <v>0</v>
          </cell>
          <cell r="F5457" t="str">
            <v>UNIDAD:</v>
          </cell>
          <cell r="G5457" t="str">
            <v>m2</v>
          </cell>
        </row>
        <row r="5458">
          <cell r="A5458">
            <v>0</v>
          </cell>
          <cell r="B5458">
            <v>0</v>
          </cell>
          <cell r="C5458">
            <v>0</v>
          </cell>
          <cell r="D5458">
            <v>0</v>
          </cell>
          <cell r="E5458">
            <v>0</v>
          </cell>
          <cell r="F5458">
            <v>0</v>
          </cell>
          <cell r="G5458">
            <v>0</v>
          </cell>
        </row>
        <row r="5459">
          <cell r="A5459" t="str">
            <v>DATOS REDETERMINACION</v>
          </cell>
          <cell r="B5459">
            <v>0</v>
          </cell>
          <cell r="C5459" t="str">
            <v>DESIGNACION</v>
          </cell>
          <cell r="D5459" t="str">
            <v>U</v>
          </cell>
          <cell r="E5459" t="str">
            <v>Cantidad</v>
          </cell>
          <cell r="F5459" t="str">
            <v>$ Unitarios</v>
          </cell>
          <cell r="G5459" t="str">
            <v>$ Parcial</v>
          </cell>
        </row>
        <row r="5460">
          <cell r="A5460" t="str">
            <v>CÓDIGO</v>
          </cell>
          <cell r="B5460" t="str">
            <v>DESCRIPCIÓN</v>
          </cell>
          <cell r="C5460">
            <v>0</v>
          </cell>
          <cell r="D5460">
            <v>0</v>
          </cell>
          <cell r="E5460">
            <v>0</v>
          </cell>
          <cell r="F5460">
            <v>0</v>
          </cell>
          <cell r="G5460">
            <v>0</v>
          </cell>
        </row>
        <row r="5461">
          <cell r="A5461">
            <v>0</v>
          </cell>
          <cell r="B5461">
            <v>0</v>
          </cell>
          <cell r="C5461" t="str">
            <v>A - MATERIALES</v>
          </cell>
          <cell r="D5461">
            <v>0</v>
          </cell>
          <cell r="E5461">
            <v>0</v>
          </cell>
          <cell r="F5461">
            <v>0</v>
          </cell>
          <cell r="G5461">
            <v>0</v>
          </cell>
        </row>
        <row r="5462">
          <cell r="A5462" t="str">
            <v>INDEC-DCTO - Inciso e)</v>
          </cell>
          <cell r="B5462" t="str">
            <v>Productos químicos</v>
          </cell>
          <cell r="C5462" t="str">
            <v>Desoxidante y desfofatizante</v>
          </cell>
          <cell r="D5462" t="str">
            <v>lt</v>
          </cell>
          <cell r="E5462">
            <v>0.1</v>
          </cell>
          <cell r="F5462">
            <v>181.82</v>
          </cell>
          <cell r="G5462">
            <v>18.18</v>
          </cell>
        </row>
        <row r="5463">
          <cell r="A5463" t="str">
            <v>INDEC-PB - 2413-1</v>
          </cell>
          <cell r="B5463" t="str">
            <v>Sustancias plásticas (incluye: Polímeros de etileno, Polímeros de estireno, Polímeros de cloruro de vinilo y Polímeros de propileno)</v>
          </cell>
          <cell r="C5463" t="str">
            <v>Antióxido</v>
          </cell>
          <cell r="D5463" t="str">
            <v>lt</v>
          </cell>
          <cell r="E5463">
            <v>0.15</v>
          </cell>
          <cell r="F5463">
            <v>330.58</v>
          </cell>
          <cell r="G5463">
            <v>49.59</v>
          </cell>
        </row>
        <row r="5464">
          <cell r="A5464" t="str">
            <v>INDEC-CM - 35110-21</v>
          </cell>
          <cell r="B5464" t="str">
            <v>Esmalte sintético brillante</v>
          </cell>
          <cell r="C5464" t="str">
            <v>Esmalte sintético</v>
          </cell>
          <cell r="D5464" t="str">
            <v>lt</v>
          </cell>
          <cell r="E5464">
            <v>0.25</v>
          </cell>
          <cell r="F5464">
            <v>206.61</v>
          </cell>
          <cell r="G5464">
            <v>51.65</v>
          </cell>
        </row>
        <row r="5465">
          <cell r="A5465" t="str">
            <v>INDEC-DCTO - Inciso e)</v>
          </cell>
          <cell r="B5465" t="str">
            <v>Productos químicos</v>
          </cell>
          <cell r="C5465" t="str">
            <v>Aguarrás</v>
          </cell>
          <cell r="D5465" t="str">
            <v>lt</v>
          </cell>
          <cell r="E5465">
            <v>0.1</v>
          </cell>
          <cell r="F5465">
            <v>185.976</v>
          </cell>
          <cell r="G5465">
            <v>18.600000000000001</v>
          </cell>
        </row>
        <row r="5466">
          <cell r="A5466" t="str">
            <v>INDEC-PB - 37910-1</v>
          </cell>
          <cell r="B5466" t="str">
            <v xml:space="preserve">Abrasivos                                                              </v>
          </cell>
          <cell r="C5466" t="str">
            <v>Lija</v>
          </cell>
          <cell r="D5466" t="str">
            <v>u.</v>
          </cell>
          <cell r="E5466">
            <v>1</v>
          </cell>
          <cell r="F5466">
            <v>37.183999999999997</v>
          </cell>
          <cell r="G5466">
            <v>37.18</v>
          </cell>
        </row>
        <row r="5467">
          <cell r="A5467" t="str">
            <v>INDEC-DCTO - Inciso e)</v>
          </cell>
          <cell r="B5467" t="str">
            <v>Productos químicos</v>
          </cell>
          <cell r="C5467" t="str">
            <v>Masilla al aguarrás</v>
          </cell>
          <cell r="D5467" t="str">
            <v>kg</v>
          </cell>
          <cell r="E5467">
            <v>0.05</v>
          </cell>
          <cell r="F5467">
            <v>230</v>
          </cell>
          <cell r="G5467">
            <v>11.5</v>
          </cell>
        </row>
        <row r="5468">
          <cell r="A5468" t="str">
            <v>INDEC-DCTO - inciso p)</v>
          </cell>
          <cell r="B5468" t="str">
            <v>Gastos generales</v>
          </cell>
          <cell r="C5468" t="str">
            <v>Materiales Varios (Pinturas)</v>
          </cell>
          <cell r="D5468" t="str">
            <v>Gl.</v>
          </cell>
          <cell r="E5468">
            <v>1</v>
          </cell>
          <cell r="F5468">
            <v>19.43714671716522</v>
          </cell>
          <cell r="G5468">
            <v>19.440000000000001</v>
          </cell>
        </row>
        <row r="5469">
          <cell r="A5469" t="str">
            <v/>
          </cell>
          <cell r="B5469" t="str">
            <v/>
          </cell>
          <cell r="C5469">
            <v>0</v>
          </cell>
          <cell r="D5469" t="str">
            <v/>
          </cell>
          <cell r="E5469">
            <v>0</v>
          </cell>
          <cell r="F5469">
            <v>0</v>
          </cell>
          <cell r="G5469">
            <v>0</v>
          </cell>
        </row>
        <row r="5470">
          <cell r="A5470" t="str">
            <v/>
          </cell>
          <cell r="B5470" t="str">
            <v/>
          </cell>
          <cell r="C5470">
            <v>0</v>
          </cell>
          <cell r="D5470" t="str">
            <v/>
          </cell>
          <cell r="E5470">
            <v>0</v>
          </cell>
          <cell r="F5470">
            <v>0</v>
          </cell>
          <cell r="G5470">
            <v>0</v>
          </cell>
        </row>
        <row r="5471">
          <cell r="A5471" t="str">
            <v/>
          </cell>
          <cell r="B5471" t="str">
            <v/>
          </cell>
          <cell r="C5471">
            <v>0</v>
          </cell>
          <cell r="D5471" t="str">
            <v/>
          </cell>
          <cell r="E5471">
            <v>0</v>
          </cell>
          <cell r="F5471">
            <v>0</v>
          </cell>
          <cell r="G5471">
            <v>0</v>
          </cell>
        </row>
        <row r="5472">
          <cell r="A5472" t="str">
            <v/>
          </cell>
          <cell r="B5472" t="str">
            <v/>
          </cell>
          <cell r="C5472">
            <v>0</v>
          </cell>
          <cell r="D5472" t="str">
            <v/>
          </cell>
          <cell r="E5472">
            <v>0</v>
          </cell>
          <cell r="F5472">
            <v>0</v>
          </cell>
          <cell r="G5472">
            <v>0</v>
          </cell>
        </row>
        <row r="5473">
          <cell r="A5473" t="str">
            <v/>
          </cell>
          <cell r="B5473" t="str">
            <v/>
          </cell>
          <cell r="C5473">
            <v>0</v>
          </cell>
          <cell r="D5473" t="str">
            <v/>
          </cell>
          <cell r="E5473">
            <v>0</v>
          </cell>
          <cell r="F5473">
            <v>0</v>
          </cell>
          <cell r="G5473">
            <v>0</v>
          </cell>
        </row>
        <row r="5474">
          <cell r="A5474" t="str">
            <v/>
          </cell>
          <cell r="B5474" t="str">
            <v/>
          </cell>
          <cell r="C5474">
            <v>0</v>
          </cell>
          <cell r="D5474" t="str">
            <v/>
          </cell>
          <cell r="E5474">
            <v>0</v>
          </cell>
          <cell r="F5474">
            <v>0</v>
          </cell>
          <cell r="G5474">
            <v>0</v>
          </cell>
        </row>
        <row r="5475">
          <cell r="A5475" t="str">
            <v/>
          </cell>
          <cell r="B5475" t="str">
            <v/>
          </cell>
          <cell r="C5475">
            <v>0</v>
          </cell>
          <cell r="D5475" t="str">
            <v/>
          </cell>
          <cell r="E5475">
            <v>0</v>
          </cell>
          <cell r="F5475">
            <v>0</v>
          </cell>
          <cell r="G5475">
            <v>0</v>
          </cell>
        </row>
        <row r="5476">
          <cell r="A5476">
            <v>0</v>
          </cell>
          <cell r="B5476">
            <v>0</v>
          </cell>
          <cell r="C5476">
            <v>0</v>
          </cell>
          <cell r="D5476">
            <v>0</v>
          </cell>
          <cell r="E5476">
            <v>0</v>
          </cell>
          <cell r="F5476" t="str">
            <v>Total A</v>
          </cell>
          <cell r="G5476">
            <v>206.14000000000001</v>
          </cell>
        </row>
        <row r="5477">
          <cell r="A5477">
            <v>0</v>
          </cell>
          <cell r="B5477">
            <v>0</v>
          </cell>
          <cell r="C5477" t="str">
            <v>B - MANO DE OBRA</v>
          </cell>
          <cell r="D5477">
            <v>0</v>
          </cell>
          <cell r="E5477">
            <v>0</v>
          </cell>
          <cell r="F5477">
            <v>0</v>
          </cell>
          <cell r="G5477">
            <v>0</v>
          </cell>
        </row>
        <row r="5478">
          <cell r="A5478" t="str">
            <v>IIEE-SJ - 102000</v>
          </cell>
          <cell r="B5478" t="str">
            <v xml:space="preserve">Oficial </v>
          </cell>
          <cell r="C5478" t="str">
            <v>Oficial</v>
          </cell>
          <cell r="D5478" t="str">
            <v>hs.</v>
          </cell>
          <cell r="E5478">
            <v>0.2</v>
          </cell>
          <cell r="F5478">
            <v>222.14</v>
          </cell>
          <cell r="G5478">
            <v>44.43</v>
          </cell>
        </row>
        <row r="5479">
          <cell r="A5479" t="str">
            <v>IIEE-SJ - 103000</v>
          </cell>
          <cell r="B5479" t="str">
            <v>Ayudante</v>
          </cell>
          <cell r="C5479" t="str">
            <v>Ayudante</v>
          </cell>
          <cell r="D5479" t="str">
            <v>hs.</v>
          </cell>
          <cell r="E5479">
            <v>0.2</v>
          </cell>
          <cell r="F5479">
            <v>188.03</v>
          </cell>
          <cell r="G5479">
            <v>37.61</v>
          </cell>
        </row>
        <row r="5480">
          <cell r="A5480" t="str">
            <v>IIEE-SJ - 102000</v>
          </cell>
          <cell r="B5480" t="str">
            <v xml:space="preserve">Oficial </v>
          </cell>
          <cell r="C5480" t="str">
            <v>Cargas Sociales Oficial</v>
          </cell>
          <cell r="D5480" t="str">
            <v>hs.</v>
          </cell>
          <cell r="E5480">
            <v>0.2</v>
          </cell>
          <cell r="F5480">
            <v>139.9</v>
          </cell>
          <cell r="G5480">
            <v>27.98</v>
          </cell>
        </row>
        <row r="5481">
          <cell r="A5481" t="str">
            <v>IIEE-SJ - 103000</v>
          </cell>
          <cell r="B5481" t="str">
            <v>Ayudante</v>
          </cell>
          <cell r="C5481" t="str">
            <v>Cargas Sociales Ayudante</v>
          </cell>
          <cell r="D5481" t="str">
            <v>hs.</v>
          </cell>
          <cell r="E5481">
            <v>0.2</v>
          </cell>
          <cell r="F5481">
            <v>118.96</v>
          </cell>
          <cell r="G5481">
            <v>23.79</v>
          </cell>
        </row>
        <row r="5482">
          <cell r="A5482" t="str">
            <v/>
          </cell>
          <cell r="B5482">
            <v>0</v>
          </cell>
          <cell r="C5482">
            <v>0</v>
          </cell>
          <cell r="D5482" t="str">
            <v/>
          </cell>
          <cell r="E5482">
            <v>0</v>
          </cell>
          <cell r="F5482">
            <v>0</v>
          </cell>
          <cell r="G5482">
            <v>0</v>
          </cell>
        </row>
        <row r="5483">
          <cell r="A5483" t="str">
            <v/>
          </cell>
          <cell r="B5483">
            <v>0</v>
          </cell>
          <cell r="C5483">
            <v>0</v>
          </cell>
          <cell r="D5483" t="str">
            <v/>
          </cell>
          <cell r="E5483">
            <v>0</v>
          </cell>
          <cell r="F5483">
            <v>0</v>
          </cell>
          <cell r="G5483">
            <v>0</v>
          </cell>
        </row>
        <row r="5484">
          <cell r="A5484" t="str">
            <v/>
          </cell>
          <cell r="B5484">
            <v>0</v>
          </cell>
          <cell r="C5484">
            <v>0</v>
          </cell>
          <cell r="D5484" t="str">
            <v/>
          </cell>
          <cell r="E5484">
            <v>0</v>
          </cell>
          <cell r="F5484">
            <v>0</v>
          </cell>
          <cell r="G5484">
            <v>0</v>
          </cell>
        </row>
        <row r="5485">
          <cell r="A5485" t="str">
            <v/>
          </cell>
          <cell r="B5485">
            <v>0</v>
          </cell>
          <cell r="C5485">
            <v>0</v>
          </cell>
          <cell r="D5485" t="str">
            <v/>
          </cell>
          <cell r="E5485">
            <v>0</v>
          </cell>
          <cell r="F5485">
            <v>0</v>
          </cell>
          <cell r="G5485">
            <v>0</v>
          </cell>
        </row>
        <row r="5486">
          <cell r="A5486">
            <v>0</v>
          </cell>
          <cell r="B5486">
            <v>0</v>
          </cell>
          <cell r="C5486">
            <v>0</v>
          </cell>
          <cell r="D5486">
            <v>0</v>
          </cell>
          <cell r="E5486">
            <v>0</v>
          </cell>
          <cell r="F5486" t="str">
            <v>Total B</v>
          </cell>
          <cell r="G5486">
            <v>133.81</v>
          </cell>
        </row>
        <row r="5487">
          <cell r="A5487">
            <v>0</v>
          </cell>
          <cell r="B5487">
            <v>0</v>
          </cell>
          <cell r="C5487" t="str">
            <v>C - EQUIPOS</v>
          </cell>
          <cell r="D5487">
            <v>0</v>
          </cell>
          <cell r="E5487">
            <v>0</v>
          </cell>
          <cell r="F5487">
            <v>0</v>
          </cell>
          <cell r="G5487">
            <v>0</v>
          </cell>
        </row>
        <row r="5488">
          <cell r="A5488" t="str">
            <v/>
          </cell>
          <cell r="B5488" t="str">
            <v/>
          </cell>
          <cell r="C5488">
            <v>0</v>
          </cell>
          <cell r="D5488" t="str">
            <v/>
          </cell>
          <cell r="E5488">
            <v>0</v>
          </cell>
          <cell r="F5488">
            <v>0</v>
          </cell>
          <cell r="G5488">
            <v>0</v>
          </cell>
        </row>
        <row r="5489">
          <cell r="A5489" t="str">
            <v/>
          </cell>
          <cell r="B5489" t="str">
            <v/>
          </cell>
          <cell r="C5489">
            <v>0</v>
          </cell>
          <cell r="D5489" t="str">
            <v/>
          </cell>
          <cell r="E5489">
            <v>0</v>
          </cell>
          <cell r="F5489">
            <v>0</v>
          </cell>
          <cell r="G5489">
            <v>0</v>
          </cell>
        </row>
        <row r="5490">
          <cell r="A5490" t="str">
            <v/>
          </cell>
          <cell r="B5490" t="str">
            <v/>
          </cell>
          <cell r="C5490">
            <v>0</v>
          </cell>
          <cell r="D5490" t="str">
            <v/>
          </cell>
          <cell r="E5490">
            <v>0</v>
          </cell>
          <cell r="F5490">
            <v>0</v>
          </cell>
          <cell r="G5490">
            <v>0</v>
          </cell>
        </row>
        <row r="5491">
          <cell r="A5491" t="str">
            <v/>
          </cell>
          <cell r="B5491" t="str">
            <v/>
          </cell>
          <cell r="C5491">
            <v>0</v>
          </cell>
          <cell r="D5491" t="str">
            <v/>
          </cell>
          <cell r="E5491">
            <v>0</v>
          </cell>
          <cell r="F5491">
            <v>0</v>
          </cell>
          <cell r="G5491">
            <v>0</v>
          </cell>
        </row>
        <row r="5492">
          <cell r="A5492" t="str">
            <v/>
          </cell>
          <cell r="B5492" t="str">
            <v/>
          </cell>
          <cell r="C5492">
            <v>0</v>
          </cell>
          <cell r="D5492" t="str">
            <v/>
          </cell>
          <cell r="E5492">
            <v>0</v>
          </cell>
          <cell r="F5492">
            <v>0</v>
          </cell>
          <cell r="G5492">
            <v>0</v>
          </cell>
        </row>
        <row r="5493">
          <cell r="A5493" t="str">
            <v/>
          </cell>
          <cell r="B5493" t="str">
            <v/>
          </cell>
          <cell r="C5493">
            <v>0</v>
          </cell>
          <cell r="D5493" t="str">
            <v/>
          </cell>
          <cell r="E5493">
            <v>0</v>
          </cell>
          <cell r="F5493">
            <v>0</v>
          </cell>
          <cell r="G5493">
            <v>0</v>
          </cell>
        </row>
        <row r="5494">
          <cell r="A5494" t="str">
            <v/>
          </cell>
          <cell r="B5494" t="str">
            <v/>
          </cell>
          <cell r="C5494">
            <v>0</v>
          </cell>
          <cell r="D5494" t="str">
            <v/>
          </cell>
          <cell r="E5494">
            <v>0</v>
          </cell>
          <cell r="F5494">
            <v>0</v>
          </cell>
          <cell r="G5494">
            <v>0</v>
          </cell>
        </row>
        <row r="5495">
          <cell r="A5495" t="str">
            <v/>
          </cell>
          <cell r="B5495" t="str">
            <v/>
          </cell>
          <cell r="C5495">
            <v>0</v>
          </cell>
          <cell r="D5495" t="str">
            <v/>
          </cell>
          <cell r="E5495">
            <v>0</v>
          </cell>
          <cell r="F5495">
            <v>0</v>
          </cell>
          <cell r="G5495">
            <v>0</v>
          </cell>
        </row>
        <row r="5496">
          <cell r="A5496" t="str">
            <v/>
          </cell>
          <cell r="B5496" t="str">
            <v/>
          </cell>
          <cell r="C5496">
            <v>0</v>
          </cell>
          <cell r="D5496" t="str">
            <v/>
          </cell>
          <cell r="E5496">
            <v>0</v>
          </cell>
          <cell r="F5496">
            <v>0</v>
          </cell>
          <cell r="G5496">
            <v>0</v>
          </cell>
        </row>
        <row r="5497">
          <cell r="A5497">
            <v>0</v>
          </cell>
          <cell r="B5497">
            <v>0</v>
          </cell>
          <cell r="C5497">
            <v>0</v>
          </cell>
          <cell r="D5497">
            <v>0</v>
          </cell>
          <cell r="E5497">
            <v>0</v>
          </cell>
          <cell r="F5497" t="str">
            <v>Total C</v>
          </cell>
          <cell r="G5497">
            <v>0</v>
          </cell>
        </row>
        <row r="5498">
          <cell r="A5498">
            <v>0</v>
          </cell>
          <cell r="B5498">
            <v>0</v>
          </cell>
          <cell r="C5498">
            <v>0</v>
          </cell>
          <cell r="D5498">
            <v>0</v>
          </cell>
          <cell r="E5498">
            <v>0</v>
          </cell>
          <cell r="F5498">
            <v>0</v>
          </cell>
          <cell r="G5498">
            <v>0</v>
          </cell>
        </row>
        <row r="5499">
          <cell r="A5499" t="str">
            <v>20.4.1</v>
          </cell>
          <cell r="B5499" t="str">
            <v>Sobre carpintería metálica y herrería</v>
          </cell>
          <cell r="C5499">
            <v>0</v>
          </cell>
          <cell r="D5499" t="str">
            <v>Costo  Neto</v>
          </cell>
          <cell r="E5499">
            <v>0</v>
          </cell>
          <cell r="F5499" t="str">
            <v>Total D=A+B+C</v>
          </cell>
          <cell r="G5499">
            <v>339.95000000000005</v>
          </cell>
        </row>
        <row r="5501">
          <cell r="A5501" t="str">
            <v>ANALISIS DE PRECIOS</v>
          </cell>
          <cell r="B5501">
            <v>0</v>
          </cell>
          <cell r="C5501">
            <v>0</v>
          </cell>
          <cell r="D5501">
            <v>0</v>
          </cell>
          <cell r="E5501">
            <v>0</v>
          </cell>
          <cell r="F5501">
            <v>0</v>
          </cell>
          <cell r="G5501">
            <v>0</v>
          </cell>
        </row>
        <row r="5502">
          <cell r="A5502" t="str">
            <v>COMITENTE:</v>
          </cell>
          <cell r="B5502" t="str">
            <v>DIRECCIÓN DE INFRAESTRUCTURA ESCOLAR</v>
          </cell>
          <cell r="C5502">
            <v>0</v>
          </cell>
          <cell r="D5502">
            <v>0</v>
          </cell>
          <cell r="E5502">
            <v>0</v>
          </cell>
          <cell r="F5502">
            <v>0</v>
          </cell>
          <cell r="G5502">
            <v>0</v>
          </cell>
        </row>
        <row r="5503">
          <cell r="A5503" t="str">
            <v>CONTRATISTA:</v>
          </cell>
          <cell r="B5503">
            <v>0</v>
          </cell>
          <cell r="C5503">
            <v>0</v>
          </cell>
          <cell r="D5503">
            <v>0</v>
          </cell>
          <cell r="E5503">
            <v>0</v>
          </cell>
          <cell r="F5503">
            <v>0</v>
          </cell>
          <cell r="G5503">
            <v>0</v>
          </cell>
        </row>
        <row r="5504">
          <cell r="A5504" t="str">
            <v>OBRA:</v>
          </cell>
          <cell r="B5504" t="str">
            <v>ESCUELA JUAN JOSE PASO</v>
          </cell>
          <cell r="C5504">
            <v>0</v>
          </cell>
          <cell r="D5504">
            <v>0</v>
          </cell>
          <cell r="E5504">
            <v>0</v>
          </cell>
          <cell r="F5504" t="str">
            <v>PRECIOS A:</v>
          </cell>
          <cell r="G5504">
            <v>44180</v>
          </cell>
        </row>
        <row r="5505">
          <cell r="A5505" t="str">
            <v>UBICACIÓN:</v>
          </cell>
          <cell r="B5505" t="str">
            <v>DEPARTAMENTO ANGACO</v>
          </cell>
          <cell r="C5505">
            <v>0</v>
          </cell>
          <cell r="D5505">
            <v>0</v>
          </cell>
          <cell r="E5505">
            <v>0</v>
          </cell>
          <cell r="F5505">
            <v>0</v>
          </cell>
          <cell r="G5505">
            <v>0</v>
          </cell>
        </row>
        <row r="5506">
          <cell r="A5506" t="str">
            <v>RUBRO:</v>
          </cell>
          <cell r="B5506">
            <v>20</v>
          </cell>
          <cell r="C5506" t="str">
            <v>PINTURAS</v>
          </cell>
          <cell r="D5506">
            <v>0</v>
          </cell>
          <cell r="E5506">
            <v>0</v>
          </cell>
          <cell r="F5506">
            <v>0</v>
          </cell>
          <cell r="G5506">
            <v>0</v>
          </cell>
        </row>
        <row r="5507">
          <cell r="A5507" t="str">
            <v>ITEM:</v>
          </cell>
          <cell r="B5507" t="str">
            <v>20.4.2</v>
          </cell>
          <cell r="C5507" t="str">
            <v>Pintura antióxido</v>
          </cell>
          <cell r="D5507">
            <v>0</v>
          </cell>
          <cell r="E5507">
            <v>0</v>
          </cell>
          <cell r="F5507" t="str">
            <v>UNIDAD:</v>
          </cell>
          <cell r="G5507" t="str">
            <v>m2</v>
          </cell>
        </row>
        <row r="5508">
          <cell r="A5508">
            <v>0</v>
          </cell>
          <cell r="B5508">
            <v>0</v>
          </cell>
          <cell r="C5508">
            <v>0</v>
          </cell>
          <cell r="D5508">
            <v>0</v>
          </cell>
          <cell r="E5508">
            <v>0</v>
          </cell>
          <cell r="F5508">
            <v>0</v>
          </cell>
          <cell r="G5508">
            <v>0</v>
          </cell>
        </row>
        <row r="5509">
          <cell r="A5509" t="str">
            <v>DATOS REDETERMINACION</v>
          </cell>
          <cell r="B5509">
            <v>0</v>
          </cell>
          <cell r="C5509" t="str">
            <v>DESIGNACION</v>
          </cell>
          <cell r="D5509" t="str">
            <v>U</v>
          </cell>
          <cell r="E5509" t="str">
            <v>Cantidad</v>
          </cell>
          <cell r="F5509" t="str">
            <v>$ Unitarios</v>
          </cell>
          <cell r="G5509" t="str">
            <v>$ Parcial</v>
          </cell>
        </row>
        <row r="5510">
          <cell r="A5510" t="str">
            <v>CÓDIGO</v>
          </cell>
          <cell r="B5510" t="str">
            <v>DESCRIPCIÓN</v>
          </cell>
          <cell r="C5510">
            <v>0</v>
          </cell>
          <cell r="D5510">
            <v>0</v>
          </cell>
          <cell r="E5510">
            <v>0</v>
          </cell>
          <cell r="F5510">
            <v>0</v>
          </cell>
          <cell r="G5510">
            <v>0</v>
          </cell>
        </row>
        <row r="5511">
          <cell r="A5511">
            <v>0</v>
          </cell>
          <cell r="B5511">
            <v>0</v>
          </cell>
          <cell r="C5511" t="str">
            <v>A - MATERIALES</v>
          </cell>
          <cell r="D5511">
            <v>0</v>
          </cell>
          <cell r="E5511">
            <v>0</v>
          </cell>
          <cell r="F5511">
            <v>0</v>
          </cell>
          <cell r="G5511">
            <v>0</v>
          </cell>
        </row>
        <row r="5512">
          <cell r="A5512" t="str">
            <v>INDEC-DCTO - Inciso e)</v>
          </cell>
          <cell r="B5512" t="str">
            <v>Productos químicos</v>
          </cell>
          <cell r="C5512" t="str">
            <v>Desoxidante y desfofatizante</v>
          </cell>
          <cell r="D5512" t="str">
            <v>lt</v>
          </cell>
          <cell r="E5512">
            <v>0.1</v>
          </cell>
          <cell r="F5512">
            <v>181.82</v>
          </cell>
          <cell r="G5512">
            <v>18.18</v>
          </cell>
        </row>
        <row r="5513">
          <cell r="A5513" t="str">
            <v>INDEC-PB - 2413-1</v>
          </cell>
          <cell r="B5513" t="str">
            <v>Sustancias plásticas (incluye: Polímeros de etileno, Polímeros de estireno, Polímeros de cloruro de vinilo y Polímeros de propileno)</v>
          </cell>
          <cell r="C5513" t="str">
            <v>Antióxido</v>
          </cell>
          <cell r="D5513" t="str">
            <v>lt</v>
          </cell>
          <cell r="E5513">
            <v>0.15</v>
          </cell>
          <cell r="F5513">
            <v>330.58</v>
          </cell>
          <cell r="G5513">
            <v>49.59</v>
          </cell>
        </row>
        <row r="5514">
          <cell r="A5514" t="str">
            <v>INDEC-CM - 35110-21</v>
          </cell>
          <cell r="B5514" t="str">
            <v>Esmalte sintético brillante</v>
          </cell>
          <cell r="C5514" t="str">
            <v>Esmalte sintético</v>
          </cell>
          <cell r="D5514" t="str">
            <v>lt</v>
          </cell>
          <cell r="E5514">
            <v>0.25</v>
          </cell>
          <cell r="F5514">
            <v>206.61</v>
          </cell>
          <cell r="G5514">
            <v>51.65</v>
          </cell>
        </row>
        <row r="5515">
          <cell r="A5515" t="str">
            <v>INDEC-DCTO - Inciso e)</v>
          </cell>
          <cell r="B5515" t="str">
            <v>Productos químicos</v>
          </cell>
          <cell r="C5515" t="str">
            <v>Aguarrás</v>
          </cell>
          <cell r="D5515" t="str">
            <v>lt</v>
          </cell>
          <cell r="E5515">
            <v>0.1</v>
          </cell>
          <cell r="F5515">
            <v>185.976</v>
          </cell>
          <cell r="G5515">
            <v>18.600000000000001</v>
          </cell>
        </row>
        <row r="5516">
          <cell r="A5516" t="str">
            <v>INDEC-PB - 37910-1</v>
          </cell>
          <cell r="B5516" t="str">
            <v xml:space="preserve">Abrasivos                                                              </v>
          </cell>
          <cell r="C5516" t="str">
            <v>Lija</v>
          </cell>
          <cell r="D5516" t="str">
            <v>u.</v>
          </cell>
          <cell r="E5516">
            <v>1</v>
          </cell>
          <cell r="F5516">
            <v>37.183999999999997</v>
          </cell>
          <cell r="G5516">
            <v>37.18</v>
          </cell>
        </row>
        <row r="5517">
          <cell r="A5517" t="str">
            <v>INDEC-DCTO - Inciso e)</v>
          </cell>
          <cell r="B5517" t="str">
            <v>Productos químicos</v>
          </cell>
          <cell r="C5517" t="str">
            <v>Masilla al aguarrás</v>
          </cell>
          <cell r="D5517" t="str">
            <v>kg</v>
          </cell>
          <cell r="E5517">
            <v>0.05</v>
          </cell>
          <cell r="F5517">
            <v>230</v>
          </cell>
          <cell r="G5517">
            <v>11.5</v>
          </cell>
        </row>
        <row r="5518">
          <cell r="A5518" t="str">
            <v>INDEC-DCTO - inciso p)</v>
          </cell>
          <cell r="B5518" t="str">
            <v>Gastos generales</v>
          </cell>
          <cell r="C5518" t="str">
            <v>Materiales Varios (Pinturas)</v>
          </cell>
          <cell r="D5518" t="str">
            <v>Gl.</v>
          </cell>
          <cell r="E5518">
            <v>1</v>
          </cell>
          <cell r="F5518">
            <v>19.43714671716522</v>
          </cell>
          <cell r="G5518">
            <v>19.440000000000001</v>
          </cell>
        </row>
        <row r="5519">
          <cell r="A5519" t="str">
            <v/>
          </cell>
          <cell r="B5519" t="str">
            <v/>
          </cell>
          <cell r="C5519">
            <v>0</v>
          </cell>
          <cell r="D5519" t="str">
            <v/>
          </cell>
          <cell r="E5519">
            <v>0</v>
          </cell>
          <cell r="F5519">
            <v>0</v>
          </cell>
          <cell r="G5519">
            <v>0</v>
          </cell>
        </row>
        <row r="5520">
          <cell r="A5520" t="str">
            <v/>
          </cell>
          <cell r="B5520" t="str">
            <v/>
          </cell>
          <cell r="C5520">
            <v>0</v>
          </cell>
          <cell r="D5520" t="str">
            <v/>
          </cell>
          <cell r="E5520">
            <v>0</v>
          </cell>
          <cell r="F5520">
            <v>0</v>
          </cell>
          <cell r="G5520">
            <v>0</v>
          </cell>
        </row>
        <row r="5521">
          <cell r="A5521" t="str">
            <v/>
          </cell>
          <cell r="B5521" t="str">
            <v/>
          </cell>
          <cell r="C5521">
            <v>0</v>
          </cell>
          <cell r="D5521" t="str">
            <v/>
          </cell>
          <cell r="E5521">
            <v>0</v>
          </cell>
          <cell r="F5521">
            <v>0</v>
          </cell>
          <cell r="G5521">
            <v>0</v>
          </cell>
        </row>
        <row r="5522">
          <cell r="A5522" t="str">
            <v/>
          </cell>
          <cell r="B5522" t="str">
            <v/>
          </cell>
          <cell r="C5522">
            <v>0</v>
          </cell>
          <cell r="D5522" t="str">
            <v/>
          </cell>
          <cell r="E5522">
            <v>0</v>
          </cell>
          <cell r="F5522">
            <v>0</v>
          </cell>
          <cell r="G5522">
            <v>0</v>
          </cell>
        </row>
        <row r="5523">
          <cell r="A5523" t="str">
            <v/>
          </cell>
          <cell r="B5523" t="str">
            <v/>
          </cell>
          <cell r="C5523">
            <v>0</v>
          </cell>
          <cell r="D5523" t="str">
            <v/>
          </cell>
          <cell r="E5523">
            <v>0</v>
          </cell>
          <cell r="F5523">
            <v>0</v>
          </cell>
          <cell r="G5523">
            <v>0</v>
          </cell>
        </row>
        <row r="5524">
          <cell r="A5524" t="str">
            <v/>
          </cell>
          <cell r="B5524" t="str">
            <v/>
          </cell>
          <cell r="C5524">
            <v>0</v>
          </cell>
          <cell r="D5524" t="str">
            <v/>
          </cell>
          <cell r="E5524">
            <v>0</v>
          </cell>
          <cell r="F5524">
            <v>0</v>
          </cell>
          <cell r="G5524">
            <v>0</v>
          </cell>
        </row>
        <row r="5525">
          <cell r="A5525" t="str">
            <v/>
          </cell>
          <cell r="B5525" t="str">
            <v/>
          </cell>
          <cell r="C5525">
            <v>0</v>
          </cell>
          <cell r="D5525" t="str">
            <v/>
          </cell>
          <cell r="E5525">
            <v>0</v>
          </cell>
          <cell r="F5525">
            <v>0</v>
          </cell>
          <cell r="G5525">
            <v>0</v>
          </cell>
        </row>
        <row r="5526">
          <cell r="A5526">
            <v>0</v>
          </cell>
          <cell r="B5526">
            <v>0</v>
          </cell>
          <cell r="C5526">
            <v>0</v>
          </cell>
          <cell r="D5526">
            <v>0</v>
          </cell>
          <cell r="E5526">
            <v>0</v>
          </cell>
          <cell r="F5526" t="str">
            <v>Total A</v>
          </cell>
          <cell r="G5526">
            <v>206.14000000000001</v>
          </cell>
        </row>
        <row r="5527">
          <cell r="A5527">
            <v>0</v>
          </cell>
          <cell r="B5527">
            <v>0</v>
          </cell>
          <cell r="C5527" t="str">
            <v>B - MANO DE OBRA</v>
          </cell>
          <cell r="D5527">
            <v>0</v>
          </cell>
          <cell r="E5527">
            <v>0</v>
          </cell>
          <cell r="F5527">
            <v>0</v>
          </cell>
          <cell r="G5527">
            <v>0</v>
          </cell>
        </row>
        <row r="5528">
          <cell r="A5528" t="str">
            <v>IIEE-SJ - 102000</v>
          </cell>
          <cell r="B5528" t="str">
            <v xml:space="preserve">Oficial </v>
          </cell>
          <cell r="C5528" t="str">
            <v>Oficial</v>
          </cell>
          <cell r="D5528" t="str">
            <v>hs.</v>
          </cell>
          <cell r="E5528">
            <v>0.2</v>
          </cell>
          <cell r="F5528">
            <v>222.14</v>
          </cell>
          <cell r="G5528">
            <v>44.43</v>
          </cell>
        </row>
        <row r="5529">
          <cell r="A5529" t="str">
            <v>IIEE-SJ - 103000</v>
          </cell>
          <cell r="B5529" t="str">
            <v>Ayudante</v>
          </cell>
          <cell r="C5529" t="str">
            <v>Ayudante</v>
          </cell>
          <cell r="D5529" t="str">
            <v>hs.</v>
          </cell>
          <cell r="E5529">
            <v>0.2</v>
          </cell>
          <cell r="F5529">
            <v>188.03</v>
          </cell>
          <cell r="G5529">
            <v>37.61</v>
          </cell>
        </row>
        <row r="5530">
          <cell r="A5530" t="str">
            <v>IIEE-SJ - 102000</v>
          </cell>
          <cell r="B5530" t="str">
            <v xml:space="preserve">Oficial </v>
          </cell>
          <cell r="C5530" t="str">
            <v>Cargas Sociales Oficial</v>
          </cell>
          <cell r="D5530" t="str">
            <v>hs.</v>
          </cell>
          <cell r="E5530">
            <v>0.2</v>
          </cell>
          <cell r="F5530">
            <v>139.9</v>
          </cell>
          <cell r="G5530">
            <v>27.98</v>
          </cell>
        </row>
        <row r="5531">
          <cell r="A5531" t="str">
            <v>IIEE-SJ - 103000</v>
          </cell>
          <cell r="B5531" t="str">
            <v>Ayudante</v>
          </cell>
          <cell r="C5531" t="str">
            <v>Cargas Sociales Ayudante</v>
          </cell>
          <cell r="D5531" t="str">
            <v>hs.</v>
          </cell>
          <cell r="E5531">
            <v>0.2</v>
          </cell>
          <cell r="F5531">
            <v>118.96</v>
          </cell>
          <cell r="G5531">
            <v>23.79</v>
          </cell>
        </row>
        <row r="5532">
          <cell r="A5532" t="str">
            <v/>
          </cell>
          <cell r="B5532">
            <v>0</v>
          </cell>
          <cell r="C5532">
            <v>0</v>
          </cell>
          <cell r="D5532" t="str">
            <v/>
          </cell>
          <cell r="E5532">
            <v>0</v>
          </cell>
          <cell r="F5532">
            <v>0</v>
          </cell>
          <cell r="G5532">
            <v>0</v>
          </cell>
        </row>
        <row r="5533">
          <cell r="A5533" t="str">
            <v/>
          </cell>
          <cell r="B5533">
            <v>0</v>
          </cell>
          <cell r="C5533">
            <v>0</v>
          </cell>
          <cell r="D5533" t="str">
            <v/>
          </cell>
          <cell r="E5533">
            <v>0</v>
          </cell>
          <cell r="F5533">
            <v>0</v>
          </cell>
          <cell r="G5533">
            <v>0</v>
          </cell>
        </row>
        <row r="5534">
          <cell r="A5534" t="str">
            <v/>
          </cell>
          <cell r="B5534">
            <v>0</v>
          </cell>
          <cell r="C5534">
            <v>0</v>
          </cell>
          <cell r="D5534" t="str">
            <v/>
          </cell>
          <cell r="E5534">
            <v>0</v>
          </cell>
          <cell r="F5534">
            <v>0</v>
          </cell>
          <cell r="G5534">
            <v>0</v>
          </cell>
        </row>
        <row r="5535">
          <cell r="A5535" t="str">
            <v/>
          </cell>
          <cell r="B5535">
            <v>0</v>
          </cell>
          <cell r="C5535">
            <v>0</v>
          </cell>
          <cell r="D5535" t="str">
            <v/>
          </cell>
          <cell r="E5535">
            <v>0</v>
          </cell>
          <cell r="F5535">
            <v>0</v>
          </cell>
          <cell r="G5535">
            <v>0</v>
          </cell>
        </row>
        <row r="5536">
          <cell r="A5536">
            <v>0</v>
          </cell>
          <cell r="B5536">
            <v>0</v>
          </cell>
          <cell r="C5536">
            <v>0</v>
          </cell>
          <cell r="D5536">
            <v>0</v>
          </cell>
          <cell r="E5536">
            <v>0</v>
          </cell>
          <cell r="F5536" t="str">
            <v>Total B</v>
          </cell>
          <cell r="G5536">
            <v>133.81</v>
          </cell>
        </row>
        <row r="5537">
          <cell r="A5537">
            <v>0</v>
          </cell>
          <cell r="B5537">
            <v>0</v>
          </cell>
          <cell r="C5537" t="str">
            <v>C - EQUIPOS</v>
          </cell>
          <cell r="D5537">
            <v>0</v>
          </cell>
          <cell r="E5537">
            <v>0</v>
          </cell>
          <cell r="F5537">
            <v>0</v>
          </cell>
          <cell r="G5537">
            <v>0</v>
          </cell>
        </row>
        <row r="5538">
          <cell r="A5538" t="str">
            <v/>
          </cell>
          <cell r="B5538" t="str">
            <v/>
          </cell>
          <cell r="C5538">
            <v>0</v>
          </cell>
          <cell r="D5538" t="str">
            <v/>
          </cell>
          <cell r="E5538">
            <v>0</v>
          </cell>
          <cell r="F5538">
            <v>0</v>
          </cell>
          <cell r="G5538">
            <v>0</v>
          </cell>
        </row>
        <row r="5539">
          <cell r="A5539" t="str">
            <v/>
          </cell>
          <cell r="B5539" t="str">
            <v/>
          </cell>
          <cell r="C5539">
            <v>0</v>
          </cell>
          <cell r="D5539" t="str">
            <v/>
          </cell>
          <cell r="E5539">
            <v>0</v>
          </cell>
          <cell r="F5539">
            <v>0</v>
          </cell>
          <cell r="G5539">
            <v>0</v>
          </cell>
        </row>
        <row r="5540">
          <cell r="A5540" t="str">
            <v/>
          </cell>
          <cell r="B5540" t="str">
            <v/>
          </cell>
          <cell r="C5540">
            <v>0</v>
          </cell>
          <cell r="D5540" t="str">
            <v/>
          </cell>
          <cell r="E5540">
            <v>0</v>
          </cell>
          <cell r="F5540">
            <v>0</v>
          </cell>
          <cell r="G5540">
            <v>0</v>
          </cell>
        </row>
        <row r="5541">
          <cell r="A5541" t="str">
            <v/>
          </cell>
          <cell r="B5541" t="str">
            <v/>
          </cell>
          <cell r="C5541">
            <v>0</v>
          </cell>
          <cell r="D5541" t="str">
            <v/>
          </cell>
          <cell r="E5541">
            <v>0</v>
          </cell>
          <cell r="F5541">
            <v>0</v>
          </cell>
          <cell r="G5541">
            <v>0</v>
          </cell>
        </row>
        <row r="5542">
          <cell r="A5542" t="str">
            <v/>
          </cell>
          <cell r="B5542" t="str">
            <v/>
          </cell>
          <cell r="C5542">
            <v>0</v>
          </cell>
          <cell r="D5542" t="str">
            <v/>
          </cell>
          <cell r="E5542">
            <v>0</v>
          </cell>
          <cell r="F5542">
            <v>0</v>
          </cell>
          <cell r="G5542">
            <v>0</v>
          </cell>
        </row>
        <row r="5543">
          <cell r="A5543" t="str">
            <v/>
          </cell>
          <cell r="B5543" t="str">
            <v/>
          </cell>
          <cell r="C5543">
            <v>0</v>
          </cell>
          <cell r="D5543" t="str">
            <v/>
          </cell>
          <cell r="E5543">
            <v>0</v>
          </cell>
          <cell r="F5543">
            <v>0</v>
          </cell>
          <cell r="G5543">
            <v>0</v>
          </cell>
        </row>
        <row r="5544">
          <cell r="A5544" t="str">
            <v/>
          </cell>
          <cell r="B5544" t="str">
            <v/>
          </cell>
          <cell r="C5544">
            <v>0</v>
          </cell>
          <cell r="D5544" t="str">
            <v/>
          </cell>
          <cell r="E5544">
            <v>0</v>
          </cell>
          <cell r="F5544">
            <v>0</v>
          </cell>
          <cell r="G5544">
            <v>0</v>
          </cell>
        </row>
        <row r="5545">
          <cell r="A5545" t="str">
            <v/>
          </cell>
          <cell r="B5545" t="str">
            <v/>
          </cell>
          <cell r="C5545">
            <v>0</v>
          </cell>
          <cell r="D5545" t="str">
            <v/>
          </cell>
          <cell r="E5545">
            <v>0</v>
          </cell>
          <cell r="F5545">
            <v>0</v>
          </cell>
          <cell r="G5545">
            <v>0</v>
          </cell>
        </row>
        <row r="5546">
          <cell r="A5546" t="str">
            <v/>
          </cell>
          <cell r="B5546" t="str">
            <v/>
          </cell>
          <cell r="C5546">
            <v>0</v>
          </cell>
          <cell r="D5546" t="str">
            <v/>
          </cell>
          <cell r="E5546">
            <v>0</v>
          </cell>
          <cell r="F5546">
            <v>0</v>
          </cell>
          <cell r="G5546">
            <v>0</v>
          </cell>
        </row>
        <row r="5547">
          <cell r="A5547">
            <v>0</v>
          </cell>
          <cell r="B5547">
            <v>0</v>
          </cell>
          <cell r="C5547">
            <v>0</v>
          </cell>
          <cell r="D5547">
            <v>0</v>
          </cell>
          <cell r="E5547">
            <v>0</v>
          </cell>
          <cell r="F5547" t="str">
            <v>Total C</v>
          </cell>
          <cell r="G5547">
            <v>0</v>
          </cell>
        </row>
        <row r="5548">
          <cell r="A5548">
            <v>0</v>
          </cell>
          <cell r="B5548">
            <v>0</v>
          </cell>
          <cell r="C5548">
            <v>0</v>
          </cell>
          <cell r="D5548">
            <v>0</v>
          </cell>
          <cell r="E5548">
            <v>0</v>
          </cell>
          <cell r="F5548">
            <v>0</v>
          </cell>
          <cell r="G5548">
            <v>0</v>
          </cell>
        </row>
        <row r="5549">
          <cell r="A5549" t="str">
            <v>20.4.2</v>
          </cell>
          <cell r="B5549" t="str">
            <v>Pintura antióxido</v>
          </cell>
          <cell r="C5549">
            <v>0</v>
          </cell>
          <cell r="D5549" t="str">
            <v>Costo  Neto</v>
          </cell>
          <cell r="E5549">
            <v>0</v>
          </cell>
          <cell r="F5549" t="str">
            <v>Total D=A+B+C</v>
          </cell>
          <cell r="G5549">
            <v>339.95000000000005</v>
          </cell>
        </row>
        <row r="5551">
          <cell r="A5551" t="str">
            <v>ANALISIS DE PRECIOS</v>
          </cell>
          <cell r="B5551">
            <v>0</v>
          </cell>
          <cell r="C5551">
            <v>0</v>
          </cell>
          <cell r="D5551">
            <v>0</v>
          </cell>
          <cell r="E5551">
            <v>0</v>
          </cell>
          <cell r="F5551">
            <v>0</v>
          </cell>
          <cell r="G5551">
            <v>0</v>
          </cell>
        </row>
        <row r="5552">
          <cell r="A5552" t="str">
            <v>COMITENTE:</v>
          </cell>
          <cell r="B5552" t="str">
            <v>DIRECCIÓN DE INFRAESTRUCTURA ESCOLAR</v>
          </cell>
          <cell r="C5552">
            <v>0</v>
          </cell>
          <cell r="D5552">
            <v>0</v>
          </cell>
          <cell r="E5552">
            <v>0</v>
          </cell>
          <cell r="F5552">
            <v>0</v>
          </cell>
          <cell r="G5552">
            <v>0</v>
          </cell>
        </row>
        <row r="5553">
          <cell r="A5553" t="str">
            <v>CONTRATISTA:</v>
          </cell>
          <cell r="B5553">
            <v>0</v>
          </cell>
          <cell r="C5553">
            <v>0</v>
          </cell>
          <cell r="D5553">
            <v>0</v>
          </cell>
          <cell r="E5553">
            <v>0</v>
          </cell>
          <cell r="F5553">
            <v>0</v>
          </cell>
          <cell r="G5553">
            <v>0</v>
          </cell>
        </row>
        <row r="5554">
          <cell r="A5554" t="str">
            <v>OBRA:</v>
          </cell>
          <cell r="B5554" t="str">
            <v>ESCUELA JUAN JOSE PASO</v>
          </cell>
          <cell r="C5554">
            <v>0</v>
          </cell>
          <cell r="D5554">
            <v>0</v>
          </cell>
          <cell r="E5554">
            <v>0</v>
          </cell>
          <cell r="F5554" t="str">
            <v>PRECIOS A:</v>
          </cell>
          <cell r="G5554">
            <v>44180</v>
          </cell>
        </row>
        <row r="5555">
          <cell r="A5555" t="str">
            <v>UBICACIÓN:</v>
          </cell>
          <cell r="B5555" t="str">
            <v>DEPARTAMENTO ANGACO</v>
          </cell>
          <cell r="C5555">
            <v>0</v>
          </cell>
          <cell r="D5555">
            <v>0</v>
          </cell>
          <cell r="E5555">
            <v>0</v>
          </cell>
          <cell r="F5555">
            <v>0</v>
          </cell>
          <cell r="G5555">
            <v>0</v>
          </cell>
        </row>
        <row r="5556">
          <cell r="A5556" t="str">
            <v>RUBRO:</v>
          </cell>
          <cell r="B5556">
            <v>20</v>
          </cell>
          <cell r="C5556" t="str">
            <v>PINTURAS</v>
          </cell>
          <cell r="D5556">
            <v>0</v>
          </cell>
          <cell r="E5556">
            <v>0</v>
          </cell>
          <cell r="F5556">
            <v>0</v>
          </cell>
          <cell r="G5556">
            <v>0</v>
          </cell>
        </row>
        <row r="5557">
          <cell r="A5557" t="str">
            <v>ITEM:</v>
          </cell>
          <cell r="B5557" t="str">
            <v>20.5.1</v>
          </cell>
          <cell r="C5557" t="str">
            <v>Pintura en madera</v>
          </cell>
          <cell r="D5557">
            <v>0</v>
          </cell>
          <cell r="E5557">
            <v>0</v>
          </cell>
          <cell r="F5557" t="str">
            <v>UNIDAD:</v>
          </cell>
          <cell r="G5557" t="str">
            <v>m2</v>
          </cell>
        </row>
        <row r="5558">
          <cell r="A5558">
            <v>0</v>
          </cell>
          <cell r="B5558">
            <v>0</v>
          </cell>
          <cell r="C5558">
            <v>0</v>
          </cell>
          <cell r="D5558">
            <v>0</v>
          </cell>
          <cell r="E5558">
            <v>0</v>
          </cell>
          <cell r="F5558">
            <v>0</v>
          </cell>
          <cell r="G5558">
            <v>0</v>
          </cell>
        </row>
        <row r="5559">
          <cell r="A5559" t="str">
            <v>DATOS REDETERMINACION</v>
          </cell>
          <cell r="B5559">
            <v>0</v>
          </cell>
          <cell r="C5559" t="str">
            <v>DESIGNACION</v>
          </cell>
          <cell r="D5559" t="str">
            <v>U</v>
          </cell>
          <cell r="E5559" t="str">
            <v>Cantidad</v>
          </cell>
          <cell r="F5559" t="str">
            <v>$ Unitarios</v>
          </cell>
          <cell r="G5559" t="str">
            <v>$ Parcial</v>
          </cell>
        </row>
        <row r="5560">
          <cell r="A5560" t="str">
            <v>CÓDIGO</v>
          </cell>
          <cell r="B5560" t="str">
            <v>DESCRIPCIÓN</v>
          </cell>
          <cell r="C5560">
            <v>0</v>
          </cell>
          <cell r="D5560">
            <v>0</v>
          </cell>
          <cell r="E5560">
            <v>0</v>
          </cell>
          <cell r="F5560">
            <v>0</v>
          </cell>
          <cell r="G5560">
            <v>0</v>
          </cell>
        </row>
        <row r="5561">
          <cell r="A5561">
            <v>0</v>
          </cell>
          <cell r="B5561">
            <v>0</v>
          </cell>
          <cell r="C5561" t="str">
            <v>A - MATERIALES</v>
          </cell>
          <cell r="D5561">
            <v>0</v>
          </cell>
          <cell r="E5561">
            <v>0</v>
          </cell>
          <cell r="F5561">
            <v>0</v>
          </cell>
          <cell r="G5561">
            <v>0</v>
          </cell>
        </row>
        <row r="5562">
          <cell r="A5562" t="str">
            <v>INDEC-DCTO - Inciso e)</v>
          </cell>
          <cell r="B5562" t="str">
            <v>Productos químicos</v>
          </cell>
          <cell r="C5562" t="str">
            <v>Acido muriático</v>
          </cell>
          <cell r="D5562" t="str">
            <v>lts</v>
          </cell>
          <cell r="E5562">
            <v>0.1</v>
          </cell>
          <cell r="F5562">
            <v>84.63</v>
          </cell>
          <cell r="G5562">
            <v>8.4600000000000009</v>
          </cell>
        </row>
        <row r="5563">
          <cell r="A5563" t="str">
            <v>INDEC-CM - 35110-11</v>
          </cell>
          <cell r="B5563" t="str">
            <v>Enduído plástico al agua para exteriores</v>
          </cell>
          <cell r="C5563" t="str">
            <v>Enduído plástico</v>
          </cell>
          <cell r="D5563" t="str">
            <v>Kg</v>
          </cell>
          <cell r="E5563">
            <v>1</v>
          </cell>
          <cell r="F5563">
            <v>61.98</v>
          </cell>
          <cell r="G5563">
            <v>61.98</v>
          </cell>
        </row>
        <row r="5564">
          <cell r="A5564" t="str">
            <v>INDEC-CM - 35110-21</v>
          </cell>
          <cell r="B5564" t="str">
            <v>Esmalte sintético brillante</v>
          </cell>
          <cell r="C5564" t="str">
            <v>Esmalte sintético</v>
          </cell>
          <cell r="D5564" t="str">
            <v>lt</v>
          </cell>
          <cell r="E5564">
            <v>0.3</v>
          </cell>
          <cell r="F5564">
            <v>206.61</v>
          </cell>
          <cell r="G5564">
            <v>61.98</v>
          </cell>
        </row>
        <row r="5565">
          <cell r="A5565" t="str">
            <v>INDEC-PB - 2413-1</v>
          </cell>
          <cell r="B5565" t="str">
            <v>Sustancias plásticas (incluye: Polímeros de etileno, Polímeros de estireno, Polímeros de cloruro de vinilo y Polímeros de propileno)</v>
          </cell>
          <cell r="C5565" t="str">
            <v>Entonador 120 cc</v>
          </cell>
          <cell r="D5565" t="str">
            <v>u</v>
          </cell>
          <cell r="E5565">
            <v>0.01</v>
          </cell>
          <cell r="F5565">
            <v>123.97</v>
          </cell>
          <cell r="G5565">
            <v>1.24</v>
          </cell>
        </row>
        <row r="5566">
          <cell r="A5566" t="str">
            <v>INDEC-PB - 2413-1</v>
          </cell>
          <cell r="B5566" t="str">
            <v>Sustancias plásticas (incluye: Polímeros de etileno, Polímeros de estireno, Polímeros de cloruro de vinilo y Polímeros de propileno)</v>
          </cell>
          <cell r="C5566" t="str">
            <v>Sellador</v>
          </cell>
          <cell r="D5566" t="str">
            <v>lt</v>
          </cell>
          <cell r="E5566">
            <v>0.1</v>
          </cell>
          <cell r="F5566">
            <v>150</v>
          </cell>
          <cell r="G5566">
            <v>15</v>
          </cell>
        </row>
        <row r="5567">
          <cell r="A5567" t="str">
            <v>INDEC-PB - 37910-1</v>
          </cell>
          <cell r="B5567" t="str">
            <v xml:space="preserve">Abrasivos                                                              </v>
          </cell>
          <cell r="C5567" t="str">
            <v>Lija</v>
          </cell>
          <cell r="D5567" t="str">
            <v>u.</v>
          </cell>
          <cell r="E5567">
            <v>0.5</v>
          </cell>
          <cell r="F5567">
            <v>37.183999999999997</v>
          </cell>
          <cell r="G5567">
            <v>18.59</v>
          </cell>
        </row>
        <row r="5568">
          <cell r="A5568" t="str">
            <v>INDEC-DCTO - Inciso e)</v>
          </cell>
          <cell r="B5568" t="str">
            <v>Productos químicos</v>
          </cell>
          <cell r="C5568" t="str">
            <v>Aguarrás</v>
          </cell>
          <cell r="D5568" t="str">
            <v>lt</v>
          </cell>
          <cell r="E5568">
            <v>0.1</v>
          </cell>
          <cell r="F5568">
            <v>185.976</v>
          </cell>
          <cell r="G5568">
            <v>18.600000000000001</v>
          </cell>
        </row>
        <row r="5569">
          <cell r="A5569" t="str">
            <v>INDEC-DCTO - inciso p)</v>
          </cell>
          <cell r="B5569" t="str">
            <v>Gastos generales</v>
          </cell>
          <cell r="C5569" t="str">
            <v>Materiales Varios (Pinturas)</v>
          </cell>
          <cell r="D5569" t="str">
            <v>Gl.</v>
          </cell>
          <cell r="E5569">
            <v>1</v>
          </cell>
          <cell r="F5569">
            <v>19.43714671716522</v>
          </cell>
          <cell r="G5569">
            <v>19.440000000000001</v>
          </cell>
        </row>
        <row r="5570">
          <cell r="A5570" t="str">
            <v/>
          </cell>
          <cell r="B5570" t="str">
            <v/>
          </cell>
          <cell r="C5570">
            <v>0</v>
          </cell>
          <cell r="D5570" t="str">
            <v/>
          </cell>
          <cell r="E5570">
            <v>0</v>
          </cell>
          <cell r="F5570">
            <v>0</v>
          </cell>
          <cell r="G5570">
            <v>0</v>
          </cell>
        </row>
        <row r="5571">
          <cell r="A5571" t="str">
            <v/>
          </cell>
          <cell r="B5571" t="str">
            <v/>
          </cell>
          <cell r="C5571">
            <v>0</v>
          </cell>
          <cell r="D5571" t="str">
            <v/>
          </cell>
          <cell r="E5571">
            <v>0</v>
          </cell>
          <cell r="F5571">
            <v>0</v>
          </cell>
          <cell r="G5571">
            <v>0</v>
          </cell>
        </row>
        <row r="5572">
          <cell r="A5572" t="str">
            <v/>
          </cell>
          <cell r="B5572" t="str">
            <v/>
          </cell>
          <cell r="C5572">
            <v>0</v>
          </cell>
          <cell r="D5572" t="str">
            <v/>
          </cell>
          <cell r="E5572">
            <v>0</v>
          </cell>
          <cell r="F5572">
            <v>0</v>
          </cell>
          <cell r="G5572">
            <v>0</v>
          </cell>
        </row>
        <row r="5573">
          <cell r="A5573" t="str">
            <v/>
          </cell>
          <cell r="B5573" t="str">
            <v/>
          </cell>
          <cell r="C5573">
            <v>0</v>
          </cell>
          <cell r="D5573" t="str">
            <v/>
          </cell>
          <cell r="E5573">
            <v>0</v>
          </cell>
          <cell r="F5573">
            <v>0</v>
          </cell>
          <cell r="G5573">
            <v>0</v>
          </cell>
        </row>
        <row r="5574">
          <cell r="A5574" t="str">
            <v/>
          </cell>
          <cell r="B5574" t="str">
            <v/>
          </cell>
          <cell r="C5574">
            <v>0</v>
          </cell>
          <cell r="D5574" t="str">
            <v/>
          </cell>
          <cell r="E5574">
            <v>0</v>
          </cell>
          <cell r="F5574">
            <v>0</v>
          </cell>
          <cell r="G5574">
            <v>0</v>
          </cell>
        </row>
        <row r="5575">
          <cell r="A5575" t="str">
            <v/>
          </cell>
          <cell r="B5575" t="str">
            <v/>
          </cell>
          <cell r="C5575">
            <v>0</v>
          </cell>
          <cell r="D5575" t="str">
            <v/>
          </cell>
          <cell r="E5575">
            <v>0</v>
          </cell>
          <cell r="F5575">
            <v>0</v>
          </cell>
          <cell r="G5575">
            <v>0</v>
          </cell>
        </row>
        <row r="5576">
          <cell r="A5576">
            <v>0</v>
          </cell>
          <cell r="B5576">
            <v>0</v>
          </cell>
          <cell r="C5576">
            <v>0</v>
          </cell>
          <cell r="D5576">
            <v>0</v>
          </cell>
          <cell r="E5576">
            <v>0</v>
          </cell>
          <cell r="F5576" t="str">
            <v>Total A</v>
          </cell>
          <cell r="G5576">
            <v>205.29</v>
          </cell>
        </row>
        <row r="5577">
          <cell r="A5577">
            <v>0</v>
          </cell>
          <cell r="B5577">
            <v>0</v>
          </cell>
          <cell r="C5577" t="str">
            <v>B - MANO DE OBRA</v>
          </cell>
          <cell r="D5577">
            <v>0</v>
          </cell>
          <cell r="E5577">
            <v>0</v>
          </cell>
          <cell r="F5577">
            <v>0</v>
          </cell>
          <cell r="G5577">
            <v>0</v>
          </cell>
        </row>
        <row r="5578">
          <cell r="A5578" t="str">
            <v>IIEE-SJ - 102000</v>
          </cell>
          <cell r="B5578" t="str">
            <v xml:space="preserve">Oficial </v>
          </cell>
          <cell r="C5578" t="str">
            <v>Oficial</v>
          </cell>
          <cell r="D5578" t="str">
            <v>hs.</v>
          </cell>
          <cell r="E5578">
            <v>0.25</v>
          </cell>
          <cell r="F5578">
            <v>222.14</v>
          </cell>
          <cell r="G5578">
            <v>55.54</v>
          </cell>
        </row>
        <row r="5579">
          <cell r="A5579" t="str">
            <v>IIEE-SJ - 103000</v>
          </cell>
          <cell r="B5579" t="str">
            <v>Ayudante</v>
          </cell>
          <cell r="C5579" t="str">
            <v>Ayudante</v>
          </cell>
          <cell r="D5579" t="str">
            <v>hs.</v>
          </cell>
          <cell r="E5579">
            <v>0.15</v>
          </cell>
          <cell r="F5579">
            <v>188.03</v>
          </cell>
          <cell r="G5579">
            <v>28.2</v>
          </cell>
        </row>
        <row r="5580">
          <cell r="A5580" t="str">
            <v>IIEE-SJ - 102000</v>
          </cell>
          <cell r="B5580" t="str">
            <v xml:space="preserve">Oficial </v>
          </cell>
          <cell r="C5580" t="str">
            <v>Cargas Sociales Oficial</v>
          </cell>
          <cell r="D5580" t="str">
            <v>hs.</v>
          </cell>
          <cell r="E5580">
            <v>0.25</v>
          </cell>
          <cell r="F5580">
            <v>139.9</v>
          </cell>
          <cell r="G5580">
            <v>34.979999999999997</v>
          </cell>
        </row>
        <row r="5581">
          <cell r="A5581" t="str">
            <v>IIEE-SJ - 103000</v>
          </cell>
          <cell r="B5581" t="str">
            <v>Ayudante</v>
          </cell>
          <cell r="C5581" t="str">
            <v>Cargas Sociales Ayudante</v>
          </cell>
          <cell r="D5581" t="str">
            <v>hs.</v>
          </cell>
          <cell r="E5581">
            <v>0.15</v>
          </cell>
          <cell r="F5581">
            <v>118.96</v>
          </cell>
          <cell r="G5581">
            <v>17.84</v>
          </cell>
        </row>
        <row r="5582">
          <cell r="A5582" t="str">
            <v/>
          </cell>
          <cell r="B5582">
            <v>0</v>
          </cell>
          <cell r="C5582">
            <v>0</v>
          </cell>
          <cell r="D5582" t="str">
            <v/>
          </cell>
          <cell r="E5582">
            <v>0</v>
          </cell>
          <cell r="F5582">
            <v>0</v>
          </cell>
          <cell r="G5582">
            <v>0</v>
          </cell>
        </row>
        <row r="5583">
          <cell r="A5583" t="str">
            <v/>
          </cell>
          <cell r="B5583">
            <v>0</v>
          </cell>
          <cell r="C5583">
            <v>0</v>
          </cell>
          <cell r="D5583" t="str">
            <v/>
          </cell>
          <cell r="E5583">
            <v>0</v>
          </cell>
          <cell r="F5583">
            <v>0</v>
          </cell>
          <cell r="G5583">
            <v>0</v>
          </cell>
        </row>
        <row r="5584">
          <cell r="A5584" t="str">
            <v/>
          </cell>
          <cell r="B5584">
            <v>0</v>
          </cell>
          <cell r="C5584">
            <v>0</v>
          </cell>
          <cell r="D5584" t="str">
            <v/>
          </cell>
          <cell r="E5584">
            <v>0</v>
          </cell>
          <cell r="F5584">
            <v>0</v>
          </cell>
          <cell r="G5584">
            <v>0</v>
          </cell>
        </row>
        <row r="5585">
          <cell r="A5585" t="str">
            <v/>
          </cell>
          <cell r="B5585">
            <v>0</v>
          </cell>
          <cell r="C5585">
            <v>0</v>
          </cell>
          <cell r="D5585" t="str">
            <v/>
          </cell>
          <cell r="E5585">
            <v>0</v>
          </cell>
          <cell r="F5585">
            <v>0</v>
          </cell>
          <cell r="G5585">
            <v>0</v>
          </cell>
        </row>
        <row r="5586">
          <cell r="A5586">
            <v>0</v>
          </cell>
          <cell r="B5586">
            <v>0</v>
          </cell>
          <cell r="C5586">
            <v>0</v>
          </cell>
          <cell r="D5586">
            <v>0</v>
          </cell>
          <cell r="E5586">
            <v>0</v>
          </cell>
          <cell r="F5586" t="str">
            <v>Total B</v>
          </cell>
          <cell r="G5586">
            <v>136.56</v>
          </cell>
        </row>
        <row r="5587">
          <cell r="A5587">
            <v>0</v>
          </cell>
          <cell r="B5587">
            <v>0</v>
          </cell>
          <cell r="C5587" t="str">
            <v>C - EQUIPOS</v>
          </cell>
          <cell r="D5587">
            <v>0</v>
          </cell>
          <cell r="E5587">
            <v>0</v>
          </cell>
          <cell r="F5587">
            <v>0</v>
          </cell>
          <cell r="G5587">
            <v>0</v>
          </cell>
        </row>
        <row r="5588">
          <cell r="A5588" t="str">
            <v/>
          </cell>
          <cell r="B5588" t="str">
            <v/>
          </cell>
          <cell r="C5588">
            <v>0</v>
          </cell>
          <cell r="D5588" t="str">
            <v/>
          </cell>
          <cell r="E5588">
            <v>0</v>
          </cell>
          <cell r="F5588">
            <v>0</v>
          </cell>
          <cell r="G5588">
            <v>0</v>
          </cell>
        </row>
        <row r="5589">
          <cell r="A5589" t="str">
            <v/>
          </cell>
          <cell r="B5589" t="str">
            <v/>
          </cell>
          <cell r="C5589">
            <v>0</v>
          </cell>
          <cell r="D5589" t="str">
            <v/>
          </cell>
          <cell r="E5589">
            <v>0</v>
          </cell>
          <cell r="F5589">
            <v>0</v>
          </cell>
          <cell r="G5589">
            <v>0</v>
          </cell>
        </row>
        <row r="5590">
          <cell r="A5590" t="str">
            <v/>
          </cell>
          <cell r="B5590" t="str">
            <v/>
          </cell>
          <cell r="C5590">
            <v>0</v>
          </cell>
          <cell r="D5590" t="str">
            <v/>
          </cell>
          <cell r="E5590">
            <v>0</v>
          </cell>
          <cell r="F5590">
            <v>0</v>
          </cell>
          <cell r="G5590">
            <v>0</v>
          </cell>
        </row>
        <row r="5591">
          <cell r="A5591" t="str">
            <v/>
          </cell>
          <cell r="B5591" t="str">
            <v/>
          </cell>
          <cell r="C5591">
            <v>0</v>
          </cell>
          <cell r="D5591" t="str">
            <v/>
          </cell>
          <cell r="E5591">
            <v>0</v>
          </cell>
          <cell r="F5591">
            <v>0</v>
          </cell>
          <cell r="G5591">
            <v>0</v>
          </cell>
        </row>
        <row r="5592">
          <cell r="A5592" t="str">
            <v/>
          </cell>
          <cell r="B5592" t="str">
            <v/>
          </cell>
          <cell r="C5592">
            <v>0</v>
          </cell>
          <cell r="D5592" t="str">
            <v/>
          </cell>
          <cell r="E5592">
            <v>0</v>
          </cell>
          <cell r="F5592">
            <v>0</v>
          </cell>
          <cell r="G5592">
            <v>0</v>
          </cell>
        </row>
        <row r="5593">
          <cell r="A5593" t="str">
            <v/>
          </cell>
          <cell r="B5593" t="str">
            <v/>
          </cell>
          <cell r="C5593">
            <v>0</v>
          </cell>
          <cell r="D5593" t="str">
            <v/>
          </cell>
          <cell r="E5593">
            <v>0</v>
          </cell>
          <cell r="F5593">
            <v>0</v>
          </cell>
          <cell r="G5593">
            <v>0</v>
          </cell>
        </row>
        <row r="5594">
          <cell r="A5594" t="str">
            <v/>
          </cell>
          <cell r="B5594" t="str">
            <v/>
          </cell>
          <cell r="C5594">
            <v>0</v>
          </cell>
          <cell r="D5594" t="str">
            <v/>
          </cell>
          <cell r="E5594">
            <v>0</v>
          </cell>
          <cell r="F5594">
            <v>0</v>
          </cell>
          <cell r="G5594">
            <v>0</v>
          </cell>
        </row>
        <row r="5595">
          <cell r="A5595" t="str">
            <v/>
          </cell>
          <cell r="B5595" t="str">
            <v/>
          </cell>
          <cell r="C5595">
            <v>0</v>
          </cell>
          <cell r="D5595" t="str">
            <v/>
          </cell>
          <cell r="E5595">
            <v>0</v>
          </cell>
          <cell r="F5595">
            <v>0</v>
          </cell>
          <cell r="G5595">
            <v>0</v>
          </cell>
        </row>
        <row r="5596">
          <cell r="A5596" t="str">
            <v/>
          </cell>
          <cell r="B5596" t="str">
            <v/>
          </cell>
          <cell r="C5596">
            <v>0</v>
          </cell>
          <cell r="D5596" t="str">
            <v/>
          </cell>
          <cell r="E5596">
            <v>0</v>
          </cell>
          <cell r="F5596">
            <v>0</v>
          </cell>
          <cell r="G5596">
            <v>0</v>
          </cell>
        </row>
        <row r="5597">
          <cell r="A5597">
            <v>0</v>
          </cell>
          <cell r="B5597">
            <v>0</v>
          </cell>
          <cell r="C5597">
            <v>0</v>
          </cell>
          <cell r="D5597">
            <v>0</v>
          </cell>
          <cell r="E5597">
            <v>0</v>
          </cell>
          <cell r="F5597" t="str">
            <v>Total C</v>
          </cell>
          <cell r="G5597">
            <v>0</v>
          </cell>
        </row>
        <row r="5598">
          <cell r="A5598">
            <v>0</v>
          </cell>
          <cell r="B5598">
            <v>0</v>
          </cell>
          <cell r="C5598">
            <v>0</v>
          </cell>
          <cell r="D5598">
            <v>0</v>
          </cell>
          <cell r="E5598">
            <v>0</v>
          </cell>
          <cell r="F5598">
            <v>0</v>
          </cell>
          <cell r="G5598">
            <v>0</v>
          </cell>
        </row>
        <row r="5599">
          <cell r="A5599" t="str">
            <v>20.5.1</v>
          </cell>
          <cell r="B5599" t="str">
            <v>Pintura en madera</v>
          </cell>
          <cell r="C5599">
            <v>0</v>
          </cell>
          <cell r="D5599" t="str">
            <v>Costo  Neto</v>
          </cell>
          <cell r="E5599">
            <v>0</v>
          </cell>
          <cell r="F5599" t="str">
            <v>Total D=A+B+C</v>
          </cell>
          <cell r="G5599">
            <v>341.84999999999997</v>
          </cell>
        </row>
        <row r="5601">
          <cell r="A5601" t="str">
            <v>ANALISIS DE PRECIOS</v>
          </cell>
          <cell r="B5601">
            <v>0</v>
          </cell>
          <cell r="C5601">
            <v>0</v>
          </cell>
          <cell r="D5601">
            <v>0</v>
          </cell>
          <cell r="E5601">
            <v>0</v>
          </cell>
          <cell r="F5601">
            <v>0</v>
          </cell>
          <cell r="G5601">
            <v>0</v>
          </cell>
        </row>
        <row r="5602">
          <cell r="A5602" t="str">
            <v>COMITENTE:</v>
          </cell>
          <cell r="B5602" t="str">
            <v>DIRECCIÓN DE INFRAESTRUCTURA ESCOLAR</v>
          </cell>
          <cell r="C5602">
            <v>0</v>
          </cell>
          <cell r="D5602">
            <v>0</v>
          </cell>
          <cell r="E5602">
            <v>0</v>
          </cell>
          <cell r="F5602">
            <v>0</v>
          </cell>
          <cell r="G5602">
            <v>0</v>
          </cell>
        </row>
        <row r="5603">
          <cell r="A5603" t="str">
            <v>CONTRATISTA:</v>
          </cell>
          <cell r="B5603">
            <v>0</v>
          </cell>
          <cell r="C5603">
            <v>0</v>
          </cell>
          <cell r="D5603">
            <v>0</v>
          </cell>
          <cell r="E5603">
            <v>0</v>
          </cell>
          <cell r="F5603">
            <v>0</v>
          </cell>
          <cell r="G5603">
            <v>0</v>
          </cell>
        </row>
        <row r="5604">
          <cell r="A5604" t="str">
            <v>OBRA:</v>
          </cell>
          <cell r="B5604" t="str">
            <v>ESCUELA JUAN JOSE PASO</v>
          </cell>
          <cell r="C5604">
            <v>0</v>
          </cell>
          <cell r="D5604">
            <v>0</v>
          </cell>
          <cell r="E5604">
            <v>0</v>
          </cell>
          <cell r="F5604" t="str">
            <v>PRECIOS A:</v>
          </cell>
          <cell r="G5604">
            <v>44180</v>
          </cell>
        </row>
        <row r="5605">
          <cell r="A5605" t="str">
            <v>UBICACIÓN:</v>
          </cell>
          <cell r="B5605" t="str">
            <v>DEPARTAMENTO ANGACO</v>
          </cell>
          <cell r="C5605">
            <v>0</v>
          </cell>
          <cell r="D5605">
            <v>0</v>
          </cell>
          <cell r="E5605">
            <v>0</v>
          </cell>
          <cell r="F5605">
            <v>0</v>
          </cell>
          <cell r="G5605">
            <v>0</v>
          </cell>
        </row>
        <row r="5606">
          <cell r="A5606" t="str">
            <v>RUBRO:</v>
          </cell>
          <cell r="B5606">
            <v>20</v>
          </cell>
          <cell r="C5606" t="str">
            <v>PINTURAS</v>
          </cell>
          <cell r="D5606">
            <v>0</v>
          </cell>
          <cell r="E5606">
            <v>0</v>
          </cell>
          <cell r="F5606">
            <v>0</v>
          </cell>
          <cell r="G5606">
            <v>0</v>
          </cell>
        </row>
        <row r="5607">
          <cell r="A5607" t="str">
            <v>ITEM:</v>
          </cell>
          <cell r="B5607" t="str">
            <v>20.5.4</v>
          </cell>
          <cell r="C5607" t="str">
            <v>Pintura esmalte sintético en paredes (friso)</v>
          </cell>
          <cell r="D5607">
            <v>0</v>
          </cell>
          <cell r="E5607">
            <v>0</v>
          </cell>
          <cell r="F5607" t="str">
            <v>UNIDAD:</v>
          </cell>
          <cell r="G5607" t="str">
            <v>m2</v>
          </cell>
        </row>
        <row r="5608">
          <cell r="A5608">
            <v>0</v>
          </cell>
          <cell r="B5608">
            <v>0</v>
          </cell>
          <cell r="C5608">
            <v>0</v>
          </cell>
          <cell r="D5608">
            <v>0</v>
          </cell>
          <cell r="E5608">
            <v>0</v>
          </cell>
          <cell r="F5608">
            <v>0</v>
          </cell>
          <cell r="G5608">
            <v>0</v>
          </cell>
        </row>
        <row r="5609">
          <cell r="A5609" t="str">
            <v>DATOS REDETERMINACION</v>
          </cell>
          <cell r="B5609">
            <v>0</v>
          </cell>
          <cell r="C5609" t="str">
            <v>DESIGNACION</v>
          </cell>
          <cell r="D5609" t="str">
            <v>U</v>
          </cell>
          <cell r="E5609" t="str">
            <v>Cantidad</v>
          </cell>
          <cell r="F5609" t="str">
            <v>$ Unitarios</v>
          </cell>
          <cell r="G5609" t="str">
            <v>$ Parcial</v>
          </cell>
        </row>
        <row r="5610">
          <cell r="A5610" t="str">
            <v>CÓDIGO</v>
          </cell>
          <cell r="B5610" t="str">
            <v>DESCRIPCIÓN</v>
          </cell>
          <cell r="C5610">
            <v>0</v>
          </cell>
          <cell r="D5610">
            <v>0</v>
          </cell>
          <cell r="E5610">
            <v>0</v>
          </cell>
          <cell r="F5610">
            <v>0</v>
          </cell>
          <cell r="G5610">
            <v>0</v>
          </cell>
        </row>
        <row r="5611">
          <cell r="A5611">
            <v>0</v>
          </cell>
          <cell r="B5611">
            <v>0</v>
          </cell>
          <cell r="C5611" t="str">
            <v>A - MATERIALES</v>
          </cell>
          <cell r="D5611">
            <v>0</v>
          </cell>
          <cell r="E5611">
            <v>0</v>
          </cell>
          <cell r="F5611">
            <v>0</v>
          </cell>
          <cell r="G5611">
            <v>0</v>
          </cell>
        </row>
        <row r="5612">
          <cell r="A5612" t="str">
            <v>INDEC-DCTO - Inciso e)</v>
          </cell>
          <cell r="B5612" t="str">
            <v>Productos químicos</v>
          </cell>
          <cell r="C5612" t="str">
            <v>Acido muriático</v>
          </cell>
          <cell r="D5612" t="str">
            <v>lts</v>
          </cell>
          <cell r="E5612">
            <v>0.1</v>
          </cell>
          <cell r="F5612">
            <v>84.63</v>
          </cell>
          <cell r="G5612">
            <v>8.4600000000000009</v>
          </cell>
        </row>
        <row r="5613">
          <cell r="A5613" t="str">
            <v>INDEC-CM - 35110-11</v>
          </cell>
          <cell r="B5613" t="str">
            <v>Enduído plástico al agua para exteriores</v>
          </cell>
          <cell r="C5613" t="str">
            <v>Enduído plástico</v>
          </cell>
          <cell r="D5613" t="str">
            <v>Kg</v>
          </cell>
          <cell r="E5613">
            <v>1</v>
          </cell>
          <cell r="F5613">
            <v>61.98</v>
          </cell>
          <cell r="G5613">
            <v>61.98</v>
          </cell>
        </row>
        <row r="5614">
          <cell r="A5614" t="str">
            <v>INDEC-CM - 35110-21</v>
          </cell>
          <cell r="B5614" t="str">
            <v>Esmalte sintético brillante</v>
          </cell>
          <cell r="C5614" t="str">
            <v>Esmalte sintético</v>
          </cell>
          <cell r="D5614" t="str">
            <v>lt</v>
          </cell>
          <cell r="E5614">
            <v>0.3</v>
          </cell>
          <cell r="F5614">
            <v>206.61</v>
          </cell>
          <cell r="G5614">
            <v>61.98</v>
          </cell>
        </row>
        <row r="5615">
          <cell r="A5615" t="str">
            <v>INDEC-PB - 2413-1</v>
          </cell>
          <cell r="B5615" t="str">
            <v>Sustancias plásticas (incluye: Polímeros de etileno, Polímeros de estireno, Polímeros de cloruro de vinilo y Polímeros de propileno)</v>
          </cell>
          <cell r="C5615" t="str">
            <v>Entonador 120 cc</v>
          </cell>
          <cell r="D5615" t="str">
            <v>u</v>
          </cell>
          <cell r="E5615">
            <v>0.01</v>
          </cell>
          <cell r="F5615">
            <v>123.97</v>
          </cell>
          <cell r="G5615">
            <v>1.24</v>
          </cell>
        </row>
        <row r="5616">
          <cell r="A5616" t="str">
            <v>INDEC-PB - 2413-1</v>
          </cell>
          <cell r="B5616" t="str">
            <v>Sustancias plásticas (incluye: Polímeros de etileno, Polímeros de estireno, Polímeros de cloruro de vinilo y Polímeros de propileno)</v>
          </cell>
          <cell r="C5616" t="str">
            <v>Sellador</v>
          </cell>
          <cell r="D5616" t="str">
            <v>lt</v>
          </cell>
          <cell r="E5616">
            <v>0.1</v>
          </cell>
          <cell r="F5616">
            <v>150</v>
          </cell>
          <cell r="G5616">
            <v>15</v>
          </cell>
        </row>
        <row r="5617">
          <cell r="A5617" t="str">
            <v>INDEC-PB - 37910-1</v>
          </cell>
          <cell r="B5617" t="str">
            <v xml:space="preserve">Abrasivos                                                              </v>
          </cell>
          <cell r="C5617" t="str">
            <v>Lija</v>
          </cell>
          <cell r="D5617" t="str">
            <v>u.</v>
          </cell>
          <cell r="E5617">
            <v>0.5</v>
          </cell>
          <cell r="F5617">
            <v>37.183999999999997</v>
          </cell>
          <cell r="G5617">
            <v>18.59</v>
          </cell>
        </row>
        <row r="5618">
          <cell r="A5618" t="str">
            <v>INDEC-DCTO - Inciso e)</v>
          </cell>
          <cell r="B5618" t="str">
            <v>Productos químicos</v>
          </cell>
          <cell r="C5618" t="str">
            <v>Aguarrás</v>
          </cell>
          <cell r="D5618" t="str">
            <v>lt</v>
          </cell>
          <cell r="E5618">
            <v>0.1</v>
          </cell>
          <cell r="F5618">
            <v>185.976</v>
          </cell>
          <cell r="G5618">
            <v>18.600000000000001</v>
          </cell>
        </row>
        <row r="5619">
          <cell r="A5619" t="str">
            <v>INDEC-DCTO - inciso p)</v>
          </cell>
          <cell r="B5619" t="str">
            <v>Gastos generales</v>
          </cell>
          <cell r="C5619" t="str">
            <v>Materiales Varios (Pinturas)</v>
          </cell>
          <cell r="D5619" t="str">
            <v>Gl.</v>
          </cell>
          <cell r="E5619">
            <v>1</v>
          </cell>
          <cell r="F5619">
            <v>19.43714671716522</v>
          </cell>
          <cell r="G5619">
            <v>19.440000000000001</v>
          </cell>
        </row>
        <row r="5620">
          <cell r="A5620" t="str">
            <v/>
          </cell>
          <cell r="B5620" t="str">
            <v/>
          </cell>
          <cell r="C5620">
            <v>0</v>
          </cell>
          <cell r="D5620" t="str">
            <v/>
          </cell>
          <cell r="E5620">
            <v>0</v>
          </cell>
          <cell r="F5620">
            <v>0</v>
          </cell>
          <cell r="G5620">
            <v>0</v>
          </cell>
        </row>
        <row r="5621">
          <cell r="A5621" t="str">
            <v/>
          </cell>
          <cell r="B5621" t="str">
            <v/>
          </cell>
          <cell r="C5621">
            <v>0</v>
          </cell>
          <cell r="D5621" t="str">
            <v/>
          </cell>
          <cell r="E5621">
            <v>0</v>
          </cell>
          <cell r="F5621">
            <v>0</v>
          </cell>
          <cell r="G5621">
            <v>0</v>
          </cell>
        </row>
        <row r="5622">
          <cell r="A5622" t="str">
            <v/>
          </cell>
          <cell r="B5622" t="str">
            <v/>
          </cell>
          <cell r="C5622">
            <v>0</v>
          </cell>
          <cell r="D5622" t="str">
            <v/>
          </cell>
          <cell r="E5622">
            <v>0</v>
          </cell>
          <cell r="F5622">
            <v>0</v>
          </cell>
          <cell r="G5622">
            <v>0</v>
          </cell>
        </row>
        <row r="5623">
          <cell r="A5623" t="str">
            <v/>
          </cell>
          <cell r="B5623" t="str">
            <v/>
          </cell>
          <cell r="C5623">
            <v>0</v>
          </cell>
          <cell r="D5623" t="str">
            <v/>
          </cell>
          <cell r="E5623">
            <v>0</v>
          </cell>
          <cell r="F5623">
            <v>0</v>
          </cell>
          <cell r="G5623">
            <v>0</v>
          </cell>
        </row>
        <row r="5624">
          <cell r="A5624" t="str">
            <v/>
          </cell>
          <cell r="B5624" t="str">
            <v/>
          </cell>
          <cell r="C5624">
            <v>0</v>
          </cell>
          <cell r="D5624" t="str">
            <v/>
          </cell>
          <cell r="E5624">
            <v>0</v>
          </cell>
          <cell r="F5624">
            <v>0</v>
          </cell>
          <cell r="G5624">
            <v>0</v>
          </cell>
        </row>
        <row r="5625">
          <cell r="A5625" t="str">
            <v/>
          </cell>
          <cell r="B5625" t="str">
            <v/>
          </cell>
          <cell r="C5625">
            <v>0</v>
          </cell>
          <cell r="D5625" t="str">
            <v/>
          </cell>
          <cell r="E5625">
            <v>0</v>
          </cell>
          <cell r="F5625">
            <v>0</v>
          </cell>
          <cell r="G5625">
            <v>0</v>
          </cell>
        </row>
        <row r="5626">
          <cell r="A5626">
            <v>0</v>
          </cell>
          <cell r="B5626">
            <v>0</v>
          </cell>
          <cell r="C5626">
            <v>0</v>
          </cell>
          <cell r="D5626">
            <v>0</v>
          </cell>
          <cell r="E5626">
            <v>0</v>
          </cell>
          <cell r="F5626" t="str">
            <v>Total A</v>
          </cell>
          <cell r="G5626">
            <v>205.29</v>
          </cell>
        </row>
        <row r="5627">
          <cell r="A5627">
            <v>0</v>
          </cell>
          <cell r="B5627">
            <v>0</v>
          </cell>
          <cell r="C5627" t="str">
            <v>B - MANO DE OBRA</v>
          </cell>
          <cell r="D5627">
            <v>0</v>
          </cell>
          <cell r="E5627">
            <v>0</v>
          </cell>
          <cell r="F5627">
            <v>0</v>
          </cell>
          <cell r="G5627">
            <v>0</v>
          </cell>
        </row>
        <row r="5628">
          <cell r="A5628" t="str">
            <v>IIEE-SJ - 102000</v>
          </cell>
          <cell r="B5628" t="str">
            <v xml:space="preserve">Oficial </v>
          </cell>
          <cell r="C5628" t="str">
            <v>Oficial</v>
          </cell>
          <cell r="D5628" t="str">
            <v>hs.</v>
          </cell>
          <cell r="E5628">
            <v>0.3</v>
          </cell>
          <cell r="F5628">
            <v>222.14</v>
          </cell>
          <cell r="G5628">
            <v>66.64</v>
          </cell>
        </row>
        <row r="5629">
          <cell r="A5629" t="str">
            <v>IIEE-SJ - 103000</v>
          </cell>
          <cell r="B5629" t="str">
            <v>Ayudante</v>
          </cell>
          <cell r="C5629" t="str">
            <v>Ayudante</v>
          </cell>
          <cell r="D5629" t="str">
            <v>hs.</v>
          </cell>
          <cell r="E5629">
            <v>0.25</v>
          </cell>
          <cell r="F5629">
            <v>188.03</v>
          </cell>
          <cell r="G5629">
            <v>47.01</v>
          </cell>
        </row>
        <row r="5630">
          <cell r="A5630" t="str">
            <v>IIEE-SJ - 102000</v>
          </cell>
          <cell r="B5630" t="str">
            <v xml:space="preserve">Oficial </v>
          </cell>
          <cell r="C5630" t="str">
            <v>Cargas Sociales Oficial</v>
          </cell>
          <cell r="D5630" t="str">
            <v>hs.</v>
          </cell>
          <cell r="E5630">
            <v>0.3</v>
          </cell>
          <cell r="F5630">
            <v>139.9</v>
          </cell>
          <cell r="G5630">
            <v>41.97</v>
          </cell>
        </row>
        <row r="5631">
          <cell r="A5631" t="str">
            <v>IIEE-SJ - 103000</v>
          </cell>
          <cell r="B5631" t="str">
            <v>Ayudante</v>
          </cell>
          <cell r="C5631" t="str">
            <v>Cargas Sociales Ayudante</v>
          </cell>
          <cell r="D5631" t="str">
            <v>hs.</v>
          </cell>
          <cell r="E5631">
            <v>0.25</v>
          </cell>
          <cell r="F5631">
            <v>118.96</v>
          </cell>
          <cell r="G5631">
            <v>29.74</v>
          </cell>
        </row>
        <row r="5632">
          <cell r="A5632" t="str">
            <v/>
          </cell>
          <cell r="B5632">
            <v>0</v>
          </cell>
          <cell r="C5632">
            <v>0</v>
          </cell>
          <cell r="D5632" t="str">
            <v/>
          </cell>
          <cell r="E5632">
            <v>0</v>
          </cell>
          <cell r="F5632">
            <v>0</v>
          </cell>
          <cell r="G5632">
            <v>0</v>
          </cell>
        </row>
        <row r="5633">
          <cell r="A5633" t="str">
            <v/>
          </cell>
          <cell r="B5633">
            <v>0</v>
          </cell>
          <cell r="C5633">
            <v>0</v>
          </cell>
          <cell r="D5633" t="str">
            <v/>
          </cell>
          <cell r="E5633">
            <v>0</v>
          </cell>
          <cell r="F5633">
            <v>0</v>
          </cell>
          <cell r="G5633">
            <v>0</v>
          </cell>
        </row>
        <row r="5634">
          <cell r="A5634" t="str">
            <v/>
          </cell>
          <cell r="B5634">
            <v>0</v>
          </cell>
          <cell r="C5634">
            <v>0</v>
          </cell>
          <cell r="D5634" t="str">
            <v/>
          </cell>
          <cell r="E5634">
            <v>0</v>
          </cell>
          <cell r="F5634">
            <v>0</v>
          </cell>
          <cell r="G5634">
            <v>0</v>
          </cell>
        </row>
        <row r="5635">
          <cell r="A5635" t="str">
            <v/>
          </cell>
          <cell r="B5635">
            <v>0</v>
          </cell>
          <cell r="C5635">
            <v>0</v>
          </cell>
          <cell r="D5635" t="str">
            <v/>
          </cell>
          <cell r="E5635">
            <v>0</v>
          </cell>
          <cell r="F5635">
            <v>0</v>
          </cell>
          <cell r="G5635">
            <v>0</v>
          </cell>
        </row>
        <row r="5636">
          <cell r="A5636">
            <v>0</v>
          </cell>
          <cell r="B5636">
            <v>0</v>
          </cell>
          <cell r="C5636">
            <v>0</v>
          </cell>
          <cell r="D5636">
            <v>0</v>
          </cell>
          <cell r="E5636">
            <v>0</v>
          </cell>
          <cell r="F5636" t="str">
            <v>Total B</v>
          </cell>
          <cell r="G5636">
            <v>185.36</v>
          </cell>
        </row>
        <row r="5637">
          <cell r="A5637">
            <v>0</v>
          </cell>
          <cell r="B5637">
            <v>0</v>
          </cell>
          <cell r="C5637" t="str">
            <v>C - EQUIPOS</v>
          </cell>
          <cell r="D5637">
            <v>0</v>
          </cell>
          <cell r="E5637">
            <v>0</v>
          </cell>
          <cell r="F5637">
            <v>0</v>
          </cell>
          <cell r="G5637">
            <v>0</v>
          </cell>
        </row>
        <row r="5638">
          <cell r="A5638" t="str">
            <v/>
          </cell>
          <cell r="B5638" t="str">
            <v/>
          </cell>
          <cell r="C5638">
            <v>0</v>
          </cell>
          <cell r="D5638" t="str">
            <v/>
          </cell>
          <cell r="E5638">
            <v>0</v>
          </cell>
          <cell r="F5638">
            <v>0</v>
          </cell>
          <cell r="G5638">
            <v>0</v>
          </cell>
        </row>
        <row r="5639">
          <cell r="A5639" t="str">
            <v/>
          </cell>
          <cell r="B5639" t="str">
            <v/>
          </cell>
          <cell r="C5639">
            <v>0</v>
          </cell>
          <cell r="D5639" t="str">
            <v/>
          </cell>
          <cell r="E5639">
            <v>0</v>
          </cell>
          <cell r="F5639">
            <v>0</v>
          </cell>
          <cell r="G5639">
            <v>0</v>
          </cell>
        </row>
        <row r="5640">
          <cell r="A5640" t="str">
            <v/>
          </cell>
          <cell r="B5640" t="str">
            <v/>
          </cell>
          <cell r="C5640">
            <v>0</v>
          </cell>
          <cell r="D5640" t="str">
            <v/>
          </cell>
          <cell r="E5640">
            <v>0</v>
          </cell>
          <cell r="F5640">
            <v>0</v>
          </cell>
          <cell r="G5640">
            <v>0</v>
          </cell>
        </row>
        <row r="5641">
          <cell r="A5641" t="str">
            <v/>
          </cell>
          <cell r="B5641" t="str">
            <v/>
          </cell>
          <cell r="C5641">
            <v>0</v>
          </cell>
          <cell r="D5641" t="str">
            <v/>
          </cell>
          <cell r="E5641">
            <v>0</v>
          </cell>
          <cell r="F5641">
            <v>0</v>
          </cell>
          <cell r="G5641">
            <v>0</v>
          </cell>
        </row>
        <row r="5642">
          <cell r="A5642" t="str">
            <v/>
          </cell>
          <cell r="B5642" t="str">
            <v/>
          </cell>
          <cell r="C5642">
            <v>0</v>
          </cell>
          <cell r="D5642" t="str">
            <v/>
          </cell>
          <cell r="E5642">
            <v>0</v>
          </cell>
          <cell r="F5642">
            <v>0</v>
          </cell>
          <cell r="G5642">
            <v>0</v>
          </cell>
        </row>
        <row r="5643">
          <cell r="A5643" t="str">
            <v/>
          </cell>
          <cell r="B5643" t="str">
            <v/>
          </cell>
          <cell r="C5643">
            <v>0</v>
          </cell>
          <cell r="D5643" t="str">
            <v/>
          </cell>
          <cell r="E5643">
            <v>0</v>
          </cell>
          <cell r="F5643">
            <v>0</v>
          </cell>
          <cell r="G5643">
            <v>0</v>
          </cell>
        </row>
        <row r="5644">
          <cell r="A5644" t="str">
            <v/>
          </cell>
          <cell r="B5644" t="str">
            <v/>
          </cell>
          <cell r="C5644">
            <v>0</v>
          </cell>
          <cell r="D5644" t="str">
            <v/>
          </cell>
          <cell r="E5644">
            <v>0</v>
          </cell>
          <cell r="F5644">
            <v>0</v>
          </cell>
          <cell r="G5644">
            <v>0</v>
          </cell>
        </row>
        <row r="5645">
          <cell r="A5645" t="str">
            <v/>
          </cell>
          <cell r="B5645" t="str">
            <v/>
          </cell>
          <cell r="C5645">
            <v>0</v>
          </cell>
          <cell r="D5645" t="str">
            <v/>
          </cell>
          <cell r="E5645">
            <v>0</v>
          </cell>
          <cell r="F5645">
            <v>0</v>
          </cell>
          <cell r="G5645">
            <v>0</v>
          </cell>
        </row>
        <row r="5646">
          <cell r="A5646" t="str">
            <v/>
          </cell>
          <cell r="B5646" t="str">
            <v/>
          </cell>
          <cell r="C5646">
            <v>0</v>
          </cell>
          <cell r="D5646" t="str">
            <v/>
          </cell>
          <cell r="E5646">
            <v>0</v>
          </cell>
          <cell r="F5646">
            <v>0</v>
          </cell>
          <cell r="G5646">
            <v>0</v>
          </cell>
        </row>
        <row r="5647">
          <cell r="A5647">
            <v>0</v>
          </cell>
          <cell r="B5647">
            <v>0</v>
          </cell>
          <cell r="C5647">
            <v>0</v>
          </cell>
          <cell r="D5647">
            <v>0</v>
          </cell>
          <cell r="E5647">
            <v>0</v>
          </cell>
          <cell r="F5647" t="str">
            <v>Total C</v>
          </cell>
          <cell r="G5647">
            <v>0</v>
          </cell>
        </row>
        <row r="5648">
          <cell r="A5648">
            <v>0</v>
          </cell>
          <cell r="B5648">
            <v>0</v>
          </cell>
          <cell r="C5648">
            <v>0</v>
          </cell>
          <cell r="D5648">
            <v>0</v>
          </cell>
          <cell r="E5648">
            <v>0</v>
          </cell>
          <cell r="F5648">
            <v>0</v>
          </cell>
          <cell r="G5648">
            <v>0</v>
          </cell>
        </row>
        <row r="5649">
          <cell r="A5649" t="str">
            <v>20.5.4</v>
          </cell>
          <cell r="B5649" t="str">
            <v>Pintura esmalte sintético en paredes (friso)</v>
          </cell>
          <cell r="C5649">
            <v>0</v>
          </cell>
          <cell r="D5649" t="str">
            <v>Costo  Neto</v>
          </cell>
          <cell r="E5649">
            <v>0</v>
          </cell>
          <cell r="F5649" t="str">
            <v>Total D=A+B+C</v>
          </cell>
          <cell r="G5649">
            <v>390.65</v>
          </cell>
        </row>
        <row r="5651">
          <cell r="A5651" t="str">
            <v>ANALISIS DE PRECIOS</v>
          </cell>
          <cell r="B5651">
            <v>0</v>
          </cell>
          <cell r="C5651">
            <v>0</v>
          </cell>
          <cell r="D5651">
            <v>0</v>
          </cell>
          <cell r="E5651">
            <v>0</v>
          </cell>
          <cell r="F5651">
            <v>0</v>
          </cell>
          <cell r="G5651">
            <v>0</v>
          </cell>
        </row>
        <row r="5652">
          <cell r="A5652" t="str">
            <v>COMITENTE:</v>
          </cell>
          <cell r="B5652" t="str">
            <v>DIRECCIÓN DE INFRAESTRUCTURA ESCOLAR</v>
          </cell>
          <cell r="C5652">
            <v>0</v>
          </cell>
          <cell r="D5652">
            <v>0</v>
          </cell>
          <cell r="E5652">
            <v>0</v>
          </cell>
          <cell r="F5652">
            <v>0</v>
          </cell>
          <cell r="G5652">
            <v>0</v>
          </cell>
        </row>
        <row r="5653">
          <cell r="A5653" t="str">
            <v>CONTRATISTA:</v>
          </cell>
          <cell r="B5653">
            <v>0</v>
          </cell>
          <cell r="C5653">
            <v>0</v>
          </cell>
          <cell r="D5653">
            <v>0</v>
          </cell>
          <cell r="E5653">
            <v>0</v>
          </cell>
          <cell r="F5653">
            <v>0</v>
          </cell>
          <cell r="G5653">
            <v>0</v>
          </cell>
        </row>
        <row r="5654">
          <cell r="A5654" t="str">
            <v>OBRA:</v>
          </cell>
          <cell r="B5654" t="str">
            <v>ESCUELA JUAN JOSE PASO</v>
          </cell>
          <cell r="C5654">
            <v>0</v>
          </cell>
          <cell r="D5654">
            <v>0</v>
          </cell>
          <cell r="E5654">
            <v>0</v>
          </cell>
          <cell r="F5654" t="str">
            <v>PRECIOS A:</v>
          </cell>
          <cell r="G5654">
            <v>44180</v>
          </cell>
        </row>
        <row r="5655">
          <cell r="A5655" t="str">
            <v>UBICACIÓN:</v>
          </cell>
          <cell r="B5655" t="str">
            <v>DEPARTAMENTO ANGACO</v>
          </cell>
          <cell r="C5655">
            <v>0</v>
          </cell>
          <cell r="D5655">
            <v>0</v>
          </cell>
          <cell r="E5655">
            <v>0</v>
          </cell>
          <cell r="F5655">
            <v>0</v>
          </cell>
          <cell r="G5655">
            <v>0</v>
          </cell>
        </row>
        <row r="5656">
          <cell r="A5656" t="str">
            <v>RUBRO:</v>
          </cell>
          <cell r="B5656">
            <v>21</v>
          </cell>
          <cell r="C5656" t="str">
            <v>SEÑALETICA</v>
          </cell>
          <cell r="D5656">
            <v>0</v>
          </cell>
          <cell r="E5656">
            <v>0</v>
          </cell>
          <cell r="F5656">
            <v>0</v>
          </cell>
          <cell r="G5656">
            <v>0</v>
          </cell>
        </row>
        <row r="5657">
          <cell r="A5657" t="str">
            <v>ITEM:</v>
          </cell>
          <cell r="B5657" t="str">
            <v>21.1</v>
          </cell>
          <cell r="C5657" t="str">
            <v>Señalización</v>
          </cell>
          <cell r="D5657">
            <v>0</v>
          </cell>
          <cell r="E5657">
            <v>0</v>
          </cell>
          <cell r="F5657" t="str">
            <v>UNIDAD:</v>
          </cell>
          <cell r="G5657" t="str">
            <v>gl</v>
          </cell>
        </row>
        <row r="5658">
          <cell r="A5658">
            <v>0</v>
          </cell>
          <cell r="B5658">
            <v>0</v>
          </cell>
          <cell r="C5658">
            <v>0</v>
          </cell>
          <cell r="D5658">
            <v>0</v>
          </cell>
          <cell r="E5658">
            <v>0</v>
          </cell>
          <cell r="F5658">
            <v>0</v>
          </cell>
          <cell r="G5658">
            <v>0</v>
          </cell>
        </row>
        <row r="5659">
          <cell r="A5659" t="str">
            <v>DATOS REDETERMINACION</v>
          </cell>
          <cell r="B5659">
            <v>0</v>
          </cell>
          <cell r="C5659" t="str">
            <v>DESIGNACION</v>
          </cell>
          <cell r="D5659" t="str">
            <v>U</v>
          </cell>
          <cell r="E5659" t="str">
            <v>Cantidad</v>
          </cell>
          <cell r="F5659" t="str">
            <v>$ Unitarios</v>
          </cell>
          <cell r="G5659" t="str">
            <v>$ Parcial</v>
          </cell>
        </row>
        <row r="5660">
          <cell r="A5660" t="str">
            <v>CÓDIGO</v>
          </cell>
          <cell r="B5660" t="str">
            <v>DESCRIPCIÓN</v>
          </cell>
          <cell r="C5660">
            <v>0</v>
          </cell>
          <cell r="D5660">
            <v>0</v>
          </cell>
          <cell r="E5660">
            <v>0</v>
          </cell>
          <cell r="F5660">
            <v>0</v>
          </cell>
          <cell r="G5660">
            <v>0</v>
          </cell>
        </row>
        <row r="5661">
          <cell r="A5661">
            <v>0</v>
          </cell>
          <cell r="B5661">
            <v>0</v>
          </cell>
          <cell r="C5661" t="str">
            <v>A - MATERIALES</v>
          </cell>
          <cell r="D5661">
            <v>0</v>
          </cell>
          <cell r="E5661">
            <v>0</v>
          </cell>
          <cell r="F5661">
            <v>0</v>
          </cell>
          <cell r="G5661">
            <v>0</v>
          </cell>
        </row>
        <row r="5662">
          <cell r="A5662" t="str">
            <v>INDEC-DCTO - inciso p)</v>
          </cell>
          <cell r="B5662" t="str">
            <v>Gastos generales</v>
          </cell>
          <cell r="C5662" t="str">
            <v>Materiales Varios (Señalética)</v>
          </cell>
          <cell r="D5662" t="str">
            <v>Gl.</v>
          </cell>
          <cell r="E5662">
            <v>1</v>
          </cell>
          <cell r="F5662">
            <v>50000</v>
          </cell>
          <cell r="G5662">
            <v>50000</v>
          </cell>
        </row>
        <row r="5663">
          <cell r="A5663" t="str">
            <v/>
          </cell>
          <cell r="B5663" t="str">
            <v/>
          </cell>
          <cell r="C5663">
            <v>0</v>
          </cell>
          <cell r="D5663" t="str">
            <v/>
          </cell>
          <cell r="E5663">
            <v>0</v>
          </cell>
          <cell r="F5663">
            <v>0</v>
          </cell>
          <cell r="G5663">
            <v>0</v>
          </cell>
        </row>
        <row r="5664">
          <cell r="A5664" t="str">
            <v/>
          </cell>
          <cell r="B5664" t="str">
            <v/>
          </cell>
          <cell r="C5664">
            <v>0</v>
          </cell>
          <cell r="D5664" t="str">
            <v/>
          </cell>
          <cell r="E5664">
            <v>0</v>
          </cell>
          <cell r="F5664">
            <v>0</v>
          </cell>
          <cell r="G5664">
            <v>0</v>
          </cell>
        </row>
        <row r="5665">
          <cell r="A5665" t="str">
            <v/>
          </cell>
          <cell r="B5665" t="str">
            <v/>
          </cell>
          <cell r="C5665">
            <v>0</v>
          </cell>
          <cell r="D5665" t="str">
            <v/>
          </cell>
          <cell r="E5665">
            <v>0</v>
          </cell>
          <cell r="F5665">
            <v>0</v>
          </cell>
          <cell r="G5665">
            <v>0</v>
          </cell>
        </row>
        <row r="5666">
          <cell r="A5666" t="str">
            <v/>
          </cell>
          <cell r="B5666" t="str">
            <v/>
          </cell>
          <cell r="C5666">
            <v>0</v>
          </cell>
          <cell r="D5666" t="str">
            <v/>
          </cell>
          <cell r="E5666">
            <v>0</v>
          </cell>
          <cell r="F5666">
            <v>0</v>
          </cell>
          <cell r="G5666">
            <v>0</v>
          </cell>
        </row>
        <row r="5667">
          <cell r="A5667" t="str">
            <v/>
          </cell>
          <cell r="B5667" t="str">
            <v/>
          </cell>
          <cell r="C5667">
            <v>0</v>
          </cell>
          <cell r="D5667" t="str">
            <v/>
          </cell>
          <cell r="E5667">
            <v>0</v>
          </cell>
          <cell r="F5667">
            <v>0</v>
          </cell>
          <cell r="G5667">
            <v>0</v>
          </cell>
        </row>
        <row r="5668">
          <cell r="A5668" t="str">
            <v/>
          </cell>
          <cell r="B5668" t="str">
            <v/>
          </cell>
          <cell r="C5668">
            <v>0</v>
          </cell>
          <cell r="D5668" t="str">
            <v/>
          </cell>
          <cell r="E5668">
            <v>0</v>
          </cell>
          <cell r="F5668">
            <v>0</v>
          </cell>
          <cell r="G5668">
            <v>0</v>
          </cell>
        </row>
        <row r="5669">
          <cell r="A5669" t="str">
            <v/>
          </cell>
          <cell r="B5669" t="str">
            <v/>
          </cell>
          <cell r="C5669">
            <v>0</v>
          </cell>
          <cell r="D5669" t="str">
            <v/>
          </cell>
          <cell r="E5669">
            <v>0</v>
          </cell>
          <cell r="F5669">
            <v>0</v>
          </cell>
          <cell r="G5669">
            <v>0</v>
          </cell>
        </row>
        <row r="5670">
          <cell r="A5670" t="str">
            <v/>
          </cell>
          <cell r="B5670" t="str">
            <v/>
          </cell>
          <cell r="C5670">
            <v>0</v>
          </cell>
          <cell r="D5670" t="str">
            <v/>
          </cell>
          <cell r="E5670">
            <v>0</v>
          </cell>
          <cell r="F5670">
            <v>0</v>
          </cell>
          <cell r="G5670">
            <v>0</v>
          </cell>
        </row>
        <row r="5671">
          <cell r="A5671" t="str">
            <v/>
          </cell>
          <cell r="B5671" t="str">
            <v/>
          </cell>
          <cell r="C5671">
            <v>0</v>
          </cell>
          <cell r="D5671" t="str">
            <v/>
          </cell>
          <cell r="E5671">
            <v>0</v>
          </cell>
          <cell r="F5671">
            <v>0</v>
          </cell>
          <cell r="G5671">
            <v>0</v>
          </cell>
        </row>
        <row r="5672">
          <cell r="A5672" t="str">
            <v/>
          </cell>
          <cell r="B5672" t="str">
            <v/>
          </cell>
          <cell r="C5672">
            <v>0</v>
          </cell>
          <cell r="D5672" t="str">
            <v/>
          </cell>
          <cell r="E5672">
            <v>0</v>
          </cell>
          <cell r="F5672">
            <v>0</v>
          </cell>
          <cell r="G5672">
            <v>0</v>
          </cell>
        </row>
        <row r="5673">
          <cell r="A5673" t="str">
            <v/>
          </cell>
          <cell r="B5673" t="str">
            <v/>
          </cell>
          <cell r="C5673">
            <v>0</v>
          </cell>
          <cell r="D5673" t="str">
            <v/>
          </cell>
          <cell r="E5673">
            <v>0</v>
          </cell>
          <cell r="F5673">
            <v>0</v>
          </cell>
          <cell r="G5673">
            <v>0</v>
          </cell>
        </row>
        <row r="5674">
          <cell r="A5674" t="str">
            <v/>
          </cell>
          <cell r="B5674" t="str">
            <v/>
          </cell>
          <cell r="C5674">
            <v>0</v>
          </cell>
          <cell r="D5674" t="str">
            <v/>
          </cell>
          <cell r="E5674">
            <v>0</v>
          </cell>
          <cell r="F5674">
            <v>0</v>
          </cell>
          <cell r="G5674">
            <v>0</v>
          </cell>
        </row>
        <row r="5675">
          <cell r="A5675" t="str">
            <v/>
          </cell>
          <cell r="B5675" t="str">
            <v/>
          </cell>
          <cell r="C5675">
            <v>0</v>
          </cell>
          <cell r="D5675" t="str">
            <v/>
          </cell>
          <cell r="E5675">
            <v>0</v>
          </cell>
          <cell r="F5675">
            <v>0</v>
          </cell>
          <cell r="G5675">
            <v>0</v>
          </cell>
        </row>
        <row r="5676">
          <cell r="A5676">
            <v>0</v>
          </cell>
          <cell r="B5676">
            <v>0</v>
          </cell>
          <cell r="C5676">
            <v>0</v>
          </cell>
          <cell r="D5676">
            <v>0</v>
          </cell>
          <cell r="E5676">
            <v>0</v>
          </cell>
          <cell r="F5676" t="str">
            <v>Total A</v>
          </cell>
          <cell r="G5676">
            <v>50000</v>
          </cell>
        </row>
        <row r="5677">
          <cell r="A5677">
            <v>0</v>
          </cell>
          <cell r="B5677">
            <v>0</v>
          </cell>
          <cell r="C5677" t="str">
            <v>B - MANO DE OBRA</v>
          </cell>
          <cell r="D5677">
            <v>0</v>
          </cell>
          <cell r="E5677">
            <v>0</v>
          </cell>
          <cell r="F5677">
            <v>0</v>
          </cell>
          <cell r="G5677">
            <v>0</v>
          </cell>
        </row>
        <row r="5678">
          <cell r="A5678" t="str">
            <v>IIEE-SJ - 102000</v>
          </cell>
          <cell r="B5678" t="str">
            <v xml:space="preserve">Oficial </v>
          </cell>
          <cell r="C5678" t="str">
            <v>Oficial</v>
          </cell>
          <cell r="D5678" t="str">
            <v>hs.</v>
          </cell>
          <cell r="E5678">
            <v>6.91</v>
          </cell>
          <cell r="F5678">
            <v>222.14</v>
          </cell>
          <cell r="G5678">
            <v>1534.99</v>
          </cell>
        </row>
        <row r="5679">
          <cell r="A5679" t="str">
            <v>IIEE-SJ - 103000</v>
          </cell>
          <cell r="B5679" t="str">
            <v>Ayudante</v>
          </cell>
          <cell r="C5679" t="str">
            <v>Ayudante</v>
          </cell>
          <cell r="D5679" t="str">
            <v>hs.</v>
          </cell>
          <cell r="E5679">
            <v>8.14</v>
          </cell>
          <cell r="F5679">
            <v>188.03</v>
          </cell>
          <cell r="G5679">
            <v>1530.56</v>
          </cell>
        </row>
        <row r="5680">
          <cell r="A5680" t="str">
            <v>IIEE-SJ - 102000</v>
          </cell>
          <cell r="B5680" t="str">
            <v xml:space="preserve">Oficial </v>
          </cell>
          <cell r="C5680" t="str">
            <v>Cargas Sociales Oficial</v>
          </cell>
          <cell r="D5680" t="str">
            <v>hs.</v>
          </cell>
          <cell r="E5680">
            <v>6.91</v>
          </cell>
          <cell r="F5680">
            <v>139.9</v>
          </cell>
          <cell r="G5680">
            <v>966.71</v>
          </cell>
        </row>
        <row r="5681">
          <cell r="A5681" t="str">
            <v>IIEE-SJ - 103000</v>
          </cell>
          <cell r="B5681" t="str">
            <v>Ayudante</v>
          </cell>
          <cell r="C5681" t="str">
            <v>Cargas Sociales Ayudante</v>
          </cell>
          <cell r="D5681" t="str">
            <v>hs.</v>
          </cell>
          <cell r="E5681">
            <v>8.14</v>
          </cell>
          <cell r="F5681">
            <v>118.96</v>
          </cell>
          <cell r="G5681">
            <v>968.33</v>
          </cell>
        </row>
        <row r="5682">
          <cell r="A5682" t="str">
            <v/>
          </cell>
          <cell r="B5682">
            <v>0</v>
          </cell>
          <cell r="C5682">
            <v>0</v>
          </cell>
          <cell r="D5682" t="str">
            <v/>
          </cell>
          <cell r="E5682">
            <v>0</v>
          </cell>
          <cell r="F5682">
            <v>0</v>
          </cell>
          <cell r="G5682">
            <v>0</v>
          </cell>
        </row>
        <row r="5683">
          <cell r="A5683" t="str">
            <v/>
          </cell>
          <cell r="B5683">
            <v>0</v>
          </cell>
          <cell r="C5683">
            <v>0</v>
          </cell>
          <cell r="D5683" t="str">
            <v/>
          </cell>
          <cell r="E5683">
            <v>0</v>
          </cell>
          <cell r="F5683">
            <v>0</v>
          </cell>
          <cell r="G5683">
            <v>0</v>
          </cell>
        </row>
        <row r="5684">
          <cell r="A5684" t="str">
            <v/>
          </cell>
          <cell r="B5684">
            <v>0</v>
          </cell>
          <cell r="C5684">
            <v>0</v>
          </cell>
          <cell r="D5684" t="str">
            <v/>
          </cell>
          <cell r="E5684">
            <v>0</v>
          </cell>
          <cell r="F5684">
            <v>0</v>
          </cell>
          <cell r="G5684">
            <v>0</v>
          </cell>
        </row>
        <row r="5685">
          <cell r="A5685" t="str">
            <v/>
          </cell>
          <cell r="B5685">
            <v>0</v>
          </cell>
          <cell r="C5685">
            <v>0</v>
          </cell>
          <cell r="D5685" t="str">
            <v/>
          </cell>
          <cell r="E5685">
            <v>0</v>
          </cell>
          <cell r="F5685">
            <v>0</v>
          </cell>
          <cell r="G5685">
            <v>0</v>
          </cell>
        </row>
        <row r="5686">
          <cell r="A5686">
            <v>0</v>
          </cell>
          <cell r="B5686">
            <v>0</v>
          </cell>
          <cell r="C5686">
            <v>0</v>
          </cell>
          <cell r="D5686">
            <v>0</v>
          </cell>
          <cell r="E5686">
            <v>0</v>
          </cell>
          <cell r="F5686" t="str">
            <v>Total B</v>
          </cell>
          <cell r="G5686">
            <v>5000.59</v>
          </cell>
        </row>
        <row r="5687">
          <cell r="A5687">
            <v>0</v>
          </cell>
          <cell r="B5687">
            <v>0</v>
          </cell>
          <cell r="C5687" t="str">
            <v>C - EQUIPOS</v>
          </cell>
          <cell r="D5687">
            <v>0</v>
          </cell>
          <cell r="E5687">
            <v>0</v>
          </cell>
          <cell r="F5687">
            <v>0</v>
          </cell>
          <cell r="G5687">
            <v>0</v>
          </cell>
        </row>
        <row r="5688">
          <cell r="A5688" t="str">
            <v/>
          </cell>
          <cell r="B5688" t="str">
            <v/>
          </cell>
          <cell r="C5688">
            <v>0</v>
          </cell>
          <cell r="D5688" t="str">
            <v/>
          </cell>
          <cell r="E5688">
            <v>0</v>
          </cell>
          <cell r="F5688">
            <v>0</v>
          </cell>
          <cell r="G5688">
            <v>0</v>
          </cell>
        </row>
        <row r="5689">
          <cell r="A5689" t="str">
            <v/>
          </cell>
          <cell r="B5689" t="str">
            <v/>
          </cell>
          <cell r="C5689">
            <v>0</v>
          </cell>
          <cell r="D5689" t="str">
            <v/>
          </cell>
          <cell r="E5689">
            <v>0</v>
          </cell>
          <cell r="F5689">
            <v>0</v>
          </cell>
          <cell r="G5689">
            <v>0</v>
          </cell>
        </row>
        <row r="5690">
          <cell r="A5690" t="str">
            <v/>
          </cell>
          <cell r="B5690" t="str">
            <v/>
          </cell>
          <cell r="C5690">
            <v>0</v>
          </cell>
          <cell r="D5690" t="str">
            <v/>
          </cell>
          <cell r="E5690">
            <v>0</v>
          </cell>
          <cell r="F5690">
            <v>0</v>
          </cell>
          <cell r="G5690">
            <v>0</v>
          </cell>
        </row>
        <row r="5691">
          <cell r="A5691" t="str">
            <v/>
          </cell>
          <cell r="B5691" t="str">
            <v/>
          </cell>
          <cell r="C5691">
            <v>0</v>
          </cell>
          <cell r="D5691" t="str">
            <v/>
          </cell>
          <cell r="E5691">
            <v>0</v>
          </cell>
          <cell r="F5691">
            <v>0</v>
          </cell>
          <cell r="G5691">
            <v>0</v>
          </cell>
        </row>
        <row r="5692">
          <cell r="A5692" t="str">
            <v/>
          </cell>
          <cell r="B5692" t="str">
            <v/>
          </cell>
          <cell r="C5692">
            <v>0</v>
          </cell>
          <cell r="D5692" t="str">
            <v/>
          </cell>
          <cell r="E5692">
            <v>0</v>
          </cell>
          <cell r="F5692">
            <v>0</v>
          </cell>
          <cell r="G5692">
            <v>0</v>
          </cell>
        </row>
        <row r="5693">
          <cell r="A5693" t="str">
            <v/>
          </cell>
          <cell r="B5693" t="str">
            <v/>
          </cell>
          <cell r="C5693">
            <v>0</v>
          </cell>
          <cell r="D5693" t="str">
            <v/>
          </cell>
          <cell r="E5693">
            <v>0</v>
          </cell>
          <cell r="F5693">
            <v>0</v>
          </cell>
          <cell r="G5693">
            <v>0</v>
          </cell>
        </row>
        <row r="5694">
          <cell r="A5694" t="str">
            <v/>
          </cell>
          <cell r="B5694" t="str">
            <v/>
          </cell>
          <cell r="C5694">
            <v>0</v>
          </cell>
          <cell r="D5694" t="str">
            <v/>
          </cell>
          <cell r="E5694">
            <v>0</v>
          </cell>
          <cell r="F5694">
            <v>0</v>
          </cell>
          <cell r="G5694">
            <v>0</v>
          </cell>
        </row>
        <row r="5695">
          <cell r="A5695" t="str">
            <v/>
          </cell>
          <cell r="B5695" t="str">
            <v/>
          </cell>
          <cell r="C5695">
            <v>0</v>
          </cell>
          <cell r="D5695" t="str">
            <v/>
          </cell>
          <cell r="E5695">
            <v>0</v>
          </cell>
          <cell r="F5695">
            <v>0</v>
          </cell>
          <cell r="G5695">
            <v>0</v>
          </cell>
        </row>
        <row r="5696">
          <cell r="A5696" t="str">
            <v/>
          </cell>
          <cell r="B5696" t="str">
            <v/>
          </cell>
          <cell r="C5696">
            <v>0</v>
          </cell>
          <cell r="D5696" t="str">
            <v/>
          </cell>
          <cell r="E5696">
            <v>0</v>
          </cell>
          <cell r="F5696">
            <v>0</v>
          </cell>
          <cell r="G5696">
            <v>0</v>
          </cell>
        </row>
        <row r="5697">
          <cell r="A5697">
            <v>0</v>
          </cell>
          <cell r="B5697">
            <v>0</v>
          </cell>
          <cell r="C5697">
            <v>0</v>
          </cell>
          <cell r="D5697">
            <v>0</v>
          </cell>
          <cell r="E5697">
            <v>0</v>
          </cell>
          <cell r="F5697" t="str">
            <v>Total C</v>
          </cell>
          <cell r="G5697">
            <v>0</v>
          </cell>
        </row>
        <row r="5698">
          <cell r="A5698">
            <v>0</v>
          </cell>
          <cell r="B5698">
            <v>0</v>
          </cell>
          <cell r="C5698">
            <v>0</v>
          </cell>
          <cell r="D5698">
            <v>0</v>
          </cell>
          <cell r="E5698">
            <v>0</v>
          </cell>
          <cell r="F5698">
            <v>0</v>
          </cell>
          <cell r="G5698">
            <v>0</v>
          </cell>
        </row>
        <row r="5699">
          <cell r="A5699" t="str">
            <v>21.1</v>
          </cell>
          <cell r="B5699" t="str">
            <v>Señalización</v>
          </cell>
          <cell r="C5699">
            <v>0</v>
          </cell>
          <cell r="D5699" t="str">
            <v>Costo  Neto</v>
          </cell>
          <cell r="E5699">
            <v>0</v>
          </cell>
          <cell r="F5699" t="str">
            <v>Total D=A+B+C</v>
          </cell>
          <cell r="G5699">
            <v>55000.59</v>
          </cell>
        </row>
        <row r="5701">
          <cell r="A5701" t="str">
            <v>ANALISIS DE PRECIOS</v>
          </cell>
          <cell r="B5701">
            <v>0</v>
          </cell>
          <cell r="C5701">
            <v>0</v>
          </cell>
          <cell r="D5701">
            <v>0</v>
          </cell>
          <cell r="E5701">
            <v>0</v>
          </cell>
          <cell r="F5701">
            <v>0</v>
          </cell>
          <cell r="G5701">
            <v>0</v>
          </cell>
        </row>
        <row r="5702">
          <cell r="A5702" t="str">
            <v>COMITENTE:</v>
          </cell>
          <cell r="B5702" t="str">
            <v>DIRECCIÓN DE INFRAESTRUCTURA ESCOLAR</v>
          </cell>
          <cell r="C5702">
            <v>0</v>
          </cell>
          <cell r="D5702">
            <v>0</v>
          </cell>
          <cell r="E5702">
            <v>0</v>
          </cell>
          <cell r="F5702">
            <v>0</v>
          </cell>
          <cell r="G5702">
            <v>0</v>
          </cell>
        </row>
        <row r="5703">
          <cell r="A5703" t="str">
            <v>CONTRATISTA:</v>
          </cell>
          <cell r="B5703">
            <v>0</v>
          </cell>
          <cell r="C5703">
            <v>0</v>
          </cell>
          <cell r="D5703">
            <v>0</v>
          </cell>
          <cell r="E5703">
            <v>0</v>
          </cell>
          <cell r="F5703">
            <v>0</v>
          </cell>
          <cell r="G5703">
            <v>0</v>
          </cell>
        </row>
        <row r="5704">
          <cell r="A5704" t="str">
            <v>OBRA:</v>
          </cell>
          <cell r="B5704" t="str">
            <v>ESCUELA JUAN JOSE PASO</v>
          </cell>
          <cell r="C5704">
            <v>0</v>
          </cell>
          <cell r="D5704">
            <v>0</v>
          </cell>
          <cell r="E5704">
            <v>0</v>
          </cell>
          <cell r="F5704" t="str">
            <v>PRECIOS A:</v>
          </cell>
          <cell r="G5704">
            <v>44180</v>
          </cell>
        </row>
        <row r="5705">
          <cell r="A5705" t="str">
            <v>UBICACIÓN:</v>
          </cell>
          <cell r="B5705" t="str">
            <v>DEPARTAMENTO ANGACO</v>
          </cell>
          <cell r="C5705">
            <v>0</v>
          </cell>
          <cell r="D5705">
            <v>0</v>
          </cell>
          <cell r="E5705">
            <v>0</v>
          </cell>
          <cell r="F5705">
            <v>0</v>
          </cell>
          <cell r="G5705">
            <v>0</v>
          </cell>
        </row>
        <row r="5706">
          <cell r="A5706" t="str">
            <v>RUBRO:</v>
          </cell>
          <cell r="B5706">
            <v>22</v>
          </cell>
          <cell r="C5706" t="str">
            <v>VARIOS</v>
          </cell>
          <cell r="D5706">
            <v>0</v>
          </cell>
          <cell r="E5706">
            <v>0</v>
          </cell>
          <cell r="F5706">
            <v>0</v>
          </cell>
          <cell r="G5706">
            <v>0</v>
          </cell>
        </row>
        <row r="5707">
          <cell r="A5707" t="str">
            <v>ITEM:</v>
          </cell>
          <cell r="B5707" t="str">
            <v>22.1</v>
          </cell>
          <cell r="C5707" t="str">
            <v>Fichas Complementarias</v>
          </cell>
          <cell r="D5707">
            <v>0</v>
          </cell>
          <cell r="E5707">
            <v>0</v>
          </cell>
          <cell r="F5707" t="str">
            <v>UNIDAD:</v>
          </cell>
          <cell r="G5707" t="str">
            <v>gl</v>
          </cell>
        </row>
        <row r="5708">
          <cell r="A5708">
            <v>0</v>
          </cell>
          <cell r="B5708">
            <v>0</v>
          </cell>
          <cell r="C5708">
            <v>0</v>
          </cell>
          <cell r="D5708">
            <v>0</v>
          </cell>
          <cell r="E5708">
            <v>0</v>
          </cell>
          <cell r="F5708">
            <v>0</v>
          </cell>
          <cell r="G5708">
            <v>0</v>
          </cell>
        </row>
        <row r="5709">
          <cell r="A5709" t="str">
            <v>DATOS REDETERMINACION</v>
          </cell>
          <cell r="B5709">
            <v>0</v>
          </cell>
          <cell r="C5709" t="str">
            <v>DESIGNACION</v>
          </cell>
          <cell r="D5709" t="str">
            <v>U</v>
          </cell>
          <cell r="E5709" t="str">
            <v>Cantidad</v>
          </cell>
          <cell r="F5709" t="str">
            <v>$ Unitarios</v>
          </cell>
          <cell r="G5709" t="str">
            <v>$ Parcial</v>
          </cell>
        </row>
        <row r="5710">
          <cell r="A5710" t="str">
            <v>CÓDIGO</v>
          </cell>
          <cell r="B5710" t="str">
            <v>DESCRIPCIÓN</v>
          </cell>
          <cell r="C5710">
            <v>0</v>
          </cell>
          <cell r="D5710">
            <v>0</v>
          </cell>
          <cell r="E5710">
            <v>0</v>
          </cell>
          <cell r="F5710">
            <v>0</v>
          </cell>
          <cell r="G5710">
            <v>0</v>
          </cell>
        </row>
        <row r="5711">
          <cell r="A5711">
            <v>0</v>
          </cell>
          <cell r="B5711">
            <v>0</v>
          </cell>
          <cell r="C5711" t="str">
            <v>A - MATERIALES</v>
          </cell>
          <cell r="D5711">
            <v>0</v>
          </cell>
          <cell r="E5711">
            <v>0</v>
          </cell>
          <cell r="F5711">
            <v>0</v>
          </cell>
          <cell r="G5711">
            <v>0</v>
          </cell>
        </row>
        <row r="5712">
          <cell r="A5712" t="str">
            <v>INDEC-DCTO - inciso p)</v>
          </cell>
          <cell r="B5712" t="str">
            <v>Gastos generales</v>
          </cell>
          <cell r="C5712" t="str">
            <v>Materiales Varios (Fichas Complementarias)</v>
          </cell>
          <cell r="D5712" t="str">
            <v>Gl.</v>
          </cell>
          <cell r="E5712">
            <v>1</v>
          </cell>
          <cell r="F5712">
            <v>132164</v>
          </cell>
          <cell r="G5712">
            <v>132164</v>
          </cell>
        </row>
        <row r="5713">
          <cell r="A5713" t="str">
            <v/>
          </cell>
          <cell r="B5713" t="str">
            <v/>
          </cell>
          <cell r="C5713">
            <v>0</v>
          </cell>
          <cell r="D5713" t="str">
            <v/>
          </cell>
          <cell r="E5713">
            <v>0</v>
          </cell>
          <cell r="F5713">
            <v>0</v>
          </cell>
          <cell r="G5713">
            <v>0</v>
          </cell>
        </row>
        <row r="5714">
          <cell r="A5714" t="str">
            <v/>
          </cell>
          <cell r="B5714" t="str">
            <v/>
          </cell>
          <cell r="C5714">
            <v>0</v>
          </cell>
          <cell r="D5714" t="str">
            <v/>
          </cell>
          <cell r="E5714">
            <v>0</v>
          </cell>
          <cell r="F5714">
            <v>0</v>
          </cell>
          <cell r="G5714">
            <v>0</v>
          </cell>
        </row>
        <row r="5715">
          <cell r="A5715" t="str">
            <v/>
          </cell>
          <cell r="B5715" t="str">
            <v/>
          </cell>
          <cell r="C5715">
            <v>0</v>
          </cell>
          <cell r="D5715" t="str">
            <v/>
          </cell>
          <cell r="E5715">
            <v>0</v>
          </cell>
          <cell r="F5715">
            <v>0</v>
          </cell>
          <cell r="G5715">
            <v>0</v>
          </cell>
        </row>
        <row r="5716">
          <cell r="A5716" t="str">
            <v/>
          </cell>
          <cell r="B5716" t="str">
            <v/>
          </cell>
          <cell r="C5716">
            <v>0</v>
          </cell>
          <cell r="D5716" t="str">
            <v/>
          </cell>
          <cell r="E5716">
            <v>0</v>
          </cell>
          <cell r="F5716">
            <v>0</v>
          </cell>
          <cell r="G5716">
            <v>0</v>
          </cell>
        </row>
        <row r="5717">
          <cell r="A5717" t="str">
            <v/>
          </cell>
          <cell r="B5717" t="str">
            <v/>
          </cell>
          <cell r="C5717">
            <v>0</v>
          </cell>
          <cell r="D5717" t="str">
            <v/>
          </cell>
          <cell r="E5717">
            <v>0</v>
          </cell>
          <cell r="F5717">
            <v>0</v>
          </cell>
          <cell r="G5717">
            <v>0</v>
          </cell>
        </row>
        <row r="5718">
          <cell r="A5718" t="str">
            <v/>
          </cell>
          <cell r="B5718" t="str">
            <v/>
          </cell>
          <cell r="C5718">
            <v>0</v>
          </cell>
          <cell r="D5718" t="str">
            <v/>
          </cell>
          <cell r="E5718">
            <v>0</v>
          </cell>
          <cell r="F5718">
            <v>0</v>
          </cell>
          <cell r="G5718">
            <v>0</v>
          </cell>
        </row>
        <row r="5719">
          <cell r="A5719" t="str">
            <v/>
          </cell>
          <cell r="B5719" t="str">
            <v/>
          </cell>
          <cell r="C5719">
            <v>0</v>
          </cell>
          <cell r="D5719" t="str">
            <v/>
          </cell>
          <cell r="E5719">
            <v>0</v>
          </cell>
          <cell r="F5719">
            <v>0</v>
          </cell>
          <cell r="G5719">
            <v>0</v>
          </cell>
        </row>
        <row r="5720">
          <cell r="A5720" t="str">
            <v/>
          </cell>
          <cell r="B5720" t="str">
            <v/>
          </cell>
          <cell r="C5720">
            <v>0</v>
          </cell>
          <cell r="D5720" t="str">
            <v/>
          </cell>
          <cell r="E5720">
            <v>0</v>
          </cell>
          <cell r="F5720">
            <v>0</v>
          </cell>
          <cell r="G5720">
            <v>0</v>
          </cell>
        </row>
        <row r="5721">
          <cell r="A5721" t="str">
            <v/>
          </cell>
          <cell r="B5721" t="str">
            <v/>
          </cell>
          <cell r="C5721">
            <v>0</v>
          </cell>
          <cell r="D5721" t="str">
            <v/>
          </cell>
          <cell r="E5721">
            <v>0</v>
          </cell>
          <cell r="F5721">
            <v>0</v>
          </cell>
          <cell r="G5721">
            <v>0</v>
          </cell>
        </row>
        <row r="5722">
          <cell r="A5722" t="str">
            <v/>
          </cell>
          <cell r="B5722" t="str">
            <v/>
          </cell>
          <cell r="C5722">
            <v>0</v>
          </cell>
          <cell r="D5722" t="str">
            <v/>
          </cell>
          <cell r="E5722">
            <v>0</v>
          </cell>
          <cell r="F5722">
            <v>0</v>
          </cell>
          <cell r="G5722">
            <v>0</v>
          </cell>
        </row>
        <row r="5723">
          <cell r="A5723" t="str">
            <v/>
          </cell>
          <cell r="B5723" t="str">
            <v/>
          </cell>
          <cell r="C5723">
            <v>0</v>
          </cell>
          <cell r="D5723" t="str">
            <v/>
          </cell>
          <cell r="E5723">
            <v>0</v>
          </cell>
          <cell r="F5723">
            <v>0</v>
          </cell>
          <cell r="G5723">
            <v>0</v>
          </cell>
        </row>
        <row r="5724">
          <cell r="A5724" t="str">
            <v/>
          </cell>
          <cell r="B5724" t="str">
            <v/>
          </cell>
          <cell r="C5724">
            <v>0</v>
          </cell>
          <cell r="D5724" t="str">
            <v/>
          </cell>
          <cell r="E5724">
            <v>0</v>
          </cell>
          <cell r="F5724">
            <v>0</v>
          </cell>
          <cell r="G5724">
            <v>0</v>
          </cell>
        </row>
        <row r="5725">
          <cell r="A5725" t="str">
            <v/>
          </cell>
          <cell r="B5725" t="str">
            <v/>
          </cell>
          <cell r="C5725">
            <v>0</v>
          </cell>
          <cell r="D5725" t="str">
            <v/>
          </cell>
          <cell r="E5725">
            <v>0</v>
          </cell>
          <cell r="F5725">
            <v>0</v>
          </cell>
          <cell r="G5725">
            <v>0</v>
          </cell>
        </row>
        <row r="5726">
          <cell r="A5726">
            <v>0</v>
          </cell>
          <cell r="B5726">
            <v>0</v>
          </cell>
          <cell r="C5726">
            <v>0</v>
          </cell>
          <cell r="D5726">
            <v>0</v>
          </cell>
          <cell r="E5726">
            <v>0</v>
          </cell>
          <cell r="F5726" t="str">
            <v>Total A</v>
          </cell>
          <cell r="G5726">
            <v>132164</v>
          </cell>
        </row>
        <row r="5727">
          <cell r="A5727">
            <v>0</v>
          </cell>
          <cell r="B5727">
            <v>0</v>
          </cell>
          <cell r="C5727" t="str">
            <v>B - MANO DE OBRA</v>
          </cell>
          <cell r="D5727">
            <v>0</v>
          </cell>
          <cell r="E5727">
            <v>0</v>
          </cell>
          <cell r="F5727">
            <v>0</v>
          </cell>
          <cell r="G5727">
            <v>0</v>
          </cell>
        </row>
        <row r="5728">
          <cell r="A5728" t="str">
            <v>IIEE-SJ - 102000</v>
          </cell>
          <cell r="B5728" t="str">
            <v xml:space="preserve">Oficial </v>
          </cell>
          <cell r="C5728" t="str">
            <v>Oficial</v>
          </cell>
          <cell r="D5728" t="str">
            <v>hs.</v>
          </cell>
          <cell r="E5728">
            <v>23.48</v>
          </cell>
          <cell r="F5728">
            <v>222.14</v>
          </cell>
          <cell r="G5728">
            <v>5215.8500000000004</v>
          </cell>
        </row>
        <row r="5729">
          <cell r="A5729" t="str">
            <v>IIEE-SJ - 103000</v>
          </cell>
          <cell r="B5729" t="str">
            <v>Ayudante</v>
          </cell>
          <cell r="C5729" t="str">
            <v>Ayudante</v>
          </cell>
          <cell r="D5729" t="str">
            <v>hs.</v>
          </cell>
          <cell r="E5729">
            <v>27.69</v>
          </cell>
          <cell r="F5729">
            <v>188.03</v>
          </cell>
          <cell r="G5729">
            <v>5206.55</v>
          </cell>
        </row>
        <row r="5730">
          <cell r="A5730" t="str">
            <v>IIEE-SJ - 102000</v>
          </cell>
          <cell r="B5730" t="str">
            <v xml:space="preserve">Oficial </v>
          </cell>
          <cell r="C5730" t="str">
            <v>Cargas Sociales Oficial</v>
          </cell>
          <cell r="D5730" t="str">
            <v>hs.</v>
          </cell>
          <cell r="E5730">
            <v>23.48</v>
          </cell>
          <cell r="F5730">
            <v>139.9</v>
          </cell>
          <cell r="G5730">
            <v>3284.85</v>
          </cell>
        </row>
        <row r="5731">
          <cell r="A5731" t="str">
            <v>IIEE-SJ - 103000</v>
          </cell>
          <cell r="B5731" t="str">
            <v>Ayudante</v>
          </cell>
          <cell r="C5731" t="str">
            <v>Cargas Sociales Ayudante</v>
          </cell>
          <cell r="D5731" t="str">
            <v>hs.</v>
          </cell>
          <cell r="E5731">
            <v>27.69</v>
          </cell>
          <cell r="F5731">
            <v>118.96</v>
          </cell>
          <cell r="G5731">
            <v>3294</v>
          </cell>
        </row>
        <row r="5732">
          <cell r="A5732" t="str">
            <v/>
          </cell>
          <cell r="B5732">
            <v>0</v>
          </cell>
          <cell r="C5732">
            <v>0</v>
          </cell>
          <cell r="D5732" t="str">
            <v/>
          </cell>
          <cell r="E5732">
            <v>0</v>
          </cell>
          <cell r="F5732">
            <v>0</v>
          </cell>
          <cell r="G5732">
            <v>0</v>
          </cell>
        </row>
        <row r="5733">
          <cell r="A5733" t="str">
            <v/>
          </cell>
          <cell r="B5733">
            <v>0</v>
          </cell>
          <cell r="C5733">
            <v>0</v>
          </cell>
          <cell r="D5733" t="str">
            <v/>
          </cell>
          <cell r="E5733">
            <v>0</v>
          </cell>
          <cell r="F5733">
            <v>0</v>
          </cell>
          <cell r="G5733">
            <v>0</v>
          </cell>
        </row>
        <row r="5734">
          <cell r="A5734" t="str">
            <v/>
          </cell>
          <cell r="B5734">
            <v>0</v>
          </cell>
          <cell r="C5734">
            <v>0</v>
          </cell>
          <cell r="D5734" t="str">
            <v/>
          </cell>
          <cell r="E5734">
            <v>0</v>
          </cell>
          <cell r="F5734">
            <v>0</v>
          </cell>
          <cell r="G5734">
            <v>0</v>
          </cell>
        </row>
        <row r="5735">
          <cell r="A5735" t="str">
            <v/>
          </cell>
          <cell r="B5735">
            <v>0</v>
          </cell>
          <cell r="C5735">
            <v>0</v>
          </cell>
          <cell r="D5735" t="str">
            <v/>
          </cell>
          <cell r="E5735">
            <v>0</v>
          </cell>
          <cell r="F5735">
            <v>0</v>
          </cell>
          <cell r="G5735">
            <v>0</v>
          </cell>
        </row>
        <row r="5736">
          <cell r="A5736">
            <v>0</v>
          </cell>
          <cell r="B5736">
            <v>0</v>
          </cell>
          <cell r="C5736">
            <v>0</v>
          </cell>
          <cell r="D5736">
            <v>0</v>
          </cell>
          <cell r="E5736">
            <v>0</v>
          </cell>
          <cell r="F5736" t="str">
            <v>Total B</v>
          </cell>
          <cell r="G5736">
            <v>17001.25</v>
          </cell>
        </row>
        <row r="5737">
          <cell r="A5737">
            <v>0</v>
          </cell>
          <cell r="B5737">
            <v>0</v>
          </cell>
          <cell r="C5737" t="str">
            <v>C - EQUIPOS</v>
          </cell>
          <cell r="D5737">
            <v>0</v>
          </cell>
          <cell r="E5737">
            <v>0</v>
          </cell>
          <cell r="F5737">
            <v>0</v>
          </cell>
          <cell r="G5737">
            <v>0</v>
          </cell>
        </row>
        <row r="5738">
          <cell r="A5738" t="str">
            <v/>
          </cell>
          <cell r="B5738" t="str">
            <v/>
          </cell>
          <cell r="C5738">
            <v>0</v>
          </cell>
          <cell r="D5738" t="str">
            <v/>
          </cell>
          <cell r="E5738">
            <v>0</v>
          </cell>
          <cell r="F5738">
            <v>0</v>
          </cell>
          <cell r="G5738">
            <v>0</v>
          </cell>
        </row>
        <row r="5739">
          <cell r="A5739" t="str">
            <v/>
          </cell>
          <cell r="B5739" t="str">
            <v/>
          </cell>
          <cell r="C5739">
            <v>0</v>
          </cell>
          <cell r="D5739" t="str">
            <v/>
          </cell>
          <cell r="E5739">
            <v>0</v>
          </cell>
          <cell r="F5739">
            <v>0</v>
          </cell>
          <cell r="G5739">
            <v>0</v>
          </cell>
        </row>
        <row r="5740">
          <cell r="A5740" t="str">
            <v/>
          </cell>
          <cell r="B5740" t="str">
            <v/>
          </cell>
          <cell r="C5740">
            <v>0</v>
          </cell>
          <cell r="D5740" t="str">
            <v/>
          </cell>
          <cell r="E5740">
            <v>0</v>
          </cell>
          <cell r="F5740">
            <v>0</v>
          </cell>
          <cell r="G5740">
            <v>0</v>
          </cell>
        </row>
        <row r="5741">
          <cell r="A5741" t="str">
            <v/>
          </cell>
          <cell r="B5741" t="str">
            <v/>
          </cell>
          <cell r="C5741">
            <v>0</v>
          </cell>
          <cell r="D5741" t="str">
            <v/>
          </cell>
          <cell r="E5741">
            <v>0</v>
          </cell>
          <cell r="F5741">
            <v>0</v>
          </cell>
          <cell r="G5741">
            <v>0</v>
          </cell>
        </row>
        <row r="5742">
          <cell r="A5742" t="str">
            <v/>
          </cell>
          <cell r="B5742" t="str">
            <v/>
          </cell>
          <cell r="C5742">
            <v>0</v>
          </cell>
          <cell r="D5742" t="str">
            <v/>
          </cell>
          <cell r="E5742">
            <v>0</v>
          </cell>
          <cell r="F5742">
            <v>0</v>
          </cell>
          <cell r="G5742">
            <v>0</v>
          </cell>
        </row>
        <row r="5743">
          <cell r="A5743" t="str">
            <v/>
          </cell>
          <cell r="B5743" t="str">
            <v/>
          </cell>
          <cell r="C5743">
            <v>0</v>
          </cell>
          <cell r="D5743" t="str">
            <v/>
          </cell>
          <cell r="E5743">
            <v>0</v>
          </cell>
          <cell r="F5743">
            <v>0</v>
          </cell>
          <cell r="G5743">
            <v>0</v>
          </cell>
        </row>
        <row r="5744">
          <cell r="A5744" t="str">
            <v/>
          </cell>
          <cell r="B5744" t="str">
            <v/>
          </cell>
          <cell r="C5744">
            <v>0</v>
          </cell>
          <cell r="D5744" t="str">
            <v/>
          </cell>
          <cell r="E5744">
            <v>0</v>
          </cell>
          <cell r="F5744">
            <v>0</v>
          </cell>
          <cell r="G5744">
            <v>0</v>
          </cell>
        </row>
        <row r="5745">
          <cell r="A5745" t="str">
            <v/>
          </cell>
          <cell r="B5745" t="str">
            <v/>
          </cell>
          <cell r="C5745">
            <v>0</v>
          </cell>
          <cell r="D5745" t="str">
            <v/>
          </cell>
          <cell r="E5745">
            <v>0</v>
          </cell>
          <cell r="F5745">
            <v>0</v>
          </cell>
          <cell r="G5745">
            <v>0</v>
          </cell>
        </row>
        <row r="5746">
          <cell r="A5746" t="str">
            <v/>
          </cell>
          <cell r="B5746" t="str">
            <v/>
          </cell>
          <cell r="C5746">
            <v>0</v>
          </cell>
          <cell r="D5746" t="str">
            <v/>
          </cell>
          <cell r="E5746">
            <v>0</v>
          </cell>
          <cell r="F5746">
            <v>0</v>
          </cell>
          <cell r="G5746">
            <v>0</v>
          </cell>
        </row>
        <row r="5747">
          <cell r="A5747">
            <v>0</v>
          </cell>
          <cell r="B5747">
            <v>0</v>
          </cell>
          <cell r="C5747">
            <v>0</v>
          </cell>
          <cell r="D5747">
            <v>0</v>
          </cell>
          <cell r="E5747">
            <v>0</v>
          </cell>
          <cell r="F5747" t="str">
            <v>Total C</v>
          </cell>
          <cell r="G5747">
            <v>0</v>
          </cell>
        </row>
        <row r="5748">
          <cell r="A5748">
            <v>0</v>
          </cell>
          <cell r="B5748">
            <v>0</v>
          </cell>
          <cell r="C5748">
            <v>0</v>
          </cell>
          <cell r="D5748">
            <v>0</v>
          </cell>
          <cell r="E5748">
            <v>0</v>
          </cell>
          <cell r="F5748">
            <v>0</v>
          </cell>
          <cell r="G5748">
            <v>0</v>
          </cell>
        </row>
        <row r="5749">
          <cell r="A5749" t="str">
            <v>22.1</v>
          </cell>
          <cell r="B5749" t="str">
            <v>Fichas Complementarias</v>
          </cell>
          <cell r="C5749">
            <v>0</v>
          </cell>
          <cell r="D5749" t="str">
            <v>Costo  Neto</v>
          </cell>
          <cell r="E5749">
            <v>0</v>
          </cell>
          <cell r="F5749" t="str">
            <v>Total D=A+B+C</v>
          </cell>
          <cell r="G5749">
            <v>149165.25</v>
          </cell>
        </row>
        <row r="5751">
          <cell r="A5751" t="str">
            <v>ANALISIS DE PRECIOS</v>
          </cell>
          <cell r="B5751">
            <v>0</v>
          </cell>
          <cell r="C5751">
            <v>0</v>
          </cell>
          <cell r="D5751">
            <v>0</v>
          </cell>
          <cell r="E5751">
            <v>0</v>
          </cell>
          <cell r="F5751">
            <v>0</v>
          </cell>
          <cell r="G5751">
            <v>0</v>
          </cell>
        </row>
        <row r="5752">
          <cell r="A5752" t="str">
            <v>COMITENTE:</v>
          </cell>
          <cell r="B5752" t="str">
            <v>DIRECCIÓN DE INFRAESTRUCTURA ESCOLAR</v>
          </cell>
          <cell r="C5752">
            <v>0</v>
          </cell>
          <cell r="D5752">
            <v>0</v>
          </cell>
          <cell r="E5752">
            <v>0</v>
          </cell>
          <cell r="F5752">
            <v>0</v>
          </cell>
          <cell r="G5752">
            <v>0</v>
          </cell>
        </row>
        <row r="5753">
          <cell r="A5753" t="str">
            <v>CONTRATISTA:</v>
          </cell>
          <cell r="B5753">
            <v>0</v>
          </cell>
          <cell r="C5753">
            <v>0</v>
          </cell>
          <cell r="D5753">
            <v>0</v>
          </cell>
          <cell r="E5753">
            <v>0</v>
          </cell>
          <cell r="F5753">
            <v>0</v>
          </cell>
          <cell r="G5753">
            <v>0</v>
          </cell>
        </row>
        <row r="5754">
          <cell r="A5754" t="str">
            <v>OBRA:</v>
          </cell>
          <cell r="B5754" t="str">
            <v>ESCUELA JUAN JOSE PASO</v>
          </cell>
          <cell r="C5754">
            <v>0</v>
          </cell>
          <cell r="D5754">
            <v>0</v>
          </cell>
          <cell r="E5754">
            <v>0</v>
          </cell>
          <cell r="F5754" t="str">
            <v>PRECIOS A:</v>
          </cell>
          <cell r="G5754">
            <v>44180</v>
          </cell>
        </row>
        <row r="5755">
          <cell r="A5755" t="str">
            <v>UBICACIÓN:</v>
          </cell>
          <cell r="B5755" t="str">
            <v>DEPARTAMENTO ANGACO</v>
          </cell>
          <cell r="C5755">
            <v>0</v>
          </cell>
          <cell r="D5755">
            <v>0</v>
          </cell>
          <cell r="E5755">
            <v>0</v>
          </cell>
          <cell r="F5755">
            <v>0</v>
          </cell>
          <cell r="G5755">
            <v>0</v>
          </cell>
        </row>
        <row r="5756">
          <cell r="A5756" t="str">
            <v>RUBRO:</v>
          </cell>
          <cell r="B5756">
            <v>22</v>
          </cell>
          <cell r="C5756" t="str">
            <v>VARIOS</v>
          </cell>
          <cell r="D5756">
            <v>0</v>
          </cell>
          <cell r="E5756">
            <v>0</v>
          </cell>
          <cell r="F5756">
            <v>0</v>
          </cell>
          <cell r="G5756">
            <v>0</v>
          </cell>
        </row>
        <row r="5757">
          <cell r="A5757" t="str">
            <v>ITEM:</v>
          </cell>
          <cell r="B5757" t="str">
            <v>22.2</v>
          </cell>
          <cell r="C5757" t="str">
            <v>Construcción de mástil</v>
          </cell>
          <cell r="D5757">
            <v>0</v>
          </cell>
          <cell r="E5757">
            <v>0</v>
          </cell>
          <cell r="F5757" t="str">
            <v>UNIDAD:</v>
          </cell>
          <cell r="G5757" t="str">
            <v>gl</v>
          </cell>
        </row>
        <row r="5758">
          <cell r="A5758">
            <v>0</v>
          </cell>
          <cell r="B5758">
            <v>0</v>
          </cell>
          <cell r="C5758">
            <v>0</v>
          </cell>
          <cell r="D5758">
            <v>0</v>
          </cell>
          <cell r="E5758">
            <v>0</v>
          </cell>
          <cell r="F5758">
            <v>0</v>
          </cell>
          <cell r="G5758">
            <v>0</v>
          </cell>
        </row>
        <row r="5759">
          <cell r="A5759" t="str">
            <v>DATOS REDETERMINACION</v>
          </cell>
          <cell r="B5759">
            <v>0</v>
          </cell>
          <cell r="C5759" t="str">
            <v>DESIGNACION</v>
          </cell>
          <cell r="D5759" t="str">
            <v>U</v>
          </cell>
          <cell r="E5759" t="str">
            <v>Cantidad</v>
          </cell>
          <cell r="F5759" t="str">
            <v>$ Unitarios</v>
          </cell>
          <cell r="G5759" t="str">
            <v>$ Parcial</v>
          </cell>
        </row>
        <row r="5760">
          <cell r="A5760" t="str">
            <v>CÓDIGO</v>
          </cell>
          <cell r="B5760" t="str">
            <v>DESCRIPCIÓN</v>
          </cell>
          <cell r="C5760">
            <v>0</v>
          </cell>
          <cell r="D5760">
            <v>0</v>
          </cell>
          <cell r="E5760">
            <v>0</v>
          </cell>
          <cell r="F5760">
            <v>0</v>
          </cell>
          <cell r="G5760">
            <v>0</v>
          </cell>
        </row>
        <row r="5761">
          <cell r="A5761">
            <v>0</v>
          </cell>
          <cell r="B5761">
            <v>0</v>
          </cell>
          <cell r="C5761" t="str">
            <v>A - MATERIALES</v>
          </cell>
          <cell r="D5761">
            <v>0</v>
          </cell>
          <cell r="E5761">
            <v>0</v>
          </cell>
          <cell r="F5761">
            <v>0</v>
          </cell>
          <cell r="G5761">
            <v>0</v>
          </cell>
        </row>
        <row r="5762">
          <cell r="A5762" t="str">
            <v>INDEC-PB - 41261-1</v>
          </cell>
          <cell r="B5762" t="str">
            <v xml:space="preserve">Barras de hierro y acero                                               </v>
          </cell>
          <cell r="C5762" t="str">
            <v>Mastil</v>
          </cell>
          <cell r="D5762" t="str">
            <v>Un.</v>
          </cell>
          <cell r="E5762">
            <v>1</v>
          </cell>
          <cell r="F5762">
            <v>17207.483</v>
          </cell>
          <cell r="G5762">
            <v>17207.48</v>
          </cell>
        </row>
        <row r="5763">
          <cell r="A5763" t="str">
            <v>INDEC-DCTO - inciso p)</v>
          </cell>
          <cell r="B5763" t="str">
            <v>Gastos generales</v>
          </cell>
          <cell r="C5763" t="str">
            <v>Materiales Varios (Fundación Mástil)</v>
          </cell>
          <cell r="D5763" t="str">
            <v>Gl.</v>
          </cell>
          <cell r="E5763">
            <v>1</v>
          </cell>
          <cell r="F5763">
            <v>3577.7898199999995</v>
          </cell>
          <cell r="G5763">
            <v>3577.79</v>
          </cell>
        </row>
        <row r="5764">
          <cell r="A5764" t="str">
            <v/>
          </cell>
          <cell r="B5764" t="str">
            <v/>
          </cell>
          <cell r="C5764">
            <v>0</v>
          </cell>
          <cell r="D5764" t="str">
            <v/>
          </cell>
          <cell r="E5764">
            <v>0</v>
          </cell>
          <cell r="F5764">
            <v>0</v>
          </cell>
          <cell r="G5764">
            <v>0</v>
          </cell>
        </row>
        <row r="5765">
          <cell r="A5765" t="str">
            <v/>
          </cell>
          <cell r="B5765" t="str">
            <v/>
          </cell>
          <cell r="C5765">
            <v>0</v>
          </cell>
          <cell r="D5765" t="str">
            <v/>
          </cell>
          <cell r="E5765">
            <v>0</v>
          </cell>
          <cell r="F5765">
            <v>0</v>
          </cell>
          <cell r="G5765">
            <v>0</v>
          </cell>
        </row>
        <row r="5766">
          <cell r="A5766" t="str">
            <v/>
          </cell>
          <cell r="B5766" t="str">
            <v/>
          </cell>
          <cell r="C5766">
            <v>0</v>
          </cell>
          <cell r="D5766" t="str">
            <v/>
          </cell>
          <cell r="E5766">
            <v>0</v>
          </cell>
          <cell r="F5766">
            <v>0</v>
          </cell>
          <cell r="G5766">
            <v>0</v>
          </cell>
        </row>
        <row r="5767">
          <cell r="A5767" t="str">
            <v/>
          </cell>
          <cell r="B5767" t="str">
            <v/>
          </cell>
          <cell r="C5767">
            <v>0</v>
          </cell>
          <cell r="D5767" t="str">
            <v/>
          </cell>
          <cell r="E5767">
            <v>0</v>
          </cell>
          <cell r="F5767">
            <v>0</v>
          </cell>
          <cell r="G5767">
            <v>0</v>
          </cell>
        </row>
        <row r="5768">
          <cell r="A5768" t="str">
            <v/>
          </cell>
          <cell r="B5768" t="str">
            <v/>
          </cell>
          <cell r="C5768">
            <v>0</v>
          </cell>
          <cell r="D5768" t="str">
            <v/>
          </cell>
          <cell r="E5768">
            <v>0</v>
          </cell>
          <cell r="F5768">
            <v>0</v>
          </cell>
          <cell r="G5768">
            <v>0</v>
          </cell>
        </row>
        <row r="5769">
          <cell r="A5769" t="str">
            <v/>
          </cell>
          <cell r="B5769" t="str">
            <v/>
          </cell>
          <cell r="C5769">
            <v>0</v>
          </cell>
          <cell r="D5769" t="str">
            <v/>
          </cell>
          <cell r="E5769">
            <v>0</v>
          </cell>
          <cell r="F5769">
            <v>0</v>
          </cell>
          <cell r="G5769">
            <v>0</v>
          </cell>
        </row>
        <row r="5770">
          <cell r="A5770" t="str">
            <v/>
          </cell>
          <cell r="B5770" t="str">
            <v/>
          </cell>
          <cell r="C5770">
            <v>0</v>
          </cell>
          <cell r="D5770" t="str">
            <v/>
          </cell>
          <cell r="E5770">
            <v>0</v>
          </cell>
          <cell r="F5770">
            <v>0</v>
          </cell>
          <cell r="G5770">
            <v>0</v>
          </cell>
        </row>
        <row r="5771">
          <cell r="A5771" t="str">
            <v/>
          </cell>
          <cell r="B5771" t="str">
            <v/>
          </cell>
          <cell r="C5771">
            <v>0</v>
          </cell>
          <cell r="D5771" t="str">
            <v/>
          </cell>
          <cell r="E5771">
            <v>0</v>
          </cell>
          <cell r="F5771">
            <v>0</v>
          </cell>
          <cell r="G5771">
            <v>0</v>
          </cell>
        </row>
        <row r="5772">
          <cell r="A5772" t="str">
            <v/>
          </cell>
          <cell r="B5772" t="str">
            <v/>
          </cell>
          <cell r="C5772">
            <v>0</v>
          </cell>
          <cell r="D5772" t="str">
            <v/>
          </cell>
          <cell r="E5772">
            <v>0</v>
          </cell>
          <cell r="F5772">
            <v>0</v>
          </cell>
          <cell r="G5772">
            <v>0</v>
          </cell>
        </row>
        <row r="5773">
          <cell r="A5773" t="str">
            <v/>
          </cell>
          <cell r="B5773" t="str">
            <v/>
          </cell>
          <cell r="C5773">
            <v>0</v>
          </cell>
          <cell r="D5773" t="str">
            <v/>
          </cell>
          <cell r="E5773">
            <v>0</v>
          </cell>
          <cell r="F5773">
            <v>0</v>
          </cell>
          <cell r="G5773">
            <v>0</v>
          </cell>
        </row>
        <row r="5774">
          <cell r="A5774" t="str">
            <v/>
          </cell>
          <cell r="B5774" t="str">
            <v/>
          </cell>
          <cell r="C5774">
            <v>0</v>
          </cell>
          <cell r="D5774" t="str">
            <v/>
          </cell>
          <cell r="E5774">
            <v>0</v>
          </cell>
          <cell r="F5774">
            <v>0</v>
          </cell>
          <cell r="G5774">
            <v>0</v>
          </cell>
        </row>
        <row r="5775">
          <cell r="A5775" t="str">
            <v/>
          </cell>
          <cell r="B5775" t="str">
            <v/>
          </cell>
          <cell r="C5775">
            <v>0</v>
          </cell>
          <cell r="D5775" t="str">
            <v/>
          </cell>
          <cell r="E5775">
            <v>0</v>
          </cell>
          <cell r="F5775">
            <v>0</v>
          </cell>
          <cell r="G5775">
            <v>0</v>
          </cell>
        </row>
        <row r="5776">
          <cell r="A5776">
            <v>0</v>
          </cell>
          <cell r="B5776">
            <v>0</v>
          </cell>
          <cell r="C5776">
            <v>0</v>
          </cell>
          <cell r="D5776">
            <v>0</v>
          </cell>
          <cell r="E5776">
            <v>0</v>
          </cell>
          <cell r="F5776" t="str">
            <v>Total A</v>
          </cell>
          <cell r="G5776">
            <v>20785.27</v>
          </cell>
        </row>
        <row r="5777">
          <cell r="A5777">
            <v>0</v>
          </cell>
          <cell r="B5777">
            <v>0</v>
          </cell>
          <cell r="C5777" t="str">
            <v>B - MANO DE OBRA</v>
          </cell>
          <cell r="D5777">
            <v>0</v>
          </cell>
          <cell r="E5777">
            <v>0</v>
          </cell>
          <cell r="F5777">
            <v>0</v>
          </cell>
          <cell r="G5777">
            <v>0</v>
          </cell>
        </row>
        <row r="5778">
          <cell r="A5778" t="str">
            <v>IIEE-SJ - 102000</v>
          </cell>
          <cell r="B5778" t="str">
            <v xml:space="preserve">Oficial </v>
          </cell>
          <cell r="C5778" t="str">
            <v>Oficial</v>
          </cell>
          <cell r="D5778" t="str">
            <v>hs.</v>
          </cell>
          <cell r="E5778">
            <v>4.3019999999999996</v>
          </cell>
          <cell r="F5778">
            <v>222.14</v>
          </cell>
          <cell r="G5778">
            <v>955.65</v>
          </cell>
        </row>
        <row r="5779">
          <cell r="A5779" t="str">
            <v>IIEE-SJ - 103000</v>
          </cell>
          <cell r="B5779" t="str">
            <v>Ayudante</v>
          </cell>
          <cell r="C5779" t="str">
            <v>Ayudante</v>
          </cell>
          <cell r="D5779" t="str">
            <v>hs.</v>
          </cell>
          <cell r="E5779">
            <v>4.99</v>
          </cell>
          <cell r="F5779">
            <v>188.03</v>
          </cell>
          <cell r="G5779">
            <v>938.27</v>
          </cell>
        </row>
        <row r="5780">
          <cell r="A5780" t="str">
            <v>IIEE-SJ - 102000</v>
          </cell>
          <cell r="B5780" t="str">
            <v xml:space="preserve">Oficial </v>
          </cell>
          <cell r="C5780" t="str">
            <v>Cargas Sociales Oficial</v>
          </cell>
          <cell r="D5780" t="str">
            <v>hs.</v>
          </cell>
          <cell r="E5780">
            <v>4.3019999999999996</v>
          </cell>
          <cell r="F5780">
            <v>139.9</v>
          </cell>
          <cell r="G5780">
            <v>601.85</v>
          </cell>
        </row>
        <row r="5781">
          <cell r="A5781" t="str">
            <v>IIEE-SJ - 103000</v>
          </cell>
          <cell r="B5781" t="str">
            <v>Ayudante</v>
          </cell>
          <cell r="C5781" t="str">
            <v>Cargas Sociales Ayudante</v>
          </cell>
          <cell r="D5781" t="str">
            <v>hs.</v>
          </cell>
          <cell r="E5781">
            <v>4.99</v>
          </cell>
          <cell r="F5781">
            <v>118.96</v>
          </cell>
          <cell r="G5781">
            <v>593.61</v>
          </cell>
        </row>
        <row r="5782">
          <cell r="A5782" t="str">
            <v/>
          </cell>
          <cell r="B5782">
            <v>0</v>
          </cell>
          <cell r="C5782">
            <v>0</v>
          </cell>
          <cell r="D5782" t="str">
            <v/>
          </cell>
          <cell r="E5782">
            <v>0</v>
          </cell>
          <cell r="F5782">
            <v>0</v>
          </cell>
          <cell r="G5782">
            <v>0</v>
          </cell>
        </row>
        <row r="5783">
          <cell r="A5783" t="str">
            <v/>
          </cell>
          <cell r="B5783">
            <v>0</v>
          </cell>
          <cell r="C5783">
            <v>0</v>
          </cell>
          <cell r="D5783" t="str">
            <v/>
          </cell>
          <cell r="E5783">
            <v>0</v>
          </cell>
          <cell r="F5783">
            <v>0</v>
          </cell>
          <cell r="G5783">
            <v>0</v>
          </cell>
        </row>
        <row r="5784">
          <cell r="A5784" t="str">
            <v/>
          </cell>
          <cell r="B5784">
            <v>0</v>
          </cell>
          <cell r="C5784">
            <v>0</v>
          </cell>
          <cell r="D5784" t="str">
            <v/>
          </cell>
          <cell r="E5784">
            <v>0</v>
          </cell>
          <cell r="F5784">
            <v>0</v>
          </cell>
          <cell r="G5784">
            <v>0</v>
          </cell>
        </row>
        <row r="5785">
          <cell r="A5785" t="str">
            <v/>
          </cell>
          <cell r="B5785">
            <v>0</v>
          </cell>
          <cell r="C5785">
            <v>0</v>
          </cell>
          <cell r="D5785" t="str">
            <v/>
          </cell>
          <cell r="E5785">
            <v>0</v>
          </cell>
          <cell r="F5785">
            <v>0</v>
          </cell>
          <cell r="G5785">
            <v>0</v>
          </cell>
        </row>
        <row r="5786">
          <cell r="A5786">
            <v>0</v>
          </cell>
          <cell r="B5786">
            <v>0</v>
          </cell>
          <cell r="C5786">
            <v>0</v>
          </cell>
          <cell r="D5786">
            <v>0</v>
          </cell>
          <cell r="E5786">
            <v>0</v>
          </cell>
          <cell r="F5786" t="str">
            <v>Total B</v>
          </cell>
          <cell r="G5786">
            <v>3089.38</v>
          </cell>
        </row>
        <row r="5787">
          <cell r="A5787">
            <v>0</v>
          </cell>
          <cell r="B5787">
            <v>0</v>
          </cell>
          <cell r="C5787" t="str">
            <v>C - EQUIPOS</v>
          </cell>
          <cell r="D5787">
            <v>0</v>
          </cell>
          <cell r="E5787">
            <v>0</v>
          </cell>
          <cell r="F5787">
            <v>0</v>
          </cell>
          <cell r="G5787">
            <v>0</v>
          </cell>
        </row>
        <row r="5788">
          <cell r="A5788" t="str">
            <v>INDEC-SA - 71240-21</v>
          </cell>
          <cell r="B5788" t="str">
            <v>Camión con acoplado2</v>
          </cell>
          <cell r="C5788" t="str">
            <v>Hidrogrúa</v>
          </cell>
          <cell r="D5788" t="str">
            <v>hs</v>
          </cell>
          <cell r="E5788">
            <v>2</v>
          </cell>
          <cell r="F5788">
            <v>4003.13</v>
          </cell>
          <cell r="G5788">
            <v>8006.26</v>
          </cell>
        </row>
        <row r="5789">
          <cell r="A5789" t="str">
            <v/>
          </cell>
          <cell r="B5789" t="str">
            <v/>
          </cell>
          <cell r="C5789">
            <v>0</v>
          </cell>
          <cell r="D5789" t="str">
            <v/>
          </cell>
          <cell r="E5789">
            <v>0</v>
          </cell>
          <cell r="F5789">
            <v>0</v>
          </cell>
          <cell r="G5789">
            <v>0</v>
          </cell>
        </row>
        <row r="5790">
          <cell r="A5790" t="str">
            <v/>
          </cell>
          <cell r="B5790" t="str">
            <v/>
          </cell>
          <cell r="C5790">
            <v>0</v>
          </cell>
          <cell r="D5790" t="str">
            <v/>
          </cell>
          <cell r="E5790">
            <v>0</v>
          </cell>
          <cell r="F5790">
            <v>0</v>
          </cell>
          <cell r="G5790">
            <v>0</v>
          </cell>
        </row>
        <row r="5791">
          <cell r="A5791" t="str">
            <v/>
          </cell>
          <cell r="B5791" t="str">
            <v/>
          </cell>
          <cell r="C5791">
            <v>0</v>
          </cell>
          <cell r="D5791" t="str">
            <v/>
          </cell>
          <cell r="E5791">
            <v>0</v>
          </cell>
          <cell r="F5791">
            <v>0</v>
          </cell>
          <cell r="G5791">
            <v>0</v>
          </cell>
        </row>
        <row r="5792">
          <cell r="A5792" t="str">
            <v/>
          </cell>
          <cell r="B5792" t="str">
            <v/>
          </cell>
          <cell r="C5792">
            <v>0</v>
          </cell>
          <cell r="D5792" t="str">
            <v/>
          </cell>
          <cell r="E5792">
            <v>0</v>
          </cell>
          <cell r="F5792">
            <v>0</v>
          </cell>
          <cell r="G5792">
            <v>0</v>
          </cell>
        </row>
        <row r="5793">
          <cell r="A5793" t="str">
            <v/>
          </cell>
          <cell r="B5793" t="str">
            <v/>
          </cell>
          <cell r="C5793">
            <v>0</v>
          </cell>
          <cell r="D5793" t="str">
            <v/>
          </cell>
          <cell r="E5793">
            <v>0</v>
          </cell>
          <cell r="F5793">
            <v>0</v>
          </cell>
          <cell r="G5793">
            <v>0</v>
          </cell>
        </row>
        <row r="5794">
          <cell r="A5794" t="str">
            <v/>
          </cell>
          <cell r="B5794" t="str">
            <v/>
          </cell>
          <cell r="C5794">
            <v>0</v>
          </cell>
          <cell r="D5794" t="str">
            <v/>
          </cell>
          <cell r="E5794">
            <v>0</v>
          </cell>
          <cell r="F5794">
            <v>0</v>
          </cell>
          <cell r="G5794">
            <v>0</v>
          </cell>
        </row>
        <row r="5795">
          <cell r="A5795" t="str">
            <v/>
          </cell>
          <cell r="B5795" t="str">
            <v/>
          </cell>
          <cell r="C5795">
            <v>0</v>
          </cell>
          <cell r="D5795" t="str">
            <v/>
          </cell>
          <cell r="E5795">
            <v>0</v>
          </cell>
          <cell r="F5795">
            <v>0</v>
          </cell>
          <cell r="G5795">
            <v>0</v>
          </cell>
        </row>
        <row r="5796">
          <cell r="A5796" t="str">
            <v/>
          </cell>
          <cell r="B5796" t="str">
            <v/>
          </cell>
          <cell r="C5796">
            <v>0</v>
          </cell>
          <cell r="D5796" t="str">
            <v/>
          </cell>
          <cell r="E5796">
            <v>0</v>
          </cell>
          <cell r="F5796">
            <v>0</v>
          </cell>
          <cell r="G5796">
            <v>0</v>
          </cell>
        </row>
        <row r="5797">
          <cell r="A5797">
            <v>0</v>
          </cell>
          <cell r="B5797">
            <v>0</v>
          </cell>
          <cell r="C5797">
            <v>0</v>
          </cell>
          <cell r="D5797">
            <v>0</v>
          </cell>
          <cell r="E5797">
            <v>0</v>
          </cell>
          <cell r="F5797" t="str">
            <v>Total C</v>
          </cell>
          <cell r="G5797">
            <v>8006.26</v>
          </cell>
        </row>
        <row r="5798">
          <cell r="A5798">
            <v>0</v>
          </cell>
          <cell r="B5798">
            <v>0</v>
          </cell>
          <cell r="C5798">
            <v>0</v>
          </cell>
          <cell r="D5798">
            <v>0</v>
          </cell>
          <cell r="E5798">
            <v>0</v>
          </cell>
          <cell r="F5798">
            <v>0</v>
          </cell>
          <cell r="G5798">
            <v>0</v>
          </cell>
        </row>
        <row r="5799">
          <cell r="A5799" t="str">
            <v>22.2</v>
          </cell>
          <cell r="B5799" t="str">
            <v>Construcción de mástil</v>
          </cell>
          <cell r="C5799">
            <v>0</v>
          </cell>
          <cell r="D5799" t="str">
            <v>Costo  Neto</v>
          </cell>
          <cell r="E5799">
            <v>0</v>
          </cell>
          <cell r="F5799" t="str">
            <v>Total D=A+B+C</v>
          </cell>
          <cell r="G5799">
            <v>31880.910000000003</v>
          </cell>
        </row>
        <row r="5801">
          <cell r="A5801" t="str">
            <v>ANALISIS DE PRECIOS</v>
          </cell>
          <cell r="B5801">
            <v>0</v>
          </cell>
          <cell r="C5801">
            <v>0</v>
          </cell>
          <cell r="D5801">
            <v>0</v>
          </cell>
          <cell r="E5801">
            <v>0</v>
          </cell>
          <cell r="F5801">
            <v>0</v>
          </cell>
          <cell r="G5801">
            <v>0</v>
          </cell>
        </row>
        <row r="5802">
          <cell r="A5802" t="str">
            <v>COMITENTE:</v>
          </cell>
          <cell r="B5802" t="str">
            <v>DIRECCIÓN DE INFRAESTRUCTURA ESCOLAR</v>
          </cell>
          <cell r="C5802">
            <v>0</v>
          </cell>
          <cell r="D5802">
            <v>0</v>
          </cell>
          <cell r="E5802">
            <v>0</v>
          </cell>
          <cell r="F5802">
            <v>0</v>
          </cell>
          <cell r="G5802">
            <v>0</v>
          </cell>
        </row>
        <row r="5803">
          <cell r="A5803" t="str">
            <v>CONTRATISTA:</v>
          </cell>
          <cell r="B5803">
            <v>0</v>
          </cell>
          <cell r="C5803">
            <v>0</v>
          </cell>
          <cell r="D5803">
            <v>0</v>
          </cell>
          <cell r="E5803">
            <v>0</v>
          </cell>
          <cell r="F5803">
            <v>0</v>
          </cell>
          <cell r="G5803">
            <v>0</v>
          </cell>
        </row>
        <row r="5804">
          <cell r="A5804" t="str">
            <v>OBRA:</v>
          </cell>
          <cell r="B5804" t="str">
            <v>ESCUELA JUAN JOSE PASO</v>
          </cell>
          <cell r="C5804">
            <v>0</v>
          </cell>
          <cell r="D5804">
            <v>0</v>
          </cell>
          <cell r="E5804">
            <v>0</v>
          </cell>
          <cell r="F5804" t="str">
            <v>PRECIOS A:</v>
          </cell>
          <cell r="G5804">
            <v>44180</v>
          </cell>
        </row>
        <row r="5805">
          <cell r="A5805" t="str">
            <v>UBICACIÓN:</v>
          </cell>
          <cell r="B5805" t="str">
            <v>DEPARTAMENTO ANGACO</v>
          </cell>
          <cell r="C5805">
            <v>0</v>
          </cell>
          <cell r="D5805">
            <v>0</v>
          </cell>
          <cell r="E5805">
            <v>0</v>
          </cell>
          <cell r="F5805">
            <v>0</v>
          </cell>
          <cell r="G5805">
            <v>0</v>
          </cell>
        </row>
        <row r="5806">
          <cell r="A5806" t="str">
            <v>RUBRO:</v>
          </cell>
          <cell r="B5806">
            <v>22</v>
          </cell>
          <cell r="C5806" t="str">
            <v>VARIOS</v>
          </cell>
          <cell r="D5806">
            <v>0</v>
          </cell>
          <cell r="E5806">
            <v>0</v>
          </cell>
          <cell r="F5806">
            <v>0</v>
          </cell>
          <cell r="G5806">
            <v>0</v>
          </cell>
        </row>
        <row r="5807">
          <cell r="A5807" t="str">
            <v>ITEM:</v>
          </cell>
          <cell r="B5807" t="str">
            <v>22.3.1</v>
          </cell>
          <cell r="C5807" t="str">
            <v>Guardasillas</v>
          </cell>
          <cell r="D5807">
            <v>0</v>
          </cell>
          <cell r="E5807">
            <v>0</v>
          </cell>
          <cell r="F5807" t="str">
            <v>UNIDAD:</v>
          </cell>
          <cell r="G5807" t="str">
            <v>ud</v>
          </cell>
        </row>
        <row r="5808">
          <cell r="A5808">
            <v>0</v>
          </cell>
          <cell r="B5808">
            <v>0</v>
          </cell>
          <cell r="C5808">
            <v>0</v>
          </cell>
          <cell r="D5808">
            <v>0</v>
          </cell>
          <cell r="E5808">
            <v>0</v>
          </cell>
          <cell r="F5808">
            <v>0</v>
          </cell>
          <cell r="G5808">
            <v>0</v>
          </cell>
        </row>
        <row r="5809">
          <cell r="A5809" t="str">
            <v>DATOS REDETERMINACION</v>
          </cell>
          <cell r="B5809">
            <v>0</v>
          </cell>
          <cell r="C5809" t="str">
            <v>DESIGNACION</v>
          </cell>
          <cell r="D5809" t="str">
            <v>U</v>
          </cell>
          <cell r="E5809" t="str">
            <v>Cantidad</v>
          </cell>
          <cell r="F5809" t="str">
            <v>$ Unitarios</v>
          </cell>
          <cell r="G5809" t="str">
            <v>$ Parcial</v>
          </cell>
        </row>
        <row r="5810">
          <cell r="A5810" t="str">
            <v>CÓDIGO</v>
          </cell>
          <cell r="B5810" t="str">
            <v>DESCRIPCIÓN</v>
          </cell>
          <cell r="C5810">
            <v>0</v>
          </cell>
          <cell r="D5810">
            <v>0</v>
          </cell>
          <cell r="E5810">
            <v>0</v>
          </cell>
          <cell r="F5810">
            <v>0</v>
          </cell>
          <cell r="G5810">
            <v>0</v>
          </cell>
        </row>
        <row r="5811">
          <cell r="A5811">
            <v>0</v>
          </cell>
          <cell r="B5811">
            <v>0</v>
          </cell>
          <cell r="C5811" t="str">
            <v>A - MATERIALES</v>
          </cell>
          <cell r="D5811">
            <v>0</v>
          </cell>
          <cell r="E5811">
            <v>0</v>
          </cell>
          <cell r="F5811">
            <v>0</v>
          </cell>
          <cell r="G5811">
            <v>0</v>
          </cell>
        </row>
        <row r="5812">
          <cell r="A5812" t="str">
            <v>INDEC-PB - 31100-1</v>
          </cell>
          <cell r="B5812" t="str">
            <v xml:space="preserve">Maderas aserradas                                                      </v>
          </cell>
          <cell r="C5812" t="str">
            <v>Guardasillas</v>
          </cell>
          <cell r="D5812" t="str">
            <v>ml</v>
          </cell>
          <cell r="E5812">
            <v>198.75000000000003</v>
          </cell>
          <cell r="F5812">
            <v>340</v>
          </cell>
          <cell r="G5812">
            <v>67575</v>
          </cell>
        </row>
        <row r="5813">
          <cell r="A5813" t="str">
            <v>INDEC-DCTO - inciso p)</v>
          </cell>
          <cell r="B5813" t="str">
            <v>Gastos generales</v>
          </cell>
          <cell r="C5813" t="str">
            <v>Materiales Varios (Fijaciones, Pintura S/Guardasilla, etc)</v>
          </cell>
          <cell r="D5813" t="str">
            <v>Gl.</v>
          </cell>
          <cell r="E5813">
            <v>1</v>
          </cell>
          <cell r="F5813">
            <v>4080.1387500000005</v>
          </cell>
          <cell r="G5813">
            <v>4080.14</v>
          </cell>
        </row>
        <row r="5814">
          <cell r="A5814" t="str">
            <v/>
          </cell>
          <cell r="B5814" t="str">
            <v/>
          </cell>
          <cell r="C5814">
            <v>0</v>
          </cell>
          <cell r="D5814" t="str">
            <v/>
          </cell>
          <cell r="E5814">
            <v>0</v>
          </cell>
          <cell r="F5814">
            <v>0</v>
          </cell>
          <cell r="G5814">
            <v>0</v>
          </cell>
        </row>
        <row r="5815">
          <cell r="A5815" t="str">
            <v/>
          </cell>
          <cell r="B5815" t="str">
            <v/>
          </cell>
          <cell r="C5815">
            <v>0</v>
          </cell>
          <cell r="D5815" t="str">
            <v/>
          </cell>
          <cell r="E5815">
            <v>0</v>
          </cell>
          <cell r="F5815">
            <v>0</v>
          </cell>
          <cell r="G5815">
            <v>0</v>
          </cell>
        </row>
        <row r="5816">
          <cell r="A5816" t="str">
            <v/>
          </cell>
          <cell r="B5816" t="str">
            <v/>
          </cell>
          <cell r="C5816">
            <v>0</v>
          </cell>
          <cell r="D5816" t="str">
            <v/>
          </cell>
          <cell r="E5816">
            <v>0</v>
          </cell>
          <cell r="F5816">
            <v>0</v>
          </cell>
          <cell r="G5816">
            <v>0</v>
          </cell>
        </row>
        <row r="5817">
          <cell r="A5817" t="str">
            <v/>
          </cell>
          <cell r="B5817" t="str">
            <v/>
          </cell>
          <cell r="C5817">
            <v>0</v>
          </cell>
          <cell r="D5817" t="str">
            <v/>
          </cell>
          <cell r="E5817">
            <v>0</v>
          </cell>
          <cell r="F5817">
            <v>0</v>
          </cell>
          <cell r="G5817">
            <v>0</v>
          </cell>
        </row>
        <row r="5818">
          <cell r="A5818" t="str">
            <v/>
          </cell>
          <cell r="B5818" t="str">
            <v/>
          </cell>
          <cell r="C5818">
            <v>0</v>
          </cell>
          <cell r="D5818" t="str">
            <v/>
          </cell>
          <cell r="E5818">
            <v>0</v>
          </cell>
          <cell r="F5818">
            <v>0</v>
          </cell>
          <cell r="G5818">
            <v>0</v>
          </cell>
        </row>
        <row r="5819">
          <cell r="A5819" t="str">
            <v/>
          </cell>
          <cell r="B5819" t="str">
            <v/>
          </cell>
          <cell r="C5819">
            <v>0</v>
          </cell>
          <cell r="D5819" t="str">
            <v/>
          </cell>
          <cell r="E5819">
            <v>0</v>
          </cell>
          <cell r="F5819">
            <v>0</v>
          </cell>
          <cell r="G5819">
            <v>0</v>
          </cell>
        </row>
        <row r="5820">
          <cell r="A5820" t="str">
            <v/>
          </cell>
          <cell r="B5820" t="str">
            <v/>
          </cell>
          <cell r="C5820">
            <v>0</v>
          </cell>
          <cell r="D5820" t="str">
            <v/>
          </cell>
          <cell r="E5820">
            <v>0</v>
          </cell>
          <cell r="F5820">
            <v>0</v>
          </cell>
          <cell r="G5820">
            <v>0</v>
          </cell>
        </row>
        <row r="5821">
          <cell r="A5821" t="str">
            <v/>
          </cell>
          <cell r="B5821" t="str">
            <v/>
          </cell>
          <cell r="C5821">
            <v>0</v>
          </cell>
          <cell r="D5821" t="str">
            <v/>
          </cell>
          <cell r="E5821">
            <v>0</v>
          </cell>
          <cell r="F5821">
            <v>0</v>
          </cell>
          <cell r="G5821">
            <v>0</v>
          </cell>
        </row>
        <row r="5822">
          <cell r="A5822" t="str">
            <v/>
          </cell>
          <cell r="B5822" t="str">
            <v/>
          </cell>
          <cell r="C5822">
            <v>0</v>
          </cell>
          <cell r="D5822" t="str">
            <v/>
          </cell>
          <cell r="E5822">
            <v>0</v>
          </cell>
          <cell r="F5822">
            <v>0</v>
          </cell>
          <cell r="G5822">
            <v>0</v>
          </cell>
        </row>
        <row r="5823">
          <cell r="A5823" t="str">
            <v/>
          </cell>
          <cell r="B5823" t="str">
            <v/>
          </cell>
          <cell r="C5823">
            <v>0</v>
          </cell>
          <cell r="D5823" t="str">
            <v/>
          </cell>
          <cell r="E5823">
            <v>0</v>
          </cell>
          <cell r="F5823">
            <v>0</v>
          </cell>
          <cell r="G5823">
            <v>0</v>
          </cell>
        </row>
        <row r="5824">
          <cell r="A5824" t="str">
            <v/>
          </cell>
          <cell r="B5824" t="str">
            <v/>
          </cell>
          <cell r="C5824">
            <v>0</v>
          </cell>
          <cell r="D5824" t="str">
            <v/>
          </cell>
          <cell r="E5824">
            <v>0</v>
          </cell>
          <cell r="F5824">
            <v>0</v>
          </cell>
          <cell r="G5824">
            <v>0</v>
          </cell>
        </row>
        <row r="5825">
          <cell r="A5825" t="str">
            <v/>
          </cell>
          <cell r="B5825" t="str">
            <v/>
          </cell>
          <cell r="C5825">
            <v>0</v>
          </cell>
          <cell r="D5825" t="str">
            <v/>
          </cell>
          <cell r="E5825">
            <v>0</v>
          </cell>
          <cell r="F5825">
            <v>0</v>
          </cell>
          <cell r="G5825">
            <v>0</v>
          </cell>
        </row>
        <row r="5826">
          <cell r="A5826">
            <v>0</v>
          </cell>
          <cell r="B5826">
            <v>0</v>
          </cell>
          <cell r="C5826">
            <v>0</v>
          </cell>
          <cell r="D5826">
            <v>0</v>
          </cell>
          <cell r="E5826">
            <v>0</v>
          </cell>
          <cell r="F5826" t="str">
            <v>Total A</v>
          </cell>
          <cell r="G5826">
            <v>71655.14</v>
          </cell>
        </row>
        <row r="5827">
          <cell r="A5827">
            <v>0</v>
          </cell>
          <cell r="B5827">
            <v>0</v>
          </cell>
          <cell r="C5827" t="str">
            <v>B - MANO DE OBRA</v>
          </cell>
          <cell r="D5827">
            <v>0</v>
          </cell>
          <cell r="E5827">
            <v>0</v>
          </cell>
          <cell r="F5827">
            <v>0</v>
          </cell>
          <cell r="G5827">
            <v>0</v>
          </cell>
        </row>
        <row r="5828">
          <cell r="A5828" t="str">
            <v>IIEE-SJ - 102000</v>
          </cell>
          <cell r="B5828" t="str">
            <v xml:space="preserve">Oficial </v>
          </cell>
          <cell r="C5828" t="str">
            <v>Oficial</v>
          </cell>
          <cell r="D5828" t="str">
            <v>hs.</v>
          </cell>
          <cell r="E5828">
            <v>27.08</v>
          </cell>
          <cell r="F5828">
            <v>222.14</v>
          </cell>
          <cell r="G5828">
            <v>6015.55</v>
          </cell>
        </row>
        <row r="5829">
          <cell r="A5829" t="str">
            <v>IIEE-SJ - 103000</v>
          </cell>
          <cell r="B5829" t="str">
            <v>Ayudante</v>
          </cell>
          <cell r="C5829" t="str">
            <v>Ayudante</v>
          </cell>
          <cell r="D5829" t="str">
            <v>hs.</v>
          </cell>
          <cell r="E5829">
            <v>31.94</v>
          </cell>
          <cell r="F5829">
            <v>188.03</v>
          </cell>
          <cell r="G5829">
            <v>6005.68</v>
          </cell>
        </row>
        <row r="5830">
          <cell r="A5830" t="str">
            <v>IIEE-SJ - 102000</v>
          </cell>
          <cell r="B5830" t="str">
            <v xml:space="preserve">Oficial </v>
          </cell>
          <cell r="C5830" t="str">
            <v>Cargas Sociales Oficial</v>
          </cell>
          <cell r="D5830" t="str">
            <v>hs.</v>
          </cell>
          <cell r="E5830">
            <v>27.08</v>
          </cell>
          <cell r="F5830">
            <v>139.9</v>
          </cell>
          <cell r="G5830">
            <v>3788.49</v>
          </cell>
        </row>
        <row r="5831">
          <cell r="A5831" t="str">
            <v>IIEE-SJ - 103000</v>
          </cell>
          <cell r="B5831" t="str">
            <v>Ayudante</v>
          </cell>
          <cell r="C5831" t="str">
            <v>Cargas Sociales Ayudante</v>
          </cell>
          <cell r="D5831" t="str">
            <v>hs.</v>
          </cell>
          <cell r="E5831">
            <v>31.94</v>
          </cell>
          <cell r="F5831">
            <v>118.96</v>
          </cell>
          <cell r="G5831">
            <v>3799.58</v>
          </cell>
        </row>
        <row r="5832">
          <cell r="A5832" t="str">
            <v/>
          </cell>
          <cell r="B5832">
            <v>0</v>
          </cell>
          <cell r="C5832">
            <v>0</v>
          </cell>
          <cell r="D5832" t="str">
            <v/>
          </cell>
          <cell r="E5832">
            <v>0</v>
          </cell>
          <cell r="F5832">
            <v>0</v>
          </cell>
          <cell r="G5832">
            <v>0</v>
          </cell>
        </row>
        <row r="5833">
          <cell r="A5833" t="str">
            <v/>
          </cell>
          <cell r="B5833">
            <v>0</v>
          </cell>
          <cell r="C5833">
            <v>0</v>
          </cell>
          <cell r="D5833" t="str">
            <v/>
          </cell>
          <cell r="E5833">
            <v>0</v>
          </cell>
          <cell r="F5833">
            <v>0</v>
          </cell>
          <cell r="G5833">
            <v>0</v>
          </cell>
        </row>
        <row r="5834">
          <cell r="A5834" t="str">
            <v/>
          </cell>
          <cell r="B5834">
            <v>0</v>
          </cell>
          <cell r="C5834">
            <v>0</v>
          </cell>
          <cell r="D5834" t="str">
            <v/>
          </cell>
          <cell r="E5834">
            <v>0</v>
          </cell>
          <cell r="F5834">
            <v>0</v>
          </cell>
          <cell r="G5834">
            <v>0</v>
          </cell>
        </row>
        <row r="5835">
          <cell r="A5835" t="str">
            <v/>
          </cell>
          <cell r="B5835">
            <v>0</v>
          </cell>
          <cell r="C5835">
            <v>0</v>
          </cell>
          <cell r="D5835" t="str">
            <v/>
          </cell>
          <cell r="E5835">
            <v>0</v>
          </cell>
          <cell r="F5835">
            <v>0</v>
          </cell>
          <cell r="G5835">
            <v>0</v>
          </cell>
        </row>
        <row r="5836">
          <cell r="A5836">
            <v>0</v>
          </cell>
          <cell r="B5836">
            <v>0</v>
          </cell>
          <cell r="C5836">
            <v>0</v>
          </cell>
          <cell r="D5836">
            <v>0</v>
          </cell>
          <cell r="E5836">
            <v>0</v>
          </cell>
          <cell r="F5836" t="str">
            <v>Total B</v>
          </cell>
          <cell r="G5836">
            <v>19609.3</v>
          </cell>
        </row>
        <row r="5837">
          <cell r="A5837">
            <v>0</v>
          </cell>
          <cell r="B5837">
            <v>0</v>
          </cell>
          <cell r="C5837" t="str">
            <v>C - EQUIPOS</v>
          </cell>
          <cell r="D5837">
            <v>0</v>
          </cell>
          <cell r="E5837">
            <v>0</v>
          </cell>
          <cell r="F5837">
            <v>0</v>
          </cell>
          <cell r="G5837">
            <v>0</v>
          </cell>
        </row>
        <row r="5838">
          <cell r="A5838" t="str">
            <v/>
          </cell>
          <cell r="B5838" t="str">
            <v/>
          </cell>
          <cell r="C5838">
            <v>0</v>
          </cell>
          <cell r="D5838" t="str">
            <v/>
          </cell>
          <cell r="E5838">
            <v>0</v>
          </cell>
          <cell r="F5838">
            <v>0</v>
          </cell>
          <cell r="G5838">
            <v>0</v>
          </cell>
        </row>
        <row r="5839">
          <cell r="A5839" t="str">
            <v/>
          </cell>
          <cell r="B5839" t="str">
            <v/>
          </cell>
          <cell r="C5839">
            <v>0</v>
          </cell>
          <cell r="D5839" t="str">
            <v/>
          </cell>
          <cell r="E5839">
            <v>0</v>
          </cell>
          <cell r="F5839">
            <v>0</v>
          </cell>
          <cell r="G5839">
            <v>0</v>
          </cell>
        </row>
        <row r="5840">
          <cell r="A5840" t="str">
            <v/>
          </cell>
          <cell r="B5840" t="str">
            <v/>
          </cell>
          <cell r="C5840">
            <v>0</v>
          </cell>
          <cell r="D5840" t="str">
            <v/>
          </cell>
          <cell r="E5840">
            <v>0</v>
          </cell>
          <cell r="F5840">
            <v>0</v>
          </cell>
          <cell r="G5840">
            <v>0</v>
          </cell>
        </row>
        <row r="5841">
          <cell r="A5841" t="str">
            <v/>
          </cell>
          <cell r="B5841" t="str">
            <v/>
          </cell>
          <cell r="C5841">
            <v>0</v>
          </cell>
          <cell r="D5841" t="str">
            <v/>
          </cell>
          <cell r="E5841">
            <v>0</v>
          </cell>
          <cell r="F5841">
            <v>0</v>
          </cell>
          <cell r="G5841">
            <v>0</v>
          </cell>
        </row>
        <row r="5842">
          <cell r="A5842" t="str">
            <v/>
          </cell>
          <cell r="B5842" t="str">
            <v/>
          </cell>
          <cell r="C5842">
            <v>0</v>
          </cell>
          <cell r="D5842" t="str">
            <v/>
          </cell>
          <cell r="E5842">
            <v>0</v>
          </cell>
          <cell r="F5842">
            <v>0</v>
          </cell>
          <cell r="G5842">
            <v>0</v>
          </cell>
        </row>
        <row r="5843">
          <cell r="A5843" t="str">
            <v/>
          </cell>
          <cell r="B5843" t="str">
            <v/>
          </cell>
          <cell r="C5843">
            <v>0</v>
          </cell>
          <cell r="D5843" t="str">
            <v/>
          </cell>
          <cell r="E5843">
            <v>0</v>
          </cell>
          <cell r="F5843">
            <v>0</v>
          </cell>
          <cell r="G5843">
            <v>0</v>
          </cell>
        </row>
        <row r="5844">
          <cell r="A5844" t="str">
            <v/>
          </cell>
          <cell r="B5844" t="str">
            <v/>
          </cell>
          <cell r="C5844">
            <v>0</v>
          </cell>
          <cell r="D5844" t="str">
            <v/>
          </cell>
          <cell r="E5844">
            <v>0</v>
          </cell>
          <cell r="F5844">
            <v>0</v>
          </cell>
          <cell r="G5844">
            <v>0</v>
          </cell>
        </row>
        <row r="5845">
          <cell r="A5845" t="str">
            <v/>
          </cell>
          <cell r="B5845" t="str">
            <v/>
          </cell>
          <cell r="C5845">
            <v>0</v>
          </cell>
          <cell r="D5845" t="str">
            <v/>
          </cell>
          <cell r="E5845">
            <v>0</v>
          </cell>
          <cell r="F5845">
            <v>0</v>
          </cell>
          <cell r="G5845">
            <v>0</v>
          </cell>
        </row>
        <row r="5846">
          <cell r="A5846" t="str">
            <v/>
          </cell>
          <cell r="B5846" t="str">
            <v/>
          </cell>
          <cell r="C5846">
            <v>0</v>
          </cell>
          <cell r="D5846" t="str">
            <v/>
          </cell>
          <cell r="E5846">
            <v>0</v>
          </cell>
          <cell r="F5846">
            <v>0</v>
          </cell>
          <cell r="G5846">
            <v>0</v>
          </cell>
        </row>
        <row r="5847">
          <cell r="A5847">
            <v>0</v>
          </cell>
          <cell r="B5847">
            <v>0</v>
          </cell>
          <cell r="C5847">
            <v>0</v>
          </cell>
          <cell r="D5847">
            <v>0</v>
          </cell>
          <cell r="E5847">
            <v>0</v>
          </cell>
          <cell r="F5847" t="str">
            <v>Total C</v>
          </cell>
          <cell r="G5847">
            <v>0</v>
          </cell>
        </row>
        <row r="5848">
          <cell r="A5848">
            <v>0</v>
          </cell>
          <cell r="B5848">
            <v>0</v>
          </cell>
          <cell r="C5848">
            <v>0</v>
          </cell>
          <cell r="D5848">
            <v>0</v>
          </cell>
          <cell r="E5848">
            <v>0</v>
          </cell>
          <cell r="F5848">
            <v>0</v>
          </cell>
          <cell r="G5848">
            <v>0</v>
          </cell>
        </row>
        <row r="5849">
          <cell r="A5849" t="str">
            <v>22.3.1</v>
          </cell>
          <cell r="B5849" t="str">
            <v>Guardasillas</v>
          </cell>
          <cell r="C5849">
            <v>0</v>
          </cell>
          <cell r="D5849" t="str">
            <v>Costo  Neto</v>
          </cell>
          <cell r="E5849">
            <v>0</v>
          </cell>
          <cell r="F5849" t="str">
            <v>Total D=A+B+C</v>
          </cell>
          <cell r="G5849">
            <v>91264.44</v>
          </cell>
        </row>
        <row r="5851">
          <cell r="A5851" t="str">
            <v>ANALISIS DE PRECIOS</v>
          </cell>
          <cell r="B5851">
            <v>0</v>
          </cell>
          <cell r="C5851">
            <v>0</v>
          </cell>
          <cell r="D5851">
            <v>0</v>
          </cell>
          <cell r="E5851">
            <v>0</v>
          </cell>
          <cell r="F5851">
            <v>0</v>
          </cell>
          <cell r="G5851">
            <v>0</v>
          </cell>
        </row>
        <row r="5852">
          <cell r="A5852" t="str">
            <v>COMITENTE:</v>
          </cell>
          <cell r="B5852" t="str">
            <v>DIRECCIÓN DE INFRAESTRUCTURA ESCOLAR</v>
          </cell>
          <cell r="C5852">
            <v>0</v>
          </cell>
          <cell r="D5852">
            <v>0</v>
          </cell>
          <cell r="E5852">
            <v>0</v>
          </cell>
          <cell r="F5852">
            <v>0</v>
          </cell>
          <cell r="G5852">
            <v>0</v>
          </cell>
        </row>
        <row r="5853">
          <cell r="A5853" t="str">
            <v>CONTRATISTA:</v>
          </cell>
          <cell r="B5853">
            <v>0</v>
          </cell>
          <cell r="C5853">
            <v>0</v>
          </cell>
          <cell r="D5853">
            <v>0</v>
          </cell>
          <cell r="E5853">
            <v>0</v>
          </cell>
          <cell r="F5853">
            <v>0</v>
          </cell>
          <cell r="G5853">
            <v>0</v>
          </cell>
        </row>
        <row r="5854">
          <cell r="A5854" t="str">
            <v>OBRA:</v>
          </cell>
          <cell r="B5854" t="str">
            <v>ESCUELA JUAN JOSE PASO</v>
          </cell>
          <cell r="C5854">
            <v>0</v>
          </cell>
          <cell r="D5854">
            <v>0</v>
          </cell>
          <cell r="E5854">
            <v>0</v>
          </cell>
          <cell r="F5854" t="str">
            <v>PRECIOS A:</v>
          </cell>
          <cell r="G5854">
            <v>44180</v>
          </cell>
        </row>
        <row r="5855">
          <cell r="A5855" t="str">
            <v>UBICACIÓN:</v>
          </cell>
          <cell r="B5855" t="str">
            <v>DEPARTAMENTO ANGACO</v>
          </cell>
          <cell r="C5855">
            <v>0</v>
          </cell>
          <cell r="D5855">
            <v>0</v>
          </cell>
          <cell r="E5855">
            <v>0</v>
          </cell>
          <cell r="F5855">
            <v>0</v>
          </cell>
          <cell r="G5855">
            <v>0</v>
          </cell>
        </row>
        <row r="5856">
          <cell r="A5856" t="str">
            <v>RUBRO:</v>
          </cell>
          <cell r="B5856">
            <v>22</v>
          </cell>
          <cell r="C5856" t="str">
            <v>VARIOS</v>
          </cell>
          <cell r="D5856">
            <v>0</v>
          </cell>
          <cell r="E5856">
            <v>0</v>
          </cell>
          <cell r="F5856">
            <v>0</v>
          </cell>
          <cell r="G5856">
            <v>0</v>
          </cell>
        </row>
        <row r="5857">
          <cell r="A5857" t="str">
            <v>ITEM:</v>
          </cell>
          <cell r="B5857" t="str">
            <v>22.3.2</v>
          </cell>
          <cell r="C5857" t="str">
            <v>Provisión de canastos para residuos</v>
          </cell>
          <cell r="D5857">
            <v>0</v>
          </cell>
          <cell r="E5857">
            <v>0</v>
          </cell>
          <cell r="F5857" t="str">
            <v>UNIDAD:</v>
          </cell>
          <cell r="G5857" t="str">
            <v>ud</v>
          </cell>
        </row>
        <row r="5858">
          <cell r="A5858">
            <v>0</v>
          </cell>
          <cell r="B5858">
            <v>0</v>
          </cell>
          <cell r="C5858">
            <v>0</v>
          </cell>
          <cell r="D5858">
            <v>0</v>
          </cell>
          <cell r="E5858">
            <v>0</v>
          </cell>
          <cell r="F5858">
            <v>0</v>
          </cell>
          <cell r="G5858">
            <v>0</v>
          </cell>
        </row>
        <row r="5859">
          <cell r="A5859" t="str">
            <v>DATOS REDETERMINACION</v>
          </cell>
          <cell r="B5859">
            <v>0</v>
          </cell>
          <cell r="C5859" t="str">
            <v>DESIGNACION</v>
          </cell>
          <cell r="D5859" t="str">
            <v>U</v>
          </cell>
          <cell r="E5859" t="str">
            <v>Cantidad</v>
          </cell>
          <cell r="F5859" t="str">
            <v>$ Unitarios</v>
          </cell>
          <cell r="G5859" t="str">
            <v>$ Parcial</v>
          </cell>
        </row>
        <row r="5860">
          <cell r="A5860" t="str">
            <v>CÓDIGO</v>
          </cell>
          <cell r="B5860" t="str">
            <v>DESCRIPCIÓN</v>
          </cell>
          <cell r="C5860">
            <v>0</v>
          </cell>
          <cell r="D5860">
            <v>0</v>
          </cell>
          <cell r="E5860">
            <v>0</v>
          </cell>
          <cell r="F5860">
            <v>0</v>
          </cell>
          <cell r="G5860">
            <v>0</v>
          </cell>
        </row>
        <row r="5861">
          <cell r="A5861">
            <v>0</v>
          </cell>
          <cell r="B5861">
            <v>0</v>
          </cell>
          <cell r="C5861" t="str">
            <v>A - MATERIALES</v>
          </cell>
          <cell r="D5861">
            <v>0</v>
          </cell>
          <cell r="E5861">
            <v>0</v>
          </cell>
          <cell r="F5861">
            <v>0</v>
          </cell>
          <cell r="G5861">
            <v>0</v>
          </cell>
        </row>
        <row r="5862">
          <cell r="A5862" t="str">
            <v>INDEC-PB - 41251-1</v>
          </cell>
          <cell r="B5862" t="str">
            <v xml:space="preserve">Perfiles de hierro                                                     </v>
          </cell>
          <cell r="C5862" t="str">
            <v>Basureros Triples S/Esp. Técnicas</v>
          </cell>
          <cell r="D5862" t="str">
            <v>Un.</v>
          </cell>
          <cell r="E5862">
            <v>1</v>
          </cell>
          <cell r="F5862">
            <v>11500</v>
          </cell>
          <cell r="G5862">
            <v>11500</v>
          </cell>
        </row>
        <row r="5863">
          <cell r="A5863" t="str">
            <v>INDEC-DCTO - inciso p)</v>
          </cell>
          <cell r="B5863" t="str">
            <v>Gastos generales</v>
          </cell>
          <cell r="C5863" t="str">
            <v>Materiales Varios (Fijación Basureros, etc)</v>
          </cell>
          <cell r="D5863" t="str">
            <v>Gl.</v>
          </cell>
          <cell r="E5863">
            <v>1</v>
          </cell>
          <cell r="F5863">
            <v>1500</v>
          </cell>
          <cell r="G5863">
            <v>1500</v>
          </cell>
        </row>
        <row r="5864">
          <cell r="A5864" t="str">
            <v/>
          </cell>
          <cell r="B5864" t="str">
            <v/>
          </cell>
          <cell r="C5864">
            <v>0</v>
          </cell>
          <cell r="D5864" t="str">
            <v/>
          </cell>
          <cell r="E5864">
            <v>0</v>
          </cell>
          <cell r="F5864">
            <v>0</v>
          </cell>
          <cell r="G5864">
            <v>0</v>
          </cell>
        </row>
        <row r="5865">
          <cell r="A5865" t="str">
            <v/>
          </cell>
          <cell r="B5865" t="str">
            <v/>
          </cell>
          <cell r="C5865">
            <v>0</v>
          </cell>
          <cell r="D5865" t="str">
            <v/>
          </cell>
          <cell r="E5865">
            <v>0</v>
          </cell>
          <cell r="F5865">
            <v>0</v>
          </cell>
          <cell r="G5865">
            <v>0</v>
          </cell>
        </row>
        <row r="5866">
          <cell r="A5866" t="str">
            <v/>
          </cell>
          <cell r="B5866" t="str">
            <v/>
          </cell>
          <cell r="C5866">
            <v>0</v>
          </cell>
          <cell r="D5866" t="str">
            <v/>
          </cell>
          <cell r="E5866">
            <v>0</v>
          </cell>
          <cell r="F5866">
            <v>0</v>
          </cell>
          <cell r="G5866">
            <v>0</v>
          </cell>
        </row>
        <row r="5867">
          <cell r="A5867" t="str">
            <v/>
          </cell>
          <cell r="B5867" t="str">
            <v/>
          </cell>
          <cell r="C5867">
            <v>0</v>
          </cell>
          <cell r="D5867" t="str">
            <v/>
          </cell>
          <cell r="E5867">
            <v>0</v>
          </cell>
          <cell r="F5867">
            <v>0</v>
          </cell>
          <cell r="G5867">
            <v>0</v>
          </cell>
        </row>
        <row r="5868">
          <cell r="A5868" t="str">
            <v/>
          </cell>
          <cell r="B5868" t="str">
            <v/>
          </cell>
          <cell r="C5868">
            <v>0</v>
          </cell>
          <cell r="D5868" t="str">
            <v/>
          </cell>
          <cell r="E5868">
            <v>0</v>
          </cell>
          <cell r="F5868">
            <v>0</v>
          </cell>
          <cell r="G5868">
            <v>0</v>
          </cell>
        </row>
        <row r="5869">
          <cell r="A5869" t="str">
            <v/>
          </cell>
          <cell r="B5869" t="str">
            <v/>
          </cell>
          <cell r="C5869">
            <v>0</v>
          </cell>
          <cell r="D5869" t="str">
            <v/>
          </cell>
          <cell r="E5869">
            <v>0</v>
          </cell>
          <cell r="F5869">
            <v>0</v>
          </cell>
          <cell r="G5869">
            <v>0</v>
          </cell>
        </row>
        <row r="5870">
          <cell r="A5870" t="str">
            <v/>
          </cell>
          <cell r="B5870" t="str">
            <v/>
          </cell>
          <cell r="C5870">
            <v>0</v>
          </cell>
          <cell r="D5870" t="str">
            <v/>
          </cell>
          <cell r="E5870">
            <v>0</v>
          </cell>
          <cell r="F5870">
            <v>0</v>
          </cell>
          <cell r="G5870">
            <v>0</v>
          </cell>
        </row>
        <row r="5871">
          <cell r="A5871" t="str">
            <v/>
          </cell>
          <cell r="B5871" t="str">
            <v/>
          </cell>
          <cell r="C5871">
            <v>0</v>
          </cell>
          <cell r="D5871" t="str">
            <v/>
          </cell>
          <cell r="E5871">
            <v>0</v>
          </cell>
          <cell r="F5871">
            <v>0</v>
          </cell>
          <cell r="G5871">
            <v>0</v>
          </cell>
        </row>
        <row r="5872">
          <cell r="A5872" t="str">
            <v/>
          </cell>
          <cell r="B5872" t="str">
            <v/>
          </cell>
          <cell r="C5872">
            <v>0</v>
          </cell>
          <cell r="D5872" t="str">
            <v/>
          </cell>
          <cell r="E5872">
            <v>0</v>
          </cell>
          <cell r="F5872">
            <v>0</v>
          </cell>
          <cell r="G5872">
            <v>0</v>
          </cell>
        </row>
        <row r="5873">
          <cell r="A5873" t="str">
            <v/>
          </cell>
          <cell r="B5873" t="str">
            <v/>
          </cell>
          <cell r="C5873">
            <v>0</v>
          </cell>
          <cell r="D5873" t="str">
            <v/>
          </cell>
          <cell r="E5873">
            <v>0</v>
          </cell>
          <cell r="F5873">
            <v>0</v>
          </cell>
          <cell r="G5873">
            <v>0</v>
          </cell>
        </row>
        <row r="5874">
          <cell r="A5874" t="str">
            <v/>
          </cell>
          <cell r="B5874" t="str">
            <v/>
          </cell>
          <cell r="C5874">
            <v>0</v>
          </cell>
          <cell r="D5874" t="str">
            <v/>
          </cell>
          <cell r="E5874">
            <v>0</v>
          </cell>
          <cell r="F5874">
            <v>0</v>
          </cell>
          <cell r="G5874">
            <v>0</v>
          </cell>
        </row>
        <row r="5875">
          <cell r="A5875" t="str">
            <v/>
          </cell>
          <cell r="B5875" t="str">
            <v/>
          </cell>
          <cell r="C5875">
            <v>0</v>
          </cell>
          <cell r="D5875" t="str">
            <v/>
          </cell>
          <cell r="E5875">
            <v>0</v>
          </cell>
          <cell r="F5875">
            <v>0</v>
          </cell>
          <cell r="G5875">
            <v>0</v>
          </cell>
        </row>
        <row r="5876">
          <cell r="A5876">
            <v>0</v>
          </cell>
          <cell r="B5876">
            <v>0</v>
          </cell>
          <cell r="C5876">
            <v>0</v>
          </cell>
          <cell r="D5876">
            <v>0</v>
          </cell>
          <cell r="E5876">
            <v>0</v>
          </cell>
          <cell r="F5876" t="str">
            <v>Total A</v>
          </cell>
          <cell r="G5876">
            <v>13000</v>
          </cell>
        </row>
        <row r="5877">
          <cell r="A5877">
            <v>0</v>
          </cell>
          <cell r="B5877">
            <v>0</v>
          </cell>
          <cell r="C5877" t="str">
            <v>B - MANO DE OBRA</v>
          </cell>
          <cell r="D5877">
            <v>0</v>
          </cell>
          <cell r="E5877">
            <v>0</v>
          </cell>
          <cell r="F5877">
            <v>0</v>
          </cell>
          <cell r="G5877">
            <v>0</v>
          </cell>
        </row>
        <row r="5878">
          <cell r="A5878" t="str">
            <v>IIEE-SJ - 102000</v>
          </cell>
          <cell r="B5878" t="str">
            <v xml:space="preserve">Oficial </v>
          </cell>
          <cell r="C5878" t="str">
            <v>Oficial</v>
          </cell>
          <cell r="D5878" t="str">
            <v>hs.</v>
          </cell>
          <cell r="E5878">
            <v>2.39</v>
          </cell>
          <cell r="F5878">
            <v>222.14</v>
          </cell>
          <cell r="G5878">
            <v>530.91</v>
          </cell>
        </row>
        <row r="5879">
          <cell r="A5879" t="str">
            <v>IIEE-SJ - 103000</v>
          </cell>
          <cell r="B5879" t="str">
            <v>Ayudante</v>
          </cell>
          <cell r="C5879" t="str">
            <v>Ayudante</v>
          </cell>
          <cell r="D5879" t="str">
            <v>hs.</v>
          </cell>
          <cell r="E5879">
            <v>2.81</v>
          </cell>
          <cell r="F5879">
            <v>188.03</v>
          </cell>
          <cell r="G5879">
            <v>528.36</v>
          </cell>
        </row>
        <row r="5880">
          <cell r="A5880" t="str">
            <v>IIEE-SJ - 102000</v>
          </cell>
          <cell r="B5880" t="str">
            <v xml:space="preserve">Oficial </v>
          </cell>
          <cell r="C5880" t="str">
            <v>Cargas Sociales Oficial</v>
          </cell>
          <cell r="D5880" t="str">
            <v>hs.</v>
          </cell>
          <cell r="E5880">
            <v>2.39</v>
          </cell>
          <cell r="F5880">
            <v>139.9</v>
          </cell>
          <cell r="G5880">
            <v>334.36</v>
          </cell>
        </row>
        <row r="5881">
          <cell r="A5881" t="str">
            <v>IIEE-SJ - 103000</v>
          </cell>
          <cell r="B5881" t="str">
            <v>Ayudante</v>
          </cell>
          <cell r="C5881" t="str">
            <v>Cargas Sociales Ayudante</v>
          </cell>
          <cell r="D5881" t="str">
            <v>hs.</v>
          </cell>
          <cell r="E5881">
            <v>2.81</v>
          </cell>
          <cell r="F5881">
            <v>118.96</v>
          </cell>
          <cell r="G5881">
            <v>334.28</v>
          </cell>
        </row>
        <row r="5882">
          <cell r="A5882" t="str">
            <v/>
          </cell>
          <cell r="B5882">
            <v>0</v>
          </cell>
          <cell r="C5882">
            <v>0</v>
          </cell>
          <cell r="D5882" t="str">
            <v/>
          </cell>
          <cell r="E5882">
            <v>0</v>
          </cell>
          <cell r="F5882">
            <v>0</v>
          </cell>
          <cell r="G5882">
            <v>0</v>
          </cell>
        </row>
        <row r="5883">
          <cell r="A5883" t="str">
            <v/>
          </cell>
          <cell r="B5883">
            <v>0</v>
          </cell>
          <cell r="C5883">
            <v>0</v>
          </cell>
          <cell r="D5883" t="str">
            <v/>
          </cell>
          <cell r="E5883">
            <v>0</v>
          </cell>
          <cell r="F5883">
            <v>0</v>
          </cell>
          <cell r="G5883">
            <v>0</v>
          </cell>
        </row>
        <row r="5884">
          <cell r="A5884" t="str">
            <v/>
          </cell>
          <cell r="B5884">
            <v>0</v>
          </cell>
          <cell r="C5884">
            <v>0</v>
          </cell>
          <cell r="D5884" t="str">
            <v/>
          </cell>
          <cell r="E5884">
            <v>0</v>
          </cell>
          <cell r="F5884">
            <v>0</v>
          </cell>
          <cell r="G5884">
            <v>0</v>
          </cell>
        </row>
        <row r="5885">
          <cell r="A5885" t="str">
            <v/>
          </cell>
          <cell r="B5885">
            <v>0</v>
          </cell>
          <cell r="C5885">
            <v>0</v>
          </cell>
          <cell r="D5885" t="str">
            <v/>
          </cell>
          <cell r="E5885">
            <v>0</v>
          </cell>
          <cell r="F5885">
            <v>0</v>
          </cell>
          <cell r="G5885">
            <v>0</v>
          </cell>
        </row>
        <row r="5886">
          <cell r="A5886">
            <v>0</v>
          </cell>
          <cell r="B5886">
            <v>0</v>
          </cell>
          <cell r="C5886">
            <v>0</v>
          </cell>
          <cell r="D5886">
            <v>0</v>
          </cell>
          <cell r="E5886">
            <v>0</v>
          </cell>
          <cell r="F5886" t="str">
            <v>Total B</v>
          </cell>
          <cell r="G5886">
            <v>1727.91</v>
          </cell>
        </row>
        <row r="5887">
          <cell r="A5887">
            <v>0</v>
          </cell>
          <cell r="B5887">
            <v>0</v>
          </cell>
          <cell r="C5887" t="str">
            <v>C - EQUIPOS</v>
          </cell>
          <cell r="D5887">
            <v>0</v>
          </cell>
          <cell r="E5887">
            <v>0</v>
          </cell>
          <cell r="F5887">
            <v>0</v>
          </cell>
          <cell r="G5887">
            <v>0</v>
          </cell>
        </row>
        <row r="5888">
          <cell r="A5888" t="str">
            <v/>
          </cell>
          <cell r="B5888" t="str">
            <v/>
          </cell>
          <cell r="C5888">
            <v>0</v>
          </cell>
          <cell r="D5888" t="str">
            <v/>
          </cell>
          <cell r="E5888">
            <v>0</v>
          </cell>
          <cell r="F5888">
            <v>0</v>
          </cell>
          <cell r="G5888">
            <v>0</v>
          </cell>
        </row>
        <row r="5889">
          <cell r="A5889" t="str">
            <v/>
          </cell>
          <cell r="B5889" t="str">
            <v/>
          </cell>
          <cell r="C5889">
            <v>0</v>
          </cell>
          <cell r="D5889" t="str">
            <v/>
          </cell>
          <cell r="E5889">
            <v>0</v>
          </cell>
          <cell r="F5889">
            <v>0</v>
          </cell>
          <cell r="G5889">
            <v>0</v>
          </cell>
        </row>
        <row r="5890">
          <cell r="A5890" t="str">
            <v/>
          </cell>
          <cell r="B5890" t="str">
            <v/>
          </cell>
          <cell r="C5890">
            <v>0</v>
          </cell>
          <cell r="D5890" t="str">
            <v/>
          </cell>
          <cell r="E5890">
            <v>0</v>
          </cell>
          <cell r="F5890">
            <v>0</v>
          </cell>
          <cell r="G5890">
            <v>0</v>
          </cell>
        </row>
        <row r="5891">
          <cell r="A5891" t="str">
            <v/>
          </cell>
          <cell r="B5891" t="str">
            <v/>
          </cell>
          <cell r="C5891">
            <v>0</v>
          </cell>
          <cell r="D5891" t="str">
            <v/>
          </cell>
          <cell r="E5891">
            <v>0</v>
          </cell>
          <cell r="F5891">
            <v>0</v>
          </cell>
          <cell r="G5891">
            <v>0</v>
          </cell>
        </row>
        <row r="5892">
          <cell r="A5892" t="str">
            <v/>
          </cell>
          <cell r="B5892" t="str">
            <v/>
          </cell>
          <cell r="C5892">
            <v>0</v>
          </cell>
          <cell r="D5892" t="str">
            <v/>
          </cell>
          <cell r="E5892">
            <v>0</v>
          </cell>
          <cell r="F5892">
            <v>0</v>
          </cell>
          <cell r="G5892">
            <v>0</v>
          </cell>
        </row>
        <row r="5893">
          <cell r="A5893" t="str">
            <v/>
          </cell>
          <cell r="B5893" t="str">
            <v/>
          </cell>
          <cell r="C5893">
            <v>0</v>
          </cell>
          <cell r="D5893" t="str">
            <v/>
          </cell>
          <cell r="E5893">
            <v>0</v>
          </cell>
          <cell r="F5893">
            <v>0</v>
          </cell>
          <cell r="G5893">
            <v>0</v>
          </cell>
        </row>
        <row r="5894">
          <cell r="A5894" t="str">
            <v/>
          </cell>
          <cell r="B5894" t="str">
            <v/>
          </cell>
          <cell r="C5894">
            <v>0</v>
          </cell>
          <cell r="D5894" t="str">
            <v/>
          </cell>
          <cell r="E5894">
            <v>0</v>
          </cell>
          <cell r="F5894">
            <v>0</v>
          </cell>
          <cell r="G5894">
            <v>0</v>
          </cell>
        </row>
        <row r="5895">
          <cell r="A5895" t="str">
            <v/>
          </cell>
          <cell r="B5895" t="str">
            <v/>
          </cell>
          <cell r="C5895">
            <v>0</v>
          </cell>
          <cell r="D5895" t="str">
            <v/>
          </cell>
          <cell r="E5895">
            <v>0</v>
          </cell>
          <cell r="F5895">
            <v>0</v>
          </cell>
          <cell r="G5895">
            <v>0</v>
          </cell>
        </row>
        <row r="5896">
          <cell r="A5896" t="str">
            <v/>
          </cell>
          <cell r="B5896" t="str">
            <v/>
          </cell>
          <cell r="C5896">
            <v>0</v>
          </cell>
          <cell r="D5896" t="str">
            <v/>
          </cell>
          <cell r="E5896">
            <v>0</v>
          </cell>
          <cell r="F5896">
            <v>0</v>
          </cell>
          <cell r="G5896">
            <v>0</v>
          </cell>
        </row>
        <row r="5897">
          <cell r="A5897">
            <v>0</v>
          </cell>
          <cell r="B5897">
            <v>0</v>
          </cell>
          <cell r="C5897">
            <v>0</v>
          </cell>
          <cell r="D5897">
            <v>0</v>
          </cell>
          <cell r="E5897">
            <v>0</v>
          </cell>
          <cell r="F5897" t="str">
            <v>Total C</v>
          </cell>
          <cell r="G5897">
            <v>0</v>
          </cell>
        </row>
        <row r="5898">
          <cell r="A5898">
            <v>0</v>
          </cell>
          <cell r="B5898">
            <v>0</v>
          </cell>
          <cell r="C5898">
            <v>0</v>
          </cell>
          <cell r="D5898">
            <v>0</v>
          </cell>
          <cell r="E5898">
            <v>0</v>
          </cell>
          <cell r="F5898">
            <v>0</v>
          </cell>
          <cell r="G5898">
            <v>0</v>
          </cell>
        </row>
        <row r="5899">
          <cell r="A5899" t="str">
            <v>22.3.2</v>
          </cell>
          <cell r="B5899" t="str">
            <v>Provisión de canastos para residuos</v>
          </cell>
          <cell r="C5899">
            <v>0</v>
          </cell>
          <cell r="D5899" t="str">
            <v>Costo  Neto</v>
          </cell>
          <cell r="E5899">
            <v>0</v>
          </cell>
          <cell r="F5899" t="str">
            <v>Total D=A+B+C</v>
          </cell>
          <cell r="G5899">
            <v>14727.910000000002</v>
          </cell>
        </row>
        <row r="5901">
          <cell r="A5901" t="str">
            <v>ANALISIS DE PRECIOS</v>
          </cell>
          <cell r="B5901">
            <v>0</v>
          </cell>
          <cell r="C5901">
            <v>0</v>
          </cell>
          <cell r="D5901">
            <v>0</v>
          </cell>
          <cell r="E5901">
            <v>0</v>
          </cell>
          <cell r="F5901">
            <v>0</v>
          </cell>
          <cell r="G5901">
            <v>0</v>
          </cell>
        </row>
        <row r="5902">
          <cell r="A5902" t="str">
            <v>COMITENTE:</v>
          </cell>
          <cell r="B5902" t="str">
            <v>DIRECCIÓN DE INFRAESTRUCTURA ESCOLAR</v>
          </cell>
          <cell r="C5902">
            <v>0</v>
          </cell>
          <cell r="D5902">
            <v>0</v>
          </cell>
          <cell r="E5902">
            <v>0</v>
          </cell>
          <cell r="F5902">
            <v>0</v>
          </cell>
          <cell r="G5902">
            <v>0</v>
          </cell>
        </row>
        <row r="5903">
          <cell r="A5903" t="str">
            <v>CONTRATISTA:</v>
          </cell>
          <cell r="B5903">
            <v>0</v>
          </cell>
          <cell r="C5903">
            <v>0</v>
          </cell>
          <cell r="D5903">
            <v>0</v>
          </cell>
          <cell r="E5903">
            <v>0</v>
          </cell>
          <cell r="F5903">
            <v>0</v>
          </cell>
          <cell r="G5903">
            <v>0</v>
          </cell>
        </row>
        <row r="5904">
          <cell r="A5904" t="str">
            <v>OBRA:</v>
          </cell>
          <cell r="B5904" t="str">
            <v>ESCUELA JUAN JOSE PASO</v>
          </cell>
          <cell r="C5904">
            <v>0</v>
          </cell>
          <cell r="D5904">
            <v>0</v>
          </cell>
          <cell r="E5904">
            <v>0</v>
          </cell>
          <cell r="F5904" t="str">
            <v>PRECIOS A:</v>
          </cell>
          <cell r="G5904">
            <v>44180</v>
          </cell>
        </row>
        <row r="5905">
          <cell r="A5905" t="str">
            <v>UBICACIÓN:</v>
          </cell>
          <cell r="B5905" t="str">
            <v>DEPARTAMENTO ANGACO</v>
          </cell>
          <cell r="C5905">
            <v>0</v>
          </cell>
          <cell r="D5905">
            <v>0</v>
          </cell>
          <cell r="E5905">
            <v>0</v>
          </cell>
          <cell r="F5905">
            <v>0</v>
          </cell>
          <cell r="G5905">
            <v>0</v>
          </cell>
        </row>
        <row r="5906">
          <cell r="A5906" t="str">
            <v>RUBRO:</v>
          </cell>
          <cell r="B5906">
            <v>22</v>
          </cell>
          <cell r="C5906" t="str">
            <v>VARIOS</v>
          </cell>
          <cell r="D5906">
            <v>0</v>
          </cell>
          <cell r="E5906">
            <v>0</v>
          </cell>
          <cell r="F5906">
            <v>0</v>
          </cell>
          <cell r="G5906">
            <v>0</v>
          </cell>
        </row>
        <row r="5907">
          <cell r="A5907" t="str">
            <v>ITEM:</v>
          </cell>
          <cell r="B5907" t="str">
            <v>22.3.3</v>
          </cell>
          <cell r="C5907" t="str">
            <v>Pizarrones</v>
          </cell>
          <cell r="D5907">
            <v>0</v>
          </cell>
          <cell r="E5907">
            <v>0</v>
          </cell>
          <cell r="F5907" t="str">
            <v>UNIDAD:</v>
          </cell>
          <cell r="G5907" t="str">
            <v>ud</v>
          </cell>
        </row>
        <row r="5908">
          <cell r="A5908">
            <v>0</v>
          </cell>
          <cell r="B5908">
            <v>0</v>
          </cell>
          <cell r="C5908">
            <v>0</v>
          </cell>
          <cell r="D5908">
            <v>0</v>
          </cell>
          <cell r="E5908">
            <v>0</v>
          </cell>
          <cell r="F5908">
            <v>0</v>
          </cell>
          <cell r="G5908">
            <v>0</v>
          </cell>
        </row>
        <row r="5909">
          <cell r="A5909" t="str">
            <v>DATOS REDETERMINACION</v>
          </cell>
          <cell r="B5909">
            <v>0</v>
          </cell>
          <cell r="C5909" t="str">
            <v>DESIGNACION</v>
          </cell>
          <cell r="D5909" t="str">
            <v>U</v>
          </cell>
          <cell r="E5909" t="str">
            <v>Cantidad</v>
          </cell>
          <cell r="F5909" t="str">
            <v>$ Unitarios</v>
          </cell>
          <cell r="G5909" t="str">
            <v>$ Parcial</v>
          </cell>
        </row>
        <row r="5910">
          <cell r="A5910" t="str">
            <v>CÓDIGO</v>
          </cell>
          <cell r="B5910" t="str">
            <v>DESCRIPCIÓN</v>
          </cell>
          <cell r="C5910">
            <v>0</v>
          </cell>
          <cell r="D5910">
            <v>0</v>
          </cell>
          <cell r="E5910">
            <v>0</v>
          </cell>
          <cell r="F5910">
            <v>0</v>
          </cell>
          <cell r="G5910">
            <v>0</v>
          </cell>
        </row>
        <row r="5911">
          <cell r="A5911">
            <v>0</v>
          </cell>
          <cell r="B5911">
            <v>0</v>
          </cell>
          <cell r="C5911" t="str">
            <v>A - MATERIALES</v>
          </cell>
          <cell r="D5911">
            <v>0</v>
          </cell>
          <cell r="E5911">
            <v>0</v>
          </cell>
          <cell r="F5911">
            <v>0</v>
          </cell>
          <cell r="G5911">
            <v>0</v>
          </cell>
        </row>
        <row r="5912">
          <cell r="A5912" t="str">
            <v>INDEC-PB - 31100-1</v>
          </cell>
          <cell r="B5912" t="str">
            <v xml:space="preserve">Maderas aserradas                                                      </v>
          </cell>
          <cell r="C5912" t="str">
            <v>Pizarrón Magnético 5,20m x 1,40m</v>
          </cell>
          <cell r="D5912" t="str">
            <v>Un.</v>
          </cell>
          <cell r="E5912">
            <v>6</v>
          </cell>
          <cell r="F5912">
            <v>20384</v>
          </cell>
          <cell r="G5912">
            <v>122304</v>
          </cell>
        </row>
        <row r="5913">
          <cell r="A5913" t="str">
            <v>INDEC-PB - 31100-1</v>
          </cell>
          <cell r="B5913" t="str">
            <v xml:space="preserve">Maderas aserradas                                                      </v>
          </cell>
          <cell r="C5913" t="str">
            <v>Pizarrón Magnético 5,20m x 2,00m</v>
          </cell>
          <cell r="D5913" t="str">
            <v>Un.</v>
          </cell>
          <cell r="E5913">
            <v>3</v>
          </cell>
          <cell r="F5913">
            <v>29120</v>
          </cell>
          <cell r="G5913">
            <v>87360</v>
          </cell>
        </row>
        <row r="5914">
          <cell r="A5914" t="str">
            <v>INDEC-PB - 31100-1</v>
          </cell>
          <cell r="B5914" t="str">
            <v xml:space="preserve">Maderas aserradas                                                      </v>
          </cell>
          <cell r="C5914" t="str">
            <v>Pizarrón Magnético 1,40m x 1,40m</v>
          </cell>
          <cell r="D5914" t="str">
            <v>Un.</v>
          </cell>
          <cell r="E5914">
            <v>1</v>
          </cell>
          <cell r="F5914">
            <v>5488</v>
          </cell>
          <cell r="G5914">
            <v>5488</v>
          </cell>
        </row>
        <row r="5915">
          <cell r="A5915" t="str">
            <v>INDEC-PB - 31100-1</v>
          </cell>
          <cell r="B5915" t="str">
            <v xml:space="preserve">Maderas aserradas                                                      </v>
          </cell>
          <cell r="C5915" t="str">
            <v>Pizarrón Magnético 1,40m x 3,50m</v>
          </cell>
          <cell r="D5915" t="str">
            <v>Un.</v>
          </cell>
          <cell r="E5915">
            <v>1</v>
          </cell>
          <cell r="F5915">
            <v>13720</v>
          </cell>
          <cell r="G5915">
            <v>13720</v>
          </cell>
        </row>
        <row r="5916">
          <cell r="A5916" t="str">
            <v>INDEC-DCTO - inciso p)</v>
          </cell>
          <cell r="B5916" t="str">
            <v>Gastos generales</v>
          </cell>
          <cell r="C5916" t="str">
            <v>Materiales Varios (Fijación Pizarrón, Portamarcadores, etc)</v>
          </cell>
          <cell r="D5916" t="str">
            <v>Gl.</v>
          </cell>
          <cell r="E5916">
            <v>1</v>
          </cell>
          <cell r="F5916">
            <v>2000</v>
          </cell>
          <cell r="G5916">
            <v>2000</v>
          </cell>
        </row>
        <row r="5917">
          <cell r="A5917" t="str">
            <v/>
          </cell>
          <cell r="B5917" t="str">
            <v/>
          </cell>
          <cell r="C5917">
            <v>0</v>
          </cell>
          <cell r="D5917" t="str">
            <v/>
          </cell>
          <cell r="E5917">
            <v>0</v>
          </cell>
          <cell r="F5917">
            <v>0</v>
          </cell>
          <cell r="G5917">
            <v>0</v>
          </cell>
        </row>
        <row r="5918">
          <cell r="A5918" t="str">
            <v/>
          </cell>
          <cell r="B5918" t="str">
            <v/>
          </cell>
          <cell r="C5918">
            <v>0</v>
          </cell>
          <cell r="D5918" t="str">
            <v/>
          </cell>
          <cell r="E5918">
            <v>0</v>
          </cell>
          <cell r="F5918">
            <v>0</v>
          </cell>
          <cell r="G5918">
            <v>0</v>
          </cell>
        </row>
        <row r="5919">
          <cell r="A5919" t="str">
            <v/>
          </cell>
          <cell r="B5919" t="str">
            <v/>
          </cell>
          <cell r="C5919">
            <v>0</v>
          </cell>
          <cell r="D5919" t="str">
            <v/>
          </cell>
          <cell r="E5919">
            <v>0</v>
          </cell>
          <cell r="F5919">
            <v>0</v>
          </cell>
          <cell r="G5919">
            <v>0</v>
          </cell>
        </row>
        <row r="5920">
          <cell r="A5920" t="str">
            <v/>
          </cell>
          <cell r="B5920" t="str">
            <v/>
          </cell>
          <cell r="C5920">
            <v>0</v>
          </cell>
          <cell r="D5920" t="str">
            <v/>
          </cell>
          <cell r="E5920">
            <v>0</v>
          </cell>
          <cell r="F5920">
            <v>0</v>
          </cell>
          <cell r="G5920">
            <v>0</v>
          </cell>
        </row>
        <row r="5921">
          <cell r="A5921" t="str">
            <v/>
          </cell>
          <cell r="B5921" t="str">
            <v/>
          </cell>
          <cell r="C5921">
            <v>0</v>
          </cell>
          <cell r="D5921" t="str">
            <v/>
          </cell>
          <cell r="E5921">
            <v>0</v>
          </cell>
          <cell r="F5921">
            <v>0</v>
          </cell>
          <cell r="G5921">
            <v>0</v>
          </cell>
        </row>
        <row r="5922">
          <cell r="A5922" t="str">
            <v/>
          </cell>
          <cell r="B5922" t="str">
            <v/>
          </cell>
          <cell r="C5922">
            <v>0</v>
          </cell>
          <cell r="D5922" t="str">
            <v/>
          </cell>
          <cell r="E5922">
            <v>0</v>
          </cell>
          <cell r="F5922">
            <v>0</v>
          </cell>
          <cell r="G5922">
            <v>0</v>
          </cell>
        </row>
        <row r="5923">
          <cell r="A5923" t="str">
            <v/>
          </cell>
          <cell r="B5923" t="str">
            <v/>
          </cell>
          <cell r="C5923">
            <v>0</v>
          </cell>
          <cell r="D5923" t="str">
            <v/>
          </cell>
          <cell r="E5923">
            <v>0</v>
          </cell>
          <cell r="F5923">
            <v>0</v>
          </cell>
          <cell r="G5923">
            <v>0</v>
          </cell>
        </row>
        <row r="5924">
          <cell r="A5924" t="str">
            <v/>
          </cell>
          <cell r="B5924" t="str">
            <v/>
          </cell>
          <cell r="C5924">
            <v>0</v>
          </cell>
          <cell r="D5924" t="str">
            <v/>
          </cell>
          <cell r="E5924">
            <v>0</v>
          </cell>
          <cell r="F5924">
            <v>0</v>
          </cell>
          <cell r="G5924">
            <v>0</v>
          </cell>
        </row>
        <row r="5925">
          <cell r="A5925" t="str">
            <v/>
          </cell>
          <cell r="B5925" t="str">
            <v/>
          </cell>
          <cell r="C5925">
            <v>0</v>
          </cell>
          <cell r="D5925" t="str">
            <v/>
          </cell>
          <cell r="E5925">
            <v>0</v>
          </cell>
          <cell r="F5925">
            <v>0</v>
          </cell>
          <cell r="G5925">
            <v>0</v>
          </cell>
        </row>
        <row r="5926">
          <cell r="A5926">
            <v>0</v>
          </cell>
          <cell r="B5926">
            <v>0</v>
          </cell>
          <cell r="C5926">
            <v>0</v>
          </cell>
          <cell r="D5926">
            <v>0</v>
          </cell>
          <cell r="E5926">
            <v>0</v>
          </cell>
          <cell r="F5926" t="str">
            <v>Total A</v>
          </cell>
          <cell r="G5926">
            <v>230872</v>
          </cell>
        </row>
        <row r="5927">
          <cell r="A5927">
            <v>0</v>
          </cell>
          <cell r="B5927">
            <v>0</v>
          </cell>
          <cell r="C5927" t="str">
            <v>B - MANO DE OBRA</v>
          </cell>
          <cell r="D5927">
            <v>0</v>
          </cell>
          <cell r="E5927">
            <v>0</v>
          </cell>
          <cell r="F5927">
            <v>0</v>
          </cell>
          <cell r="G5927">
            <v>0</v>
          </cell>
        </row>
        <row r="5928">
          <cell r="A5928" t="str">
            <v>IIEE-SJ - 102000</v>
          </cell>
          <cell r="B5928" t="str">
            <v xml:space="preserve">Oficial </v>
          </cell>
          <cell r="C5928" t="str">
            <v>Oficial</v>
          </cell>
          <cell r="D5928" t="str">
            <v>hs.</v>
          </cell>
          <cell r="E5928">
            <v>14.21</v>
          </cell>
          <cell r="F5928">
            <v>222.14</v>
          </cell>
          <cell r="G5928">
            <v>3156.61</v>
          </cell>
        </row>
        <row r="5929">
          <cell r="A5929" t="str">
            <v>IIEE-SJ - 103000</v>
          </cell>
          <cell r="B5929" t="str">
            <v>Ayudante</v>
          </cell>
          <cell r="C5929" t="str">
            <v>Ayudante</v>
          </cell>
          <cell r="D5929" t="str">
            <v>hs.</v>
          </cell>
          <cell r="E5929">
            <v>16.760000000000002</v>
          </cell>
          <cell r="F5929">
            <v>188.03</v>
          </cell>
          <cell r="G5929">
            <v>3151.38</v>
          </cell>
        </row>
        <row r="5930">
          <cell r="A5930" t="str">
            <v>IIEE-SJ - 102000</v>
          </cell>
          <cell r="B5930" t="str">
            <v xml:space="preserve">Oficial </v>
          </cell>
          <cell r="C5930" t="str">
            <v>Cargas Sociales Oficial</v>
          </cell>
          <cell r="D5930" t="str">
            <v>hs.</v>
          </cell>
          <cell r="E5930">
            <v>14.21</v>
          </cell>
          <cell r="F5930">
            <v>139.9</v>
          </cell>
          <cell r="G5930">
            <v>1987.98</v>
          </cell>
        </row>
        <row r="5931">
          <cell r="A5931" t="str">
            <v>IIEE-SJ - 103000</v>
          </cell>
          <cell r="B5931" t="str">
            <v>Ayudante</v>
          </cell>
          <cell r="C5931" t="str">
            <v>Cargas Sociales Ayudante</v>
          </cell>
          <cell r="D5931" t="str">
            <v>hs.</v>
          </cell>
          <cell r="E5931">
            <v>16.760000000000002</v>
          </cell>
          <cell r="F5931">
            <v>118.96</v>
          </cell>
          <cell r="G5931">
            <v>1993.77</v>
          </cell>
        </row>
        <row r="5932">
          <cell r="A5932" t="str">
            <v/>
          </cell>
          <cell r="B5932">
            <v>0</v>
          </cell>
          <cell r="C5932">
            <v>0</v>
          </cell>
          <cell r="D5932" t="str">
            <v/>
          </cell>
          <cell r="E5932">
            <v>0</v>
          </cell>
          <cell r="F5932">
            <v>0</v>
          </cell>
          <cell r="G5932">
            <v>0</v>
          </cell>
        </row>
        <row r="5933">
          <cell r="A5933" t="str">
            <v/>
          </cell>
          <cell r="B5933">
            <v>0</v>
          </cell>
          <cell r="C5933">
            <v>0</v>
          </cell>
          <cell r="D5933" t="str">
            <v/>
          </cell>
          <cell r="E5933">
            <v>0</v>
          </cell>
          <cell r="F5933">
            <v>0</v>
          </cell>
          <cell r="G5933">
            <v>0</v>
          </cell>
        </row>
        <row r="5934">
          <cell r="A5934" t="str">
            <v/>
          </cell>
          <cell r="B5934">
            <v>0</v>
          </cell>
          <cell r="C5934">
            <v>0</v>
          </cell>
          <cell r="D5934" t="str">
            <v/>
          </cell>
          <cell r="E5934">
            <v>0</v>
          </cell>
          <cell r="F5934">
            <v>0</v>
          </cell>
          <cell r="G5934">
            <v>0</v>
          </cell>
        </row>
        <row r="5935">
          <cell r="A5935" t="str">
            <v/>
          </cell>
          <cell r="B5935">
            <v>0</v>
          </cell>
          <cell r="C5935">
            <v>0</v>
          </cell>
          <cell r="D5935" t="str">
            <v/>
          </cell>
          <cell r="E5935">
            <v>0</v>
          </cell>
          <cell r="F5935">
            <v>0</v>
          </cell>
          <cell r="G5935">
            <v>0</v>
          </cell>
        </row>
        <row r="5936">
          <cell r="A5936">
            <v>0</v>
          </cell>
          <cell r="B5936">
            <v>0</v>
          </cell>
          <cell r="C5936">
            <v>0</v>
          </cell>
          <cell r="D5936">
            <v>0</v>
          </cell>
          <cell r="E5936">
            <v>0</v>
          </cell>
          <cell r="F5936" t="str">
            <v>Total B</v>
          </cell>
          <cell r="G5936">
            <v>10289.74</v>
          </cell>
        </row>
        <row r="5937">
          <cell r="A5937">
            <v>0</v>
          </cell>
          <cell r="B5937">
            <v>0</v>
          </cell>
          <cell r="C5937" t="str">
            <v>C - EQUIPOS</v>
          </cell>
          <cell r="D5937">
            <v>0</v>
          </cell>
          <cell r="E5937">
            <v>0</v>
          </cell>
          <cell r="F5937">
            <v>0</v>
          </cell>
          <cell r="G5937">
            <v>0</v>
          </cell>
        </row>
        <row r="5938">
          <cell r="A5938" t="str">
            <v/>
          </cell>
          <cell r="B5938" t="str">
            <v/>
          </cell>
          <cell r="C5938">
            <v>0</v>
          </cell>
          <cell r="D5938" t="str">
            <v/>
          </cell>
          <cell r="E5938">
            <v>0</v>
          </cell>
          <cell r="F5938">
            <v>0</v>
          </cell>
          <cell r="G5938">
            <v>0</v>
          </cell>
        </row>
        <row r="5939">
          <cell r="A5939" t="str">
            <v/>
          </cell>
          <cell r="B5939" t="str">
            <v/>
          </cell>
          <cell r="C5939">
            <v>0</v>
          </cell>
          <cell r="D5939" t="str">
            <v/>
          </cell>
          <cell r="E5939">
            <v>0</v>
          </cell>
          <cell r="F5939">
            <v>0</v>
          </cell>
          <cell r="G5939">
            <v>0</v>
          </cell>
        </row>
        <row r="5940">
          <cell r="A5940" t="str">
            <v/>
          </cell>
          <cell r="B5940" t="str">
            <v/>
          </cell>
          <cell r="C5940">
            <v>0</v>
          </cell>
          <cell r="D5940" t="str">
            <v/>
          </cell>
          <cell r="E5940">
            <v>0</v>
          </cell>
          <cell r="F5940">
            <v>0</v>
          </cell>
          <cell r="G5940">
            <v>0</v>
          </cell>
        </row>
        <row r="5941">
          <cell r="A5941" t="str">
            <v/>
          </cell>
          <cell r="B5941" t="str">
            <v/>
          </cell>
          <cell r="C5941">
            <v>0</v>
          </cell>
          <cell r="D5941" t="str">
            <v/>
          </cell>
          <cell r="E5941">
            <v>0</v>
          </cell>
          <cell r="F5941">
            <v>0</v>
          </cell>
          <cell r="G5941">
            <v>0</v>
          </cell>
        </row>
        <row r="5942">
          <cell r="A5942" t="str">
            <v/>
          </cell>
          <cell r="B5942" t="str">
            <v/>
          </cell>
          <cell r="C5942">
            <v>0</v>
          </cell>
          <cell r="D5942" t="str">
            <v/>
          </cell>
          <cell r="E5942">
            <v>0</v>
          </cell>
          <cell r="F5942">
            <v>0</v>
          </cell>
          <cell r="G5942">
            <v>0</v>
          </cell>
        </row>
        <row r="5943">
          <cell r="A5943" t="str">
            <v/>
          </cell>
          <cell r="B5943" t="str">
            <v/>
          </cell>
          <cell r="C5943">
            <v>0</v>
          </cell>
          <cell r="D5943" t="str">
            <v/>
          </cell>
          <cell r="E5943">
            <v>0</v>
          </cell>
          <cell r="F5943">
            <v>0</v>
          </cell>
          <cell r="G5943">
            <v>0</v>
          </cell>
        </row>
        <row r="5944">
          <cell r="A5944" t="str">
            <v/>
          </cell>
          <cell r="B5944" t="str">
            <v/>
          </cell>
          <cell r="C5944">
            <v>0</v>
          </cell>
          <cell r="D5944" t="str">
            <v/>
          </cell>
          <cell r="E5944">
            <v>0</v>
          </cell>
          <cell r="F5944">
            <v>0</v>
          </cell>
          <cell r="G5944">
            <v>0</v>
          </cell>
        </row>
        <row r="5945">
          <cell r="A5945" t="str">
            <v/>
          </cell>
          <cell r="B5945" t="str">
            <v/>
          </cell>
          <cell r="C5945">
            <v>0</v>
          </cell>
          <cell r="D5945" t="str">
            <v/>
          </cell>
          <cell r="E5945">
            <v>0</v>
          </cell>
          <cell r="F5945">
            <v>0</v>
          </cell>
          <cell r="G5945">
            <v>0</v>
          </cell>
        </row>
        <row r="5946">
          <cell r="A5946" t="str">
            <v/>
          </cell>
          <cell r="B5946" t="str">
            <v/>
          </cell>
          <cell r="C5946">
            <v>0</v>
          </cell>
          <cell r="D5946" t="str">
            <v/>
          </cell>
          <cell r="E5946">
            <v>0</v>
          </cell>
          <cell r="F5946">
            <v>0</v>
          </cell>
          <cell r="G5946">
            <v>0</v>
          </cell>
        </row>
        <row r="5947">
          <cell r="A5947">
            <v>0</v>
          </cell>
          <cell r="B5947">
            <v>0</v>
          </cell>
          <cell r="C5947">
            <v>0</v>
          </cell>
          <cell r="D5947">
            <v>0</v>
          </cell>
          <cell r="E5947">
            <v>0</v>
          </cell>
          <cell r="F5947" t="str">
            <v>Total C</v>
          </cell>
          <cell r="G5947">
            <v>0</v>
          </cell>
        </row>
        <row r="5948">
          <cell r="A5948">
            <v>0</v>
          </cell>
          <cell r="B5948">
            <v>0</v>
          </cell>
          <cell r="C5948">
            <v>0</v>
          </cell>
          <cell r="D5948">
            <v>0</v>
          </cell>
          <cell r="E5948">
            <v>0</v>
          </cell>
          <cell r="F5948">
            <v>0</v>
          </cell>
          <cell r="G5948">
            <v>0</v>
          </cell>
        </row>
        <row r="5949">
          <cell r="A5949" t="str">
            <v>22.3.3</v>
          </cell>
          <cell r="B5949" t="str">
            <v>Pizarrones</v>
          </cell>
          <cell r="C5949">
            <v>0</v>
          </cell>
          <cell r="D5949" t="str">
            <v>Costo  Neto</v>
          </cell>
          <cell r="E5949">
            <v>0</v>
          </cell>
          <cell r="F5949" t="str">
            <v>Total D=A+B+C</v>
          </cell>
          <cell r="G5949">
            <v>241161.74</v>
          </cell>
        </row>
        <row r="5951">
          <cell r="A5951" t="str">
            <v>ANALISIS DE PRECIOS</v>
          </cell>
          <cell r="B5951">
            <v>0</v>
          </cell>
          <cell r="C5951">
            <v>0</v>
          </cell>
          <cell r="D5951">
            <v>0</v>
          </cell>
          <cell r="E5951">
            <v>0</v>
          </cell>
          <cell r="F5951">
            <v>0</v>
          </cell>
          <cell r="G5951">
            <v>0</v>
          </cell>
        </row>
        <row r="5952">
          <cell r="A5952" t="str">
            <v>COMITENTE:</v>
          </cell>
          <cell r="B5952" t="str">
            <v>DIRECCIÓN DE INFRAESTRUCTURA ESCOLAR</v>
          </cell>
          <cell r="C5952">
            <v>0</v>
          </cell>
          <cell r="D5952">
            <v>0</v>
          </cell>
          <cell r="E5952">
            <v>0</v>
          </cell>
          <cell r="F5952">
            <v>0</v>
          </cell>
          <cell r="G5952">
            <v>0</v>
          </cell>
        </row>
        <row r="5953">
          <cell r="A5953" t="str">
            <v>CONTRATISTA:</v>
          </cell>
          <cell r="B5953">
            <v>0</v>
          </cell>
          <cell r="C5953">
            <v>0</v>
          </cell>
          <cell r="D5953">
            <v>0</v>
          </cell>
          <cell r="E5953">
            <v>0</v>
          </cell>
          <cell r="F5953">
            <v>0</v>
          </cell>
          <cell r="G5953">
            <v>0</v>
          </cell>
        </row>
        <row r="5954">
          <cell r="A5954" t="str">
            <v>OBRA:</v>
          </cell>
          <cell r="B5954" t="str">
            <v>ESCUELA JUAN JOSE PASO</v>
          </cell>
          <cell r="C5954">
            <v>0</v>
          </cell>
          <cell r="D5954">
            <v>0</v>
          </cell>
          <cell r="E5954">
            <v>0</v>
          </cell>
          <cell r="F5954" t="str">
            <v>PRECIOS A:</v>
          </cell>
          <cell r="G5954">
            <v>44180</v>
          </cell>
        </row>
        <row r="5955">
          <cell r="A5955" t="str">
            <v>UBICACIÓN:</v>
          </cell>
          <cell r="B5955" t="str">
            <v>DEPARTAMENTO ANGACO</v>
          </cell>
          <cell r="C5955">
            <v>0</v>
          </cell>
          <cell r="D5955">
            <v>0</v>
          </cell>
          <cell r="E5955">
            <v>0</v>
          </cell>
          <cell r="F5955">
            <v>0</v>
          </cell>
          <cell r="G5955">
            <v>0</v>
          </cell>
        </row>
        <row r="5956">
          <cell r="A5956" t="str">
            <v>RUBRO:</v>
          </cell>
          <cell r="B5956">
            <v>22</v>
          </cell>
          <cell r="C5956" t="str">
            <v>VARIOS</v>
          </cell>
          <cell r="D5956">
            <v>0</v>
          </cell>
          <cell r="E5956">
            <v>0</v>
          </cell>
          <cell r="F5956">
            <v>0</v>
          </cell>
          <cell r="G5956">
            <v>0</v>
          </cell>
        </row>
        <row r="5957">
          <cell r="A5957" t="str">
            <v>ITEM:</v>
          </cell>
          <cell r="B5957" t="str">
            <v>22.3.4</v>
          </cell>
          <cell r="C5957" t="str">
            <v>Caja Guarda llaves</v>
          </cell>
          <cell r="D5957">
            <v>0</v>
          </cell>
          <cell r="E5957">
            <v>0</v>
          </cell>
          <cell r="F5957" t="str">
            <v>UNIDAD:</v>
          </cell>
          <cell r="G5957" t="str">
            <v>ud</v>
          </cell>
        </row>
        <row r="5958">
          <cell r="A5958">
            <v>0</v>
          </cell>
          <cell r="B5958">
            <v>0</v>
          </cell>
          <cell r="C5958">
            <v>0</v>
          </cell>
          <cell r="D5958">
            <v>0</v>
          </cell>
          <cell r="E5958">
            <v>0</v>
          </cell>
          <cell r="F5958">
            <v>0</v>
          </cell>
          <cell r="G5958">
            <v>0</v>
          </cell>
        </row>
        <row r="5959">
          <cell r="A5959" t="str">
            <v>DATOS REDETERMINACION</v>
          </cell>
          <cell r="B5959">
            <v>0</v>
          </cell>
          <cell r="C5959" t="str">
            <v>DESIGNACION</v>
          </cell>
          <cell r="D5959" t="str">
            <v>U</v>
          </cell>
          <cell r="E5959" t="str">
            <v>Cantidad</v>
          </cell>
          <cell r="F5959" t="str">
            <v>$ Unitarios</v>
          </cell>
          <cell r="G5959" t="str">
            <v>$ Parcial</v>
          </cell>
        </row>
        <row r="5960">
          <cell r="A5960" t="str">
            <v>CÓDIGO</v>
          </cell>
          <cell r="B5960" t="str">
            <v>DESCRIPCIÓN</v>
          </cell>
          <cell r="C5960">
            <v>0</v>
          </cell>
          <cell r="D5960">
            <v>0</v>
          </cell>
          <cell r="E5960">
            <v>0</v>
          </cell>
          <cell r="F5960">
            <v>0</v>
          </cell>
          <cell r="G5960">
            <v>0</v>
          </cell>
        </row>
        <row r="5961">
          <cell r="A5961">
            <v>0</v>
          </cell>
          <cell r="B5961">
            <v>0</v>
          </cell>
          <cell r="C5961" t="str">
            <v>A - MATERIALES</v>
          </cell>
          <cell r="D5961">
            <v>0</v>
          </cell>
          <cell r="E5961">
            <v>0</v>
          </cell>
          <cell r="F5961">
            <v>0</v>
          </cell>
          <cell r="G5961">
            <v>0</v>
          </cell>
        </row>
        <row r="5962">
          <cell r="A5962" t="str">
            <v>INDEC-PB - 41261-1</v>
          </cell>
          <cell r="B5962" t="str">
            <v xml:space="preserve">Barras de hierro y acero                                               </v>
          </cell>
          <cell r="C5962" t="str">
            <v xml:space="preserve">Caja Guardallaves </v>
          </cell>
          <cell r="D5962" t="str">
            <v>Un.</v>
          </cell>
          <cell r="E5962">
            <v>1</v>
          </cell>
          <cell r="F5962">
            <v>2479.3388429752067</v>
          </cell>
          <cell r="G5962">
            <v>2479.34</v>
          </cell>
        </row>
        <row r="5963">
          <cell r="A5963" t="str">
            <v/>
          </cell>
          <cell r="B5963" t="str">
            <v/>
          </cell>
          <cell r="C5963">
            <v>0</v>
          </cell>
          <cell r="D5963" t="str">
            <v/>
          </cell>
          <cell r="E5963">
            <v>0</v>
          </cell>
          <cell r="F5963">
            <v>0</v>
          </cell>
          <cell r="G5963">
            <v>0</v>
          </cell>
        </row>
        <row r="5964">
          <cell r="A5964" t="str">
            <v/>
          </cell>
          <cell r="B5964" t="str">
            <v/>
          </cell>
          <cell r="C5964">
            <v>0</v>
          </cell>
          <cell r="D5964" t="str">
            <v/>
          </cell>
          <cell r="E5964">
            <v>0</v>
          </cell>
          <cell r="F5964">
            <v>0</v>
          </cell>
          <cell r="G5964">
            <v>0</v>
          </cell>
        </row>
        <row r="5965">
          <cell r="A5965" t="str">
            <v/>
          </cell>
          <cell r="B5965" t="str">
            <v/>
          </cell>
          <cell r="C5965">
            <v>0</v>
          </cell>
          <cell r="D5965" t="str">
            <v/>
          </cell>
          <cell r="E5965">
            <v>0</v>
          </cell>
          <cell r="F5965">
            <v>0</v>
          </cell>
          <cell r="G5965">
            <v>0</v>
          </cell>
        </row>
        <row r="5966">
          <cell r="A5966" t="str">
            <v/>
          </cell>
          <cell r="B5966" t="str">
            <v/>
          </cell>
          <cell r="C5966">
            <v>0</v>
          </cell>
          <cell r="D5966" t="str">
            <v/>
          </cell>
          <cell r="E5966">
            <v>0</v>
          </cell>
          <cell r="F5966">
            <v>0</v>
          </cell>
          <cell r="G5966">
            <v>0</v>
          </cell>
        </row>
        <row r="5967">
          <cell r="A5967" t="str">
            <v/>
          </cell>
          <cell r="B5967" t="str">
            <v/>
          </cell>
          <cell r="C5967">
            <v>0</v>
          </cell>
          <cell r="D5967" t="str">
            <v/>
          </cell>
          <cell r="E5967">
            <v>0</v>
          </cell>
          <cell r="F5967">
            <v>0</v>
          </cell>
          <cell r="G5967">
            <v>0</v>
          </cell>
        </row>
        <row r="5968">
          <cell r="A5968" t="str">
            <v/>
          </cell>
          <cell r="B5968" t="str">
            <v/>
          </cell>
          <cell r="C5968">
            <v>0</v>
          </cell>
          <cell r="D5968" t="str">
            <v/>
          </cell>
          <cell r="E5968">
            <v>0</v>
          </cell>
          <cell r="F5968">
            <v>0</v>
          </cell>
          <cell r="G5968">
            <v>0</v>
          </cell>
        </row>
        <row r="5969">
          <cell r="A5969" t="str">
            <v/>
          </cell>
          <cell r="B5969" t="str">
            <v/>
          </cell>
          <cell r="C5969">
            <v>0</v>
          </cell>
          <cell r="D5969" t="str">
            <v/>
          </cell>
          <cell r="E5969">
            <v>0</v>
          </cell>
          <cell r="F5969">
            <v>0</v>
          </cell>
          <cell r="G5969">
            <v>0</v>
          </cell>
        </row>
        <row r="5970">
          <cell r="A5970" t="str">
            <v/>
          </cell>
          <cell r="B5970" t="str">
            <v/>
          </cell>
          <cell r="C5970">
            <v>0</v>
          </cell>
          <cell r="D5970" t="str">
            <v/>
          </cell>
          <cell r="E5970">
            <v>0</v>
          </cell>
          <cell r="F5970">
            <v>0</v>
          </cell>
          <cell r="G5970">
            <v>0</v>
          </cell>
        </row>
        <row r="5971">
          <cell r="A5971" t="str">
            <v/>
          </cell>
          <cell r="B5971" t="str">
            <v/>
          </cell>
          <cell r="C5971">
            <v>0</v>
          </cell>
          <cell r="D5971" t="str">
            <v/>
          </cell>
          <cell r="E5971">
            <v>0</v>
          </cell>
          <cell r="F5971">
            <v>0</v>
          </cell>
          <cell r="G5971">
            <v>0</v>
          </cell>
        </row>
        <row r="5972">
          <cell r="A5972" t="str">
            <v/>
          </cell>
          <cell r="B5972" t="str">
            <v/>
          </cell>
          <cell r="C5972">
            <v>0</v>
          </cell>
          <cell r="D5972" t="str">
            <v/>
          </cell>
          <cell r="E5972">
            <v>0</v>
          </cell>
          <cell r="F5972">
            <v>0</v>
          </cell>
          <cell r="G5972">
            <v>0</v>
          </cell>
        </row>
        <row r="5973">
          <cell r="A5973" t="str">
            <v/>
          </cell>
          <cell r="B5973" t="str">
            <v/>
          </cell>
          <cell r="C5973">
            <v>0</v>
          </cell>
          <cell r="D5973" t="str">
            <v/>
          </cell>
          <cell r="E5973">
            <v>0</v>
          </cell>
          <cell r="F5973">
            <v>0</v>
          </cell>
          <cell r="G5973">
            <v>0</v>
          </cell>
        </row>
        <row r="5974">
          <cell r="A5974" t="str">
            <v/>
          </cell>
          <cell r="B5974" t="str">
            <v/>
          </cell>
          <cell r="C5974">
            <v>0</v>
          </cell>
          <cell r="D5974" t="str">
            <v/>
          </cell>
          <cell r="E5974">
            <v>0</v>
          </cell>
          <cell r="F5974">
            <v>0</v>
          </cell>
          <cell r="G5974">
            <v>0</v>
          </cell>
        </row>
        <row r="5975">
          <cell r="A5975" t="str">
            <v/>
          </cell>
          <cell r="B5975" t="str">
            <v/>
          </cell>
          <cell r="C5975">
            <v>0</v>
          </cell>
          <cell r="D5975" t="str">
            <v/>
          </cell>
          <cell r="E5975">
            <v>0</v>
          </cell>
          <cell r="F5975">
            <v>0</v>
          </cell>
          <cell r="G5975">
            <v>0</v>
          </cell>
        </row>
        <row r="5976">
          <cell r="A5976">
            <v>0</v>
          </cell>
          <cell r="B5976">
            <v>0</v>
          </cell>
          <cell r="C5976">
            <v>0</v>
          </cell>
          <cell r="D5976">
            <v>0</v>
          </cell>
          <cell r="E5976">
            <v>0</v>
          </cell>
          <cell r="F5976" t="str">
            <v>Total A</v>
          </cell>
          <cell r="G5976">
            <v>2479.34</v>
          </cell>
        </row>
        <row r="5977">
          <cell r="A5977">
            <v>0</v>
          </cell>
          <cell r="B5977">
            <v>0</v>
          </cell>
          <cell r="C5977" t="str">
            <v>B - MANO DE OBRA</v>
          </cell>
          <cell r="D5977">
            <v>0</v>
          </cell>
          <cell r="E5977">
            <v>0</v>
          </cell>
          <cell r="F5977">
            <v>0</v>
          </cell>
          <cell r="G5977">
            <v>0</v>
          </cell>
        </row>
        <row r="5978">
          <cell r="A5978" t="str">
            <v/>
          </cell>
          <cell r="B5978">
            <v>0</v>
          </cell>
          <cell r="C5978">
            <v>0</v>
          </cell>
          <cell r="D5978" t="str">
            <v/>
          </cell>
          <cell r="E5978">
            <v>0</v>
          </cell>
          <cell r="F5978">
            <v>0</v>
          </cell>
          <cell r="G5978">
            <v>0</v>
          </cell>
        </row>
        <row r="5979">
          <cell r="A5979" t="str">
            <v/>
          </cell>
          <cell r="B5979">
            <v>0</v>
          </cell>
          <cell r="C5979">
            <v>0</v>
          </cell>
          <cell r="D5979" t="str">
            <v/>
          </cell>
          <cell r="E5979">
            <v>0</v>
          </cell>
          <cell r="F5979">
            <v>0</v>
          </cell>
          <cell r="G5979">
            <v>0</v>
          </cell>
        </row>
        <row r="5980">
          <cell r="A5980" t="str">
            <v/>
          </cell>
          <cell r="B5980">
            <v>0</v>
          </cell>
          <cell r="C5980">
            <v>0</v>
          </cell>
          <cell r="D5980" t="str">
            <v/>
          </cell>
          <cell r="E5980">
            <v>0</v>
          </cell>
          <cell r="F5980">
            <v>0</v>
          </cell>
          <cell r="G5980">
            <v>0</v>
          </cell>
        </row>
        <row r="5981">
          <cell r="A5981" t="str">
            <v/>
          </cell>
          <cell r="B5981">
            <v>0</v>
          </cell>
          <cell r="C5981">
            <v>0</v>
          </cell>
          <cell r="D5981" t="str">
            <v/>
          </cell>
          <cell r="E5981">
            <v>0</v>
          </cell>
          <cell r="F5981">
            <v>0</v>
          </cell>
          <cell r="G5981">
            <v>0</v>
          </cell>
        </row>
        <row r="5982">
          <cell r="A5982" t="str">
            <v/>
          </cell>
          <cell r="B5982">
            <v>0</v>
          </cell>
          <cell r="C5982">
            <v>0</v>
          </cell>
          <cell r="D5982" t="str">
            <v/>
          </cell>
          <cell r="E5982">
            <v>0</v>
          </cell>
          <cell r="F5982">
            <v>0</v>
          </cell>
          <cell r="G5982">
            <v>0</v>
          </cell>
        </row>
        <row r="5983">
          <cell r="A5983" t="str">
            <v/>
          </cell>
          <cell r="B5983">
            <v>0</v>
          </cell>
          <cell r="C5983">
            <v>0</v>
          </cell>
          <cell r="D5983" t="str">
            <v/>
          </cell>
          <cell r="E5983">
            <v>0</v>
          </cell>
          <cell r="F5983">
            <v>0</v>
          </cell>
          <cell r="G5983">
            <v>0</v>
          </cell>
        </row>
        <row r="5984">
          <cell r="A5984" t="str">
            <v/>
          </cell>
          <cell r="B5984">
            <v>0</v>
          </cell>
          <cell r="C5984">
            <v>0</v>
          </cell>
          <cell r="D5984" t="str">
            <v/>
          </cell>
          <cell r="E5984">
            <v>0</v>
          </cell>
          <cell r="F5984">
            <v>0</v>
          </cell>
          <cell r="G5984">
            <v>0</v>
          </cell>
        </row>
        <row r="5985">
          <cell r="A5985" t="str">
            <v/>
          </cell>
          <cell r="B5985">
            <v>0</v>
          </cell>
          <cell r="C5985">
            <v>0</v>
          </cell>
          <cell r="D5985" t="str">
            <v/>
          </cell>
          <cell r="E5985">
            <v>0</v>
          </cell>
          <cell r="F5985">
            <v>0</v>
          </cell>
          <cell r="G5985">
            <v>0</v>
          </cell>
        </row>
        <row r="5986">
          <cell r="A5986">
            <v>0</v>
          </cell>
          <cell r="B5986">
            <v>0</v>
          </cell>
          <cell r="C5986">
            <v>0</v>
          </cell>
          <cell r="D5986">
            <v>0</v>
          </cell>
          <cell r="E5986">
            <v>0</v>
          </cell>
          <cell r="F5986" t="str">
            <v>Total B</v>
          </cell>
          <cell r="G5986">
            <v>0</v>
          </cell>
        </row>
        <row r="5987">
          <cell r="A5987">
            <v>0</v>
          </cell>
          <cell r="B5987">
            <v>0</v>
          </cell>
          <cell r="C5987" t="str">
            <v>C - EQUIPOS</v>
          </cell>
          <cell r="D5987">
            <v>0</v>
          </cell>
          <cell r="E5987">
            <v>0</v>
          </cell>
          <cell r="F5987">
            <v>0</v>
          </cell>
          <cell r="G5987">
            <v>0</v>
          </cell>
        </row>
        <row r="5988">
          <cell r="A5988" t="str">
            <v/>
          </cell>
          <cell r="B5988" t="str">
            <v/>
          </cell>
          <cell r="C5988">
            <v>0</v>
          </cell>
          <cell r="D5988" t="str">
            <v/>
          </cell>
          <cell r="E5988">
            <v>0</v>
          </cell>
          <cell r="F5988">
            <v>0</v>
          </cell>
          <cell r="G5988">
            <v>0</v>
          </cell>
        </row>
        <row r="5989">
          <cell r="A5989" t="str">
            <v/>
          </cell>
          <cell r="B5989" t="str">
            <v/>
          </cell>
          <cell r="C5989">
            <v>0</v>
          </cell>
          <cell r="D5989" t="str">
            <v/>
          </cell>
          <cell r="E5989">
            <v>0</v>
          </cell>
          <cell r="F5989">
            <v>0</v>
          </cell>
          <cell r="G5989">
            <v>0</v>
          </cell>
        </row>
        <row r="5990">
          <cell r="A5990" t="str">
            <v/>
          </cell>
          <cell r="B5990" t="str">
            <v/>
          </cell>
          <cell r="C5990">
            <v>0</v>
          </cell>
          <cell r="D5990" t="str">
            <v/>
          </cell>
          <cell r="E5990">
            <v>0</v>
          </cell>
          <cell r="F5990">
            <v>0</v>
          </cell>
          <cell r="G5990">
            <v>0</v>
          </cell>
        </row>
        <row r="5991">
          <cell r="A5991" t="str">
            <v/>
          </cell>
          <cell r="B5991" t="str">
            <v/>
          </cell>
          <cell r="C5991">
            <v>0</v>
          </cell>
          <cell r="D5991" t="str">
            <v/>
          </cell>
          <cell r="E5991">
            <v>0</v>
          </cell>
          <cell r="F5991">
            <v>0</v>
          </cell>
          <cell r="G5991">
            <v>0</v>
          </cell>
        </row>
        <row r="5992">
          <cell r="A5992" t="str">
            <v/>
          </cell>
          <cell r="B5992" t="str">
            <v/>
          </cell>
          <cell r="C5992">
            <v>0</v>
          </cell>
          <cell r="D5992" t="str">
            <v/>
          </cell>
          <cell r="E5992">
            <v>0</v>
          </cell>
          <cell r="F5992">
            <v>0</v>
          </cell>
          <cell r="G5992">
            <v>0</v>
          </cell>
        </row>
        <row r="5993">
          <cell r="A5993" t="str">
            <v/>
          </cell>
          <cell r="B5993" t="str">
            <v/>
          </cell>
          <cell r="C5993">
            <v>0</v>
          </cell>
          <cell r="D5993" t="str">
            <v/>
          </cell>
          <cell r="E5993">
            <v>0</v>
          </cell>
          <cell r="F5993">
            <v>0</v>
          </cell>
          <cell r="G5993">
            <v>0</v>
          </cell>
        </row>
        <row r="5994">
          <cell r="A5994" t="str">
            <v/>
          </cell>
          <cell r="B5994" t="str">
            <v/>
          </cell>
          <cell r="C5994">
            <v>0</v>
          </cell>
          <cell r="D5994" t="str">
            <v/>
          </cell>
          <cell r="E5994">
            <v>0</v>
          </cell>
          <cell r="F5994">
            <v>0</v>
          </cell>
          <cell r="G5994">
            <v>0</v>
          </cell>
        </row>
        <row r="5995">
          <cell r="A5995" t="str">
            <v/>
          </cell>
          <cell r="B5995" t="str">
            <v/>
          </cell>
          <cell r="C5995">
            <v>0</v>
          </cell>
          <cell r="D5995" t="str">
            <v/>
          </cell>
          <cell r="E5995">
            <v>0</v>
          </cell>
          <cell r="F5995">
            <v>0</v>
          </cell>
          <cell r="G5995">
            <v>0</v>
          </cell>
        </row>
        <row r="5996">
          <cell r="A5996" t="str">
            <v/>
          </cell>
          <cell r="B5996" t="str">
            <v/>
          </cell>
          <cell r="C5996">
            <v>0</v>
          </cell>
          <cell r="D5996" t="str">
            <v/>
          </cell>
          <cell r="E5996">
            <v>0</v>
          </cell>
          <cell r="F5996">
            <v>0</v>
          </cell>
          <cell r="G5996">
            <v>0</v>
          </cell>
        </row>
        <row r="5997">
          <cell r="A5997">
            <v>0</v>
          </cell>
          <cell r="B5997">
            <v>0</v>
          </cell>
          <cell r="C5997">
            <v>0</v>
          </cell>
          <cell r="D5997">
            <v>0</v>
          </cell>
          <cell r="E5997">
            <v>0</v>
          </cell>
          <cell r="F5997" t="str">
            <v>Total C</v>
          </cell>
          <cell r="G5997">
            <v>0</v>
          </cell>
        </row>
        <row r="5998">
          <cell r="A5998">
            <v>0</v>
          </cell>
          <cell r="B5998">
            <v>0</v>
          </cell>
          <cell r="C5998">
            <v>0</v>
          </cell>
          <cell r="D5998">
            <v>0</v>
          </cell>
          <cell r="E5998">
            <v>0</v>
          </cell>
          <cell r="F5998">
            <v>0</v>
          </cell>
          <cell r="G5998">
            <v>0</v>
          </cell>
        </row>
        <row r="5999">
          <cell r="A5999" t="str">
            <v>22.3.4</v>
          </cell>
          <cell r="B5999" t="str">
            <v>Caja Guarda llaves</v>
          </cell>
          <cell r="C5999">
            <v>0</v>
          </cell>
          <cell r="D5999" t="str">
            <v>Costo  Neto</v>
          </cell>
          <cell r="E5999">
            <v>0</v>
          </cell>
          <cell r="F5999" t="str">
            <v>Total D=A+B+C</v>
          </cell>
          <cell r="G5999">
            <v>2479.34</v>
          </cell>
        </row>
        <row r="6001">
          <cell r="A6001" t="str">
            <v>ANALISIS DE PRECIOS</v>
          </cell>
          <cell r="B6001">
            <v>0</v>
          </cell>
          <cell r="C6001">
            <v>0</v>
          </cell>
          <cell r="D6001">
            <v>0</v>
          </cell>
          <cell r="E6001">
            <v>0</v>
          </cell>
          <cell r="F6001">
            <v>0</v>
          </cell>
          <cell r="G6001">
            <v>0</v>
          </cell>
        </row>
        <row r="6002">
          <cell r="A6002" t="str">
            <v>COMITENTE:</v>
          </cell>
          <cell r="B6002" t="str">
            <v>DIRECCIÓN DE INFRAESTRUCTURA ESCOLAR</v>
          </cell>
          <cell r="C6002">
            <v>0</v>
          </cell>
          <cell r="D6002">
            <v>0</v>
          </cell>
          <cell r="E6002">
            <v>0</v>
          </cell>
          <cell r="F6002">
            <v>0</v>
          </cell>
          <cell r="G6002">
            <v>0</v>
          </cell>
        </row>
        <row r="6003">
          <cell r="A6003" t="str">
            <v>CONTRATISTA:</v>
          </cell>
          <cell r="B6003">
            <v>0</v>
          </cell>
          <cell r="C6003">
            <v>0</v>
          </cell>
          <cell r="D6003">
            <v>0</v>
          </cell>
          <cell r="E6003">
            <v>0</v>
          </cell>
          <cell r="F6003">
            <v>0</v>
          </cell>
          <cell r="G6003">
            <v>0</v>
          </cell>
        </row>
        <row r="6004">
          <cell r="A6004" t="str">
            <v>OBRA:</v>
          </cell>
          <cell r="B6004" t="str">
            <v>ESCUELA JUAN JOSE PASO</v>
          </cell>
          <cell r="C6004">
            <v>0</v>
          </cell>
          <cell r="D6004">
            <v>0</v>
          </cell>
          <cell r="E6004">
            <v>0</v>
          </cell>
          <cell r="F6004" t="str">
            <v>PRECIOS A:</v>
          </cell>
          <cell r="G6004">
            <v>44180</v>
          </cell>
        </row>
        <row r="6005">
          <cell r="A6005" t="str">
            <v>UBICACIÓN:</v>
          </cell>
          <cell r="B6005" t="str">
            <v>DEPARTAMENTO ANGACO</v>
          </cell>
          <cell r="C6005">
            <v>0</v>
          </cell>
          <cell r="D6005">
            <v>0</v>
          </cell>
          <cell r="E6005">
            <v>0</v>
          </cell>
          <cell r="F6005">
            <v>0</v>
          </cell>
          <cell r="G6005">
            <v>0</v>
          </cell>
        </row>
        <row r="6006">
          <cell r="A6006" t="str">
            <v>RUBRO:</v>
          </cell>
          <cell r="B6006">
            <v>22</v>
          </cell>
          <cell r="C6006" t="str">
            <v>VARIOS</v>
          </cell>
          <cell r="D6006">
            <v>0</v>
          </cell>
          <cell r="E6006">
            <v>0</v>
          </cell>
          <cell r="F6006">
            <v>0</v>
          </cell>
          <cell r="G6006">
            <v>0</v>
          </cell>
        </row>
        <row r="6007">
          <cell r="A6007" t="str">
            <v>ITEM:</v>
          </cell>
          <cell r="B6007" t="str">
            <v>22.3.5</v>
          </cell>
          <cell r="C6007" t="str">
            <v>Ventiluz</v>
          </cell>
          <cell r="D6007">
            <v>0</v>
          </cell>
          <cell r="E6007">
            <v>0</v>
          </cell>
          <cell r="F6007" t="str">
            <v>UNIDAD:</v>
          </cell>
          <cell r="G6007" t="str">
            <v>ud</v>
          </cell>
        </row>
        <row r="6008">
          <cell r="A6008">
            <v>0</v>
          </cell>
          <cell r="B6008">
            <v>0</v>
          </cell>
          <cell r="C6008">
            <v>0</v>
          </cell>
          <cell r="D6008">
            <v>0</v>
          </cell>
          <cell r="E6008">
            <v>0</v>
          </cell>
          <cell r="F6008">
            <v>0</v>
          </cell>
          <cell r="G6008">
            <v>0</v>
          </cell>
        </row>
        <row r="6009">
          <cell r="A6009" t="str">
            <v>DATOS REDETERMINACION</v>
          </cell>
          <cell r="B6009">
            <v>0</v>
          </cell>
          <cell r="C6009" t="str">
            <v>DESIGNACION</v>
          </cell>
          <cell r="D6009" t="str">
            <v>U</v>
          </cell>
          <cell r="E6009" t="str">
            <v>Cantidad</v>
          </cell>
          <cell r="F6009" t="str">
            <v>$ Unitarios</v>
          </cell>
          <cell r="G6009" t="str">
            <v>$ Parcial</v>
          </cell>
        </row>
        <row r="6010">
          <cell r="A6010" t="str">
            <v>CÓDIGO</v>
          </cell>
          <cell r="B6010" t="str">
            <v>DESCRIPCIÓN</v>
          </cell>
          <cell r="C6010">
            <v>0</v>
          </cell>
          <cell r="D6010">
            <v>0</v>
          </cell>
          <cell r="E6010">
            <v>0</v>
          </cell>
          <cell r="F6010">
            <v>0</v>
          </cell>
          <cell r="G6010">
            <v>0</v>
          </cell>
        </row>
        <row r="6011">
          <cell r="A6011">
            <v>0</v>
          </cell>
          <cell r="B6011">
            <v>0</v>
          </cell>
          <cell r="C6011" t="str">
            <v>A - MATERIALES</v>
          </cell>
          <cell r="D6011">
            <v>0</v>
          </cell>
          <cell r="E6011">
            <v>0</v>
          </cell>
          <cell r="F6011">
            <v>0</v>
          </cell>
          <cell r="G6011">
            <v>0</v>
          </cell>
        </row>
        <row r="6012">
          <cell r="A6012" t="str">
            <v>INDEC-DCTO - inciso p)</v>
          </cell>
          <cell r="B6012" t="str">
            <v>Gastos generales</v>
          </cell>
          <cell r="C6012" t="str">
            <v>Materiales Varios (Ventiluz)</v>
          </cell>
          <cell r="D6012" t="str">
            <v>Gl.</v>
          </cell>
          <cell r="E6012">
            <v>1</v>
          </cell>
          <cell r="F6012">
            <v>5000</v>
          </cell>
          <cell r="G6012">
            <v>5000</v>
          </cell>
        </row>
        <row r="6013">
          <cell r="A6013" t="str">
            <v/>
          </cell>
          <cell r="B6013" t="str">
            <v/>
          </cell>
          <cell r="C6013">
            <v>0</v>
          </cell>
          <cell r="D6013" t="str">
            <v/>
          </cell>
          <cell r="E6013">
            <v>0</v>
          </cell>
          <cell r="F6013">
            <v>0</v>
          </cell>
          <cell r="G6013">
            <v>0</v>
          </cell>
        </row>
        <row r="6014">
          <cell r="A6014" t="str">
            <v/>
          </cell>
          <cell r="B6014" t="str">
            <v/>
          </cell>
          <cell r="C6014">
            <v>0</v>
          </cell>
          <cell r="D6014" t="str">
            <v/>
          </cell>
          <cell r="E6014">
            <v>0</v>
          </cell>
          <cell r="F6014">
            <v>0</v>
          </cell>
          <cell r="G6014">
            <v>0</v>
          </cell>
        </row>
        <row r="6015">
          <cell r="A6015" t="str">
            <v/>
          </cell>
          <cell r="B6015" t="str">
            <v/>
          </cell>
          <cell r="C6015">
            <v>0</v>
          </cell>
          <cell r="D6015" t="str">
            <v/>
          </cell>
          <cell r="E6015">
            <v>0</v>
          </cell>
          <cell r="F6015">
            <v>0</v>
          </cell>
          <cell r="G6015">
            <v>0</v>
          </cell>
        </row>
        <row r="6016">
          <cell r="A6016" t="str">
            <v/>
          </cell>
          <cell r="B6016" t="str">
            <v/>
          </cell>
          <cell r="C6016">
            <v>0</v>
          </cell>
          <cell r="D6016" t="str">
            <v/>
          </cell>
          <cell r="E6016">
            <v>0</v>
          </cell>
          <cell r="F6016">
            <v>0</v>
          </cell>
          <cell r="G6016">
            <v>0</v>
          </cell>
        </row>
        <row r="6017">
          <cell r="A6017" t="str">
            <v/>
          </cell>
          <cell r="B6017" t="str">
            <v/>
          </cell>
          <cell r="C6017">
            <v>0</v>
          </cell>
          <cell r="D6017" t="str">
            <v/>
          </cell>
          <cell r="E6017">
            <v>0</v>
          </cell>
          <cell r="F6017">
            <v>0</v>
          </cell>
          <cell r="G6017">
            <v>0</v>
          </cell>
        </row>
        <row r="6018">
          <cell r="A6018" t="str">
            <v/>
          </cell>
          <cell r="B6018" t="str">
            <v/>
          </cell>
          <cell r="C6018">
            <v>0</v>
          </cell>
          <cell r="D6018" t="str">
            <v/>
          </cell>
          <cell r="E6018">
            <v>0</v>
          </cell>
          <cell r="F6018">
            <v>0</v>
          </cell>
          <cell r="G6018">
            <v>0</v>
          </cell>
        </row>
        <row r="6019">
          <cell r="A6019" t="str">
            <v/>
          </cell>
          <cell r="B6019" t="str">
            <v/>
          </cell>
          <cell r="C6019">
            <v>0</v>
          </cell>
          <cell r="D6019" t="str">
            <v/>
          </cell>
          <cell r="E6019">
            <v>0</v>
          </cell>
          <cell r="F6019">
            <v>0</v>
          </cell>
          <cell r="G6019">
            <v>0</v>
          </cell>
        </row>
        <row r="6020">
          <cell r="A6020" t="str">
            <v/>
          </cell>
          <cell r="B6020" t="str">
            <v/>
          </cell>
          <cell r="C6020">
            <v>0</v>
          </cell>
          <cell r="D6020" t="str">
            <v/>
          </cell>
          <cell r="E6020">
            <v>0</v>
          </cell>
          <cell r="F6020">
            <v>0</v>
          </cell>
          <cell r="G6020">
            <v>0</v>
          </cell>
        </row>
        <row r="6021">
          <cell r="A6021" t="str">
            <v/>
          </cell>
          <cell r="B6021" t="str">
            <v/>
          </cell>
          <cell r="C6021">
            <v>0</v>
          </cell>
          <cell r="D6021" t="str">
            <v/>
          </cell>
          <cell r="E6021">
            <v>0</v>
          </cell>
          <cell r="F6021">
            <v>0</v>
          </cell>
          <cell r="G6021">
            <v>0</v>
          </cell>
        </row>
        <row r="6022">
          <cell r="A6022" t="str">
            <v/>
          </cell>
          <cell r="B6022" t="str">
            <v/>
          </cell>
          <cell r="C6022">
            <v>0</v>
          </cell>
          <cell r="D6022" t="str">
            <v/>
          </cell>
          <cell r="E6022">
            <v>0</v>
          </cell>
          <cell r="F6022">
            <v>0</v>
          </cell>
          <cell r="G6022">
            <v>0</v>
          </cell>
        </row>
        <row r="6023">
          <cell r="A6023" t="str">
            <v/>
          </cell>
          <cell r="B6023" t="str">
            <v/>
          </cell>
          <cell r="C6023">
            <v>0</v>
          </cell>
          <cell r="D6023" t="str">
            <v/>
          </cell>
          <cell r="E6023">
            <v>0</v>
          </cell>
          <cell r="F6023">
            <v>0</v>
          </cell>
          <cell r="G6023">
            <v>0</v>
          </cell>
        </row>
        <row r="6024">
          <cell r="A6024" t="str">
            <v/>
          </cell>
          <cell r="B6024" t="str">
            <v/>
          </cell>
          <cell r="C6024">
            <v>0</v>
          </cell>
          <cell r="D6024" t="str">
            <v/>
          </cell>
          <cell r="E6024">
            <v>0</v>
          </cell>
          <cell r="F6024">
            <v>0</v>
          </cell>
          <cell r="G6024">
            <v>0</v>
          </cell>
        </row>
        <row r="6025">
          <cell r="A6025" t="str">
            <v/>
          </cell>
          <cell r="B6025" t="str">
            <v/>
          </cell>
          <cell r="C6025">
            <v>0</v>
          </cell>
          <cell r="D6025" t="str">
            <v/>
          </cell>
          <cell r="E6025">
            <v>0</v>
          </cell>
          <cell r="F6025">
            <v>0</v>
          </cell>
          <cell r="G6025">
            <v>0</v>
          </cell>
        </row>
        <row r="6026">
          <cell r="A6026">
            <v>0</v>
          </cell>
          <cell r="B6026">
            <v>0</v>
          </cell>
          <cell r="C6026">
            <v>0</v>
          </cell>
          <cell r="D6026">
            <v>0</v>
          </cell>
          <cell r="E6026">
            <v>0</v>
          </cell>
          <cell r="F6026" t="str">
            <v>Total A</v>
          </cell>
          <cell r="G6026">
            <v>5000</v>
          </cell>
        </row>
        <row r="6027">
          <cell r="A6027">
            <v>0</v>
          </cell>
          <cell r="B6027">
            <v>0</v>
          </cell>
          <cell r="C6027" t="str">
            <v>B - MANO DE OBRA</v>
          </cell>
          <cell r="D6027">
            <v>0</v>
          </cell>
          <cell r="E6027">
            <v>0</v>
          </cell>
          <cell r="F6027">
            <v>0</v>
          </cell>
          <cell r="G6027">
            <v>0</v>
          </cell>
        </row>
        <row r="6028">
          <cell r="A6028" t="str">
            <v>IIEE-SJ - 102000</v>
          </cell>
          <cell r="B6028" t="str">
            <v xml:space="preserve">Oficial </v>
          </cell>
          <cell r="C6028" t="str">
            <v>Oficial</v>
          </cell>
          <cell r="D6028" t="str">
            <v>hs.</v>
          </cell>
          <cell r="E6028">
            <v>8</v>
          </cell>
          <cell r="F6028">
            <v>222.14</v>
          </cell>
          <cell r="G6028">
            <v>1777.12</v>
          </cell>
        </row>
        <row r="6029">
          <cell r="A6029" t="str">
            <v>IIEE-SJ - 103000</v>
          </cell>
          <cell r="B6029" t="str">
            <v>Ayudante</v>
          </cell>
          <cell r="C6029" t="str">
            <v>Ayudante</v>
          </cell>
          <cell r="D6029" t="str">
            <v>hs.</v>
          </cell>
          <cell r="E6029">
            <v>8</v>
          </cell>
          <cell r="F6029">
            <v>188.03</v>
          </cell>
          <cell r="G6029">
            <v>1504.24</v>
          </cell>
        </row>
        <row r="6030">
          <cell r="A6030" t="str">
            <v>IIEE-SJ - 102000</v>
          </cell>
          <cell r="B6030" t="str">
            <v xml:space="preserve">Oficial </v>
          </cell>
          <cell r="C6030" t="str">
            <v>Cargas Sociales Oficial</v>
          </cell>
          <cell r="D6030" t="str">
            <v>hs.</v>
          </cell>
          <cell r="E6030">
            <v>8</v>
          </cell>
          <cell r="F6030">
            <v>139.9</v>
          </cell>
          <cell r="G6030">
            <v>1119.2</v>
          </cell>
        </row>
        <row r="6031">
          <cell r="A6031" t="str">
            <v>IIEE-SJ - 103000</v>
          </cell>
          <cell r="B6031" t="str">
            <v>Ayudante</v>
          </cell>
          <cell r="C6031" t="str">
            <v>Cargas Sociales Ayudante</v>
          </cell>
          <cell r="D6031" t="str">
            <v>hs.</v>
          </cell>
          <cell r="E6031">
            <v>8</v>
          </cell>
          <cell r="F6031">
            <v>118.96</v>
          </cell>
          <cell r="G6031">
            <v>951.68</v>
          </cell>
        </row>
        <row r="6032">
          <cell r="A6032" t="str">
            <v/>
          </cell>
          <cell r="B6032">
            <v>0</v>
          </cell>
          <cell r="C6032">
            <v>0</v>
          </cell>
          <cell r="D6032" t="str">
            <v/>
          </cell>
          <cell r="E6032">
            <v>0</v>
          </cell>
          <cell r="F6032">
            <v>0</v>
          </cell>
          <cell r="G6032">
            <v>0</v>
          </cell>
        </row>
        <row r="6033">
          <cell r="A6033" t="str">
            <v/>
          </cell>
          <cell r="B6033">
            <v>0</v>
          </cell>
          <cell r="C6033">
            <v>0</v>
          </cell>
          <cell r="D6033" t="str">
            <v/>
          </cell>
          <cell r="E6033">
            <v>0</v>
          </cell>
          <cell r="F6033">
            <v>0</v>
          </cell>
          <cell r="G6033">
            <v>0</v>
          </cell>
        </row>
        <row r="6034">
          <cell r="A6034" t="str">
            <v/>
          </cell>
          <cell r="B6034">
            <v>0</v>
          </cell>
          <cell r="C6034">
            <v>0</v>
          </cell>
          <cell r="D6034" t="str">
            <v/>
          </cell>
          <cell r="E6034">
            <v>0</v>
          </cell>
          <cell r="F6034">
            <v>0</v>
          </cell>
          <cell r="G6034">
            <v>0</v>
          </cell>
        </row>
        <row r="6035">
          <cell r="A6035" t="str">
            <v/>
          </cell>
          <cell r="B6035">
            <v>0</v>
          </cell>
          <cell r="C6035">
            <v>0</v>
          </cell>
          <cell r="D6035" t="str">
            <v/>
          </cell>
          <cell r="E6035">
            <v>0</v>
          </cell>
          <cell r="F6035">
            <v>0</v>
          </cell>
          <cell r="G6035">
            <v>0</v>
          </cell>
        </row>
        <row r="6036">
          <cell r="A6036">
            <v>0</v>
          </cell>
          <cell r="B6036">
            <v>0</v>
          </cell>
          <cell r="C6036">
            <v>0</v>
          </cell>
          <cell r="D6036">
            <v>0</v>
          </cell>
          <cell r="E6036">
            <v>0</v>
          </cell>
          <cell r="F6036" t="str">
            <v>Total B</v>
          </cell>
          <cell r="G6036">
            <v>5352.24</v>
          </cell>
        </row>
        <row r="6037">
          <cell r="A6037">
            <v>0</v>
          </cell>
          <cell r="B6037">
            <v>0</v>
          </cell>
          <cell r="C6037" t="str">
            <v>C - EQUIPOS</v>
          </cell>
          <cell r="D6037">
            <v>0</v>
          </cell>
          <cell r="E6037">
            <v>0</v>
          </cell>
          <cell r="F6037">
            <v>0</v>
          </cell>
          <cell r="G6037">
            <v>0</v>
          </cell>
        </row>
        <row r="6038">
          <cell r="A6038" t="str">
            <v/>
          </cell>
          <cell r="B6038" t="str">
            <v/>
          </cell>
          <cell r="C6038">
            <v>0</v>
          </cell>
          <cell r="D6038" t="str">
            <v/>
          </cell>
          <cell r="E6038">
            <v>0</v>
          </cell>
          <cell r="F6038">
            <v>0</v>
          </cell>
          <cell r="G6038">
            <v>0</v>
          </cell>
        </row>
        <row r="6039">
          <cell r="A6039" t="str">
            <v/>
          </cell>
          <cell r="B6039" t="str">
            <v/>
          </cell>
          <cell r="C6039">
            <v>0</v>
          </cell>
          <cell r="D6039" t="str">
            <v/>
          </cell>
          <cell r="E6039">
            <v>0</v>
          </cell>
          <cell r="F6039">
            <v>0</v>
          </cell>
          <cell r="G6039">
            <v>0</v>
          </cell>
        </row>
        <row r="6040">
          <cell r="A6040" t="str">
            <v/>
          </cell>
          <cell r="B6040" t="str">
            <v/>
          </cell>
          <cell r="C6040">
            <v>0</v>
          </cell>
          <cell r="D6040" t="str">
            <v/>
          </cell>
          <cell r="E6040">
            <v>0</v>
          </cell>
          <cell r="F6040">
            <v>0</v>
          </cell>
          <cell r="G6040">
            <v>0</v>
          </cell>
        </row>
        <row r="6041">
          <cell r="A6041" t="str">
            <v/>
          </cell>
          <cell r="B6041" t="str">
            <v/>
          </cell>
          <cell r="C6041">
            <v>0</v>
          </cell>
          <cell r="D6041" t="str">
            <v/>
          </cell>
          <cell r="E6041">
            <v>0</v>
          </cell>
          <cell r="F6041">
            <v>0</v>
          </cell>
          <cell r="G6041">
            <v>0</v>
          </cell>
        </row>
        <row r="6042">
          <cell r="A6042" t="str">
            <v/>
          </cell>
          <cell r="B6042" t="str">
            <v/>
          </cell>
          <cell r="C6042">
            <v>0</v>
          </cell>
          <cell r="D6042" t="str">
            <v/>
          </cell>
          <cell r="E6042">
            <v>0</v>
          </cell>
          <cell r="F6042">
            <v>0</v>
          </cell>
          <cell r="G6042">
            <v>0</v>
          </cell>
        </row>
        <row r="6043">
          <cell r="A6043" t="str">
            <v/>
          </cell>
          <cell r="B6043" t="str">
            <v/>
          </cell>
          <cell r="C6043">
            <v>0</v>
          </cell>
          <cell r="D6043" t="str">
            <v/>
          </cell>
          <cell r="E6043">
            <v>0</v>
          </cell>
          <cell r="F6043">
            <v>0</v>
          </cell>
          <cell r="G6043">
            <v>0</v>
          </cell>
        </row>
        <row r="6044">
          <cell r="A6044" t="str">
            <v/>
          </cell>
          <cell r="B6044" t="str">
            <v/>
          </cell>
          <cell r="C6044">
            <v>0</v>
          </cell>
          <cell r="D6044" t="str">
            <v/>
          </cell>
          <cell r="E6044">
            <v>0</v>
          </cell>
          <cell r="F6044">
            <v>0</v>
          </cell>
          <cell r="G6044">
            <v>0</v>
          </cell>
        </row>
        <row r="6045">
          <cell r="A6045" t="str">
            <v/>
          </cell>
          <cell r="B6045" t="str">
            <v/>
          </cell>
          <cell r="C6045">
            <v>0</v>
          </cell>
          <cell r="D6045" t="str">
            <v/>
          </cell>
          <cell r="E6045">
            <v>0</v>
          </cell>
          <cell r="F6045">
            <v>0</v>
          </cell>
          <cell r="G6045">
            <v>0</v>
          </cell>
        </row>
        <row r="6046">
          <cell r="A6046" t="str">
            <v/>
          </cell>
          <cell r="B6046" t="str">
            <v/>
          </cell>
          <cell r="C6046">
            <v>0</v>
          </cell>
          <cell r="D6046" t="str">
            <v/>
          </cell>
          <cell r="E6046">
            <v>0</v>
          </cell>
          <cell r="F6046">
            <v>0</v>
          </cell>
          <cell r="G6046">
            <v>0</v>
          </cell>
        </row>
        <row r="6047">
          <cell r="A6047">
            <v>0</v>
          </cell>
          <cell r="B6047">
            <v>0</v>
          </cell>
          <cell r="C6047">
            <v>0</v>
          </cell>
          <cell r="D6047">
            <v>0</v>
          </cell>
          <cell r="E6047">
            <v>0</v>
          </cell>
          <cell r="F6047" t="str">
            <v>Total C</v>
          </cell>
          <cell r="G6047">
            <v>0</v>
          </cell>
        </row>
        <row r="6048">
          <cell r="A6048">
            <v>0</v>
          </cell>
          <cell r="B6048">
            <v>0</v>
          </cell>
          <cell r="C6048">
            <v>0</v>
          </cell>
          <cell r="D6048">
            <v>0</v>
          </cell>
          <cell r="E6048">
            <v>0</v>
          </cell>
          <cell r="F6048">
            <v>0</v>
          </cell>
          <cell r="G6048">
            <v>0</v>
          </cell>
        </row>
        <row r="6049">
          <cell r="A6049" t="str">
            <v>22.3.5</v>
          </cell>
          <cell r="B6049" t="str">
            <v>Ventiluz</v>
          </cell>
          <cell r="C6049">
            <v>0</v>
          </cell>
          <cell r="D6049" t="str">
            <v>Costo  Neto</v>
          </cell>
          <cell r="E6049">
            <v>0</v>
          </cell>
          <cell r="F6049" t="str">
            <v>Total D=A+B+C</v>
          </cell>
          <cell r="G6049">
            <v>10352.240000000002</v>
          </cell>
        </row>
        <row r="6051">
          <cell r="A6051" t="str">
            <v>ANALISIS DE PRECIOS</v>
          </cell>
          <cell r="B6051">
            <v>0</v>
          </cell>
          <cell r="C6051">
            <v>0</v>
          </cell>
          <cell r="D6051">
            <v>0</v>
          </cell>
          <cell r="E6051">
            <v>0</v>
          </cell>
          <cell r="F6051">
            <v>0</v>
          </cell>
          <cell r="G6051">
            <v>0</v>
          </cell>
        </row>
        <row r="6052">
          <cell r="A6052" t="str">
            <v>COMITENTE:</v>
          </cell>
          <cell r="B6052" t="str">
            <v>DIRECCIÓN DE INFRAESTRUCTURA ESCOLAR</v>
          </cell>
          <cell r="C6052">
            <v>0</v>
          </cell>
          <cell r="D6052">
            <v>0</v>
          </cell>
          <cell r="E6052">
            <v>0</v>
          </cell>
          <cell r="F6052">
            <v>0</v>
          </cell>
          <cell r="G6052">
            <v>0</v>
          </cell>
        </row>
        <row r="6053">
          <cell r="A6053" t="str">
            <v>CONTRATISTA:</v>
          </cell>
          <cell r="B6053">
            <v>0</v>
          </cell>
          <cell r="C6053">
            <v>0</v>
          </cell>
          <cell r="D6053">
            <v>0</v>
          </cell>
          <cell r="E6053">
            <v>0</v>
          </cell>
          <cell r="F6053">
            <v>0</v>
          </cell>
          <cell r="G6053">
            <v>0</v>
          </cell>
        </row>
        <row r="6054">
          <cell r="A6054" t="str">
            <v>OBRA:</v>
          </cell>
          <cell r="B6054" t="str">
            <v>ESCUELA JUAN JOSE PASO</v>
          </cell>
          <cell r="C6054">
            <v>0</v>
          </cell>
          <cell r="D6054">
            <v>0</v>
          </cell>
          <cell r="E6054">
            <v>0</v>
          </cell>
          <cell r="F6054" t="str">
            <v>PRECIOS A:</v>
          </cell>
          <cell r="G6054">
            <v>44180</v>
          </cell>
        </row>
        <row r="6055">
          <cell r="A6055" t="str">
            <v>UBICACIÓN:</v>
          </cell>
          <cell r="B6055" t="str">
            <v>DEPARTAMENTO ANGACO</v>
          </cell>
          <cell r="C6055">
            <v>0</v>
          </cell>
          <cell r="D6055">
            <v>0</v>
          </cell>
          <cell r="E6055">
            <v>0</v>
          </cell>
          <cell r="F6055">
            <v>0</v>
          </cell>
          <cell r="G6055">
            <v>0</v>
          </cell>
        </row>
        <row r="6056">
          <cell r="A6056" t="str">
            <v>RUBRO:</v>
          </cell>
          <cell r="B6056">
            <v>22</v>
          </cell>
          <cell r="C6056" t="str">
            <v>VARIOS</v>
          </cell>
          <cell r="D6056">
            <v>0</v>
          </cell>
          <cell r="E6056">
            <v>0</v>
          </cell>
          <cell r="F6056">
            <v>0</v>
          </cell>
          <cell r="G6056">
            <v>0</v>
          </cell>
        </row>
        <row r="6057">
          <cell r="A6057" t="str">
            <v>ITEM:</v>
          </cell>
          <cell r="B6057" t="str">
            <v>22.3.6</v>
          </cell>
          <cell r="C6057" t="str">
            <v>Bancos interiores</v>
          </cell>
          <cell r="D6057">
            <v>0</v>
          </cell>
          <cell r="E6057">
            <v>0</v>
          </cell>
          <cell r="F6057" t="str">
            <v>UNIDAD:</v>
          </cell>
          <cell r="G6057" t="str">
            <v>ud</v>
          </cell>
        </row>
        <row r="6058">
          <cell r="A6058">
            <v>0</v>
          </cell>
          <cell r="B6058">
            <v>0</v>
          </cell>
          <cell r="C6058">
            <v>0</v>
          </cell>
          <cell r="D6058">
            <v>0</v>
          </cell>
          <cell r="E6058">
            <v>0</v>
          </cell>
          <cell r="F6058">
            <v>0</v>
          </cell>
          <cell r="G6058">
            <v>0</v>
          </cell>
        </row>
        <row r="6059">
          <cell r="A6059" t="str">
            <v>DATOS REDETERMINACION</v>
          </cell>
          <cell r="B6059">
            <v>0</v>
          </cell>
          <cell r="C6059" t="str">
            <v>DESIGNACION</v>
          </cell>
          <cell r="D6059" t="str">
            <v>U</v>
          </cell>
          <cell r="E6059" t="str">
            <v>Cantidad</v>
          </cell>
          <cell r="F6059" t="str">
            <v>$ Unitarios</v>
          </cell>
          <cell r="G6059" t="str">
            <v>$ Parcial</v>
          </cell>
        </row>
        <row r="6060">
          <cell r="A6060" t="str">
            <v>CÓDIGO</v>
          </cell>
          <cell r="B6060" t="str">
            <v>DESCRIPCIÓN</v>
          </cell>
          <cell r="C6060">
            <v>0</v>
          </cell>
          <cell r="D6060">
            <v>0</v>
          </cell>
          <cell r="E6060">
            <v>0</v>
          </cell>
          <cell r="F6060">
            <v>0</v>
          </cell>
          <cell r="G6060">
            <v>0</v>
          </cell>
        </row>
        <row r="6061">
          <cell r="A6061">
            <v>0</v>
          </cell>
          <cell r="B6061">
            <v>0</v>
          </cell>
          <cell r="C6061" t="str">
            <v>A - MATERIALES</v>
          </cell>
          <cell r="D6061">
            <v>0</v>
          </cell>
          <cell r="E6061">
            <v>0</v>
          </cell>
          <cell r="F6061">
            <v>0</v>
          </cell>
          <cell r="G6061">
            <v>0</v>
          </cell>
        </row>
        <row r="6062">
          <cell r="A6062" t="str">
            <v>INDEC-PB - 41251-1</v>
          </cell>
          <cell r="B6062" t="str">
            <v xml:space="preserve">Perfiles de hierro                                                     </v>
          </cell>
          <cell r="C6062" t="str">
            <v>Bancos Interiores S/Esp. Técnicas</v>
          </cell>
          <cell r="D6062" t="str">
            <v>Un.</v>
          </cell>
          <cell r="E6062">
            <v>1</v>
          </cell>
          <cell r="F6062">
            <v>17129.010000000002</v>
          </cell>
          <cell r="G6062">
            <v>17129.009999999998</v>
          </cell>
        </row>
        <row r="6063">
          <cell r="A6063" t="str">
            <v/>
          </cell>
          <cell r="B6063" t="str">
            <v/>
          </cell>
          <cell r="C6063">
            <v>0</v>
          </cell>
          <cell r="D6063" t="str">
            <v/>
          </cell>
          <cell r="E6063">
            <v>0</v>
          </cell>
          <cell r="F6063">
            <v>0</v>
          </cell>
          <cell r="G6063">
            <v>0</v>
          </cell>
        </row>
        <row r="6064">
          <cell r="A6064" t="str">
            <v/>
          </cell>
          <cell r="B6064" t="str">
            <v/>
          </cell>
          <cell r="C6064">
            <v>0</v>
          </cell>
          <cell r="D6064" t="str">
            <v/>
          </cell>
          <cell r="E6064">
            <v>0</v>
          </cell>
          <cell r="F6064">
            <v>0</v>
          </cell>
          <cell r="G6064">
            <v>0</v>
          </cell>
        </row>
        <row r="6065">
          <cell r="A6065" t="str">
            <v/>
          </cell>
          <cell r="B6065" t="str">
            <v/>
          </cell>
          <cell r="C6065">
            <v>0</v>
          </cell>
          <cell r="D6065" t="str">
            <v/>
          </cell>
          <cell r="E6065">
            <v>0</v>
          </cell>
          <cell r="F6065">
            <v>0</v>
          </cell>
          <cell r="G6065">
            <v>0</v>
          </cell>
        </row>
        <row r="6066">
          <cell r="A6066" t="str">
            <v/>
          </cell>
          <cell r="B6066" t="str">
            <v/>
          </cell>
          <cell r="C6066">
            <v>0</v>
          </cell>
          <cell r="D6066" t="str">
            <v/>
          </cell>
          <cell r="E6066">
            <v>0</v>
          </cell>
          <cell r="F6066">
            <v>0</v>
          </cell>
          <cell r="G6066">
            <v>0</v>
          </cell>
        </row>
        <row r="6067">
          <cell r="A6067" t="str">
            <v/>
          </cell>
          <cell r="B6067" t="str">
            <v/>
          </cell>
          <cell r="C6067">
            <v>0</v>
          </cell>
          <cell r="D6067" t="str">
            <v/>
          </cell>
          <cell r="E6067">
            <v>0</v>
          </cell>
          <cell r="F6067">
            <v>0</v>
          </cell>
          <cell r="G6067">
            <v>0</v>
          </cell>
        </row>
        <row r="6068">
          <cell r="A6068" t="str">
            <v/>
          </cell>
          <cell r="B6068" t="str">
            <v/>
          </cell>
          <cell r="C6068">
            <v>0</v>
          </cell>
          <cell r="D6068" t="str">
            <v/>
          </cell>
          <cell r="E6068">
            <v>0</v>
          </cell>
          <cell r="F6068">
            <v>0</v>
          </cell>
          <cell r="G6068">
            <v>0</v>
          </cell>
        </row>
        <row r="6069">
          <cell r="A6069" t="str">
            <v/>
          </cell>
          <cell r="B6069" t="str">
            <v/>
          </cell>
          <cell r="C6069">
            <v>0</v>
          </cell>
          <cell r="D6069" t="str">
            <v/>
          </cell>
          <cell r="E6069">
            <v>0</v>
          </cell>
          <cell r="F6069">
            <v>0</v>
          </cell>
          <cell r="G6069">
            <v>0</v>
          </cell>
        </row>
        <row r="6070">
          <cell r="A6070" t="str">
            <v/>
          </cell>
          <cell r="B6070" t="str">
            <v/>
          </cell>
          <cell r="C6070">
            <v>0</v>
          </cell>
          <cell r="D6070" t="str">
            <v/>
          </cell>
          <cell r="E6070">
            <v>0</v>
          </cell>
          <cell r="F6070">
            <v>0</v>
          </cell>
          <cell r="G6070">
            <v>0</v>
          </cell>
        </row>
        <row r="6071">
          <cell r="A6071" t="str">
            <v/>
          </cell>
          <cell r="B6071" t="str">
            <v/>
          </cell>
          <cell r="C6071">
            <v>0</v>
          </cell>
          <cell r="D6071" t="str">
            <v/>
          </cell>
          <cell r="E6071">
            <v>0</v>
          </cell>
          <cell r="F6071">
            <v>0</v>
          </cell>
          <cell r="G6071">
            <v>0</v>
          </cell>
        </row>
        <row r="6072">
          <cell r="A6072" t="str">
            <v/>
          </cell>
          <cell r="B6072" t="str">
            <v/>
          </cell>
          <cell r="C6072">
            <v>0</v>
          </cell>
          <cell r="D6072" t="str">
            <v/>
          </cell>
          <cell r="E6072">
            <v>0</v>
          </cell>
          <cell r="F6072">
            <v>0</v>
          </cell>
          <cell r="G6072">
            <v>0</v>
          </cell>
        </row>
        <row r="6073">
          <cell r="A6073" t="str">
            <v/>
          </cell>
          <cell r="B6073" t="str">
            <v/>
          </cell>
          <cell r="C6073">
            <v>0</v>
          </cell>
          <cell r="D6073" t="str">
            <v/>
          </cell>
          <cell r="E6073">
            <v>0</v>
          </cell>
          <cell r="F6073">
            <v>0</v>
          </cell>
          <cell r="G6073">
            <v>0</v>
          </cell>
        </row>
        <row r="6074">
          <cell r="A6074" t="str">
            <v/>
          </cell>
          <cell r="B6074" t="str">
            <v/>
          </cell>
          <cell r="C6074">
            <v>0</v>
          </cell>
          <cell r="D6074" t="str">
            <v/>
          </cell>
          <cell r="E6074">
            <v>0</v>
          </cell>
          <cell r="F6074">
            <v>0</v>
          </cell>
          <cell r="G6074">
            <v>0</v>
          </cell>
        </row>
        <row r="6075">
          <cell r="A6075" t="str">
            <v/>
          </cell>
          <cell r="B6075" t="str">
            <v/>
          </cell>
          <cell r="C6075">
            <v>0</v>
          </cell>
          <cell r="D6075" t="str">
            <v/>
          </cell>
          <cell r="E6075">
            <v>0</v>
          </cell>
          <cell r="F6075">
            <v>0</v>
          </cell>
          <cell r="G6075">
            <v>0</v>
          </cell>
        </row>
        <row r="6076">
          <cell r="A6076">
            <v>0</v>
          </cell>
          <cell r="B6076">
            <v>0</v>
          </cell>
          <cell r="C6076">
            <v>0</v>
          </cell>
          <cell r="D6076">
            <v>0</v>
          </cell>
          <cell r="E6076">
            <v>0</v>
          </cell>
          <cell r="F6076" t="str">
            <v>Total A</v>
          </cell>
          <cell r="G6076">
            <v>17129.009999999998</v>
          </cell>
        </row>
        <row r="6077">
          <cell r="A6077">
            <v>0</v>
          </cell>
          <cell r="B6077">
            <v>0</v>
          </cell>
          <cell r="C6077" t="str">
            <v>B - MANO DE OBRA</v>
          </cell>
          <cell r="D6077">
            <v>0</v>
          </cell>
          <cell r="E6077">
            <v>0</v>
          </cell>
          <cell r="F6077">
            <v>0</v>
          </cell>
          <cell r="G6077">
            <v>0</v>
          </cell>
        </row>
        <row r="6078">
          <cell r="A6078" t="str">
            <v>IIEE-SJ - 102000</v>
          </cell>
          <cell r="B6078" t="str">
            <v xml:space="preserve">Oficial </v>
          </cell>
          <cell r="C6078" t="str">
            <v>Oficial</v>
          </cell>
          <cell r="D6078" t="str">
            <v>hs.</v>
          </cell>
          <cell r="E6078">
            <v>15.42</v>
          </cell>
          <cell r="F6078">
            <v>222.14</v>
          </cell>
          <cell r="G6078">
            <v>3425.4</v>
          </cell>
        </row>
        <row r="6079">
          <cell r="A6079" t="str">
            <v>IIEE-SJ - 103000</v>
          </cell>
          <cell r="B6079" t="str">
            <v>Ayudante</v>
          </cell>
          <cell r="C6079" t="str">
            <v>Ayudante</v>
          </cell>
          <cell r="D6079" t="str">
            <v>hs.</v>
          </cell>
          <cell r="E6079">
            <v>18.18</v>
          </cell>
          <cell r="F6079">
            <v>188.03</v>
          </cell>
          <cell r="G6079">
            <v>3418.39</v>
          </cell>
        </row>
        <row r="6080">
          <cell r="A6080" t="str">
            <v>IIEE-SJ - 102000</v>
          </cell>
          <cell r="B6080" t="str">
            <v xml:space="preserve">Oficial </v>
          </cell>
          <cell r="C6080" t="str">
            <v>Cargas Sociales Oficial</v>
          </cell>
          <cell r="D6080" t="str">
            <v>hs.</v>
          </cell>
          <cell r="E6080">
            <v>15.42</v>
          </cell>
          <cell r="F6080">
            <v>139.9</v>
          </cell>
          <cell r="G6080">
            <v>2157.2600000000002</v>
          </cell>
        </row>
        <row r="6081">
          <cell r="A6081" t="str">
            <v>IIEE-SJ - 103000</v>
          </cell>
          <cell r="B6081" t="str">
            <v>Ayudante</v>
          </cell>
          <cell r="C6081" t="str">
            <v>Cargas Sociales Ayudante</v>
          </cell>
          <cell r="D6081" t="str">
            <v>hs.</v>
          </cell>
          <cell r="E6081">
            <v>18.18</v>
          </cell>
          <cell r="F6081">
            <v>118.96</v>
          </cell>
          <cell r="G6081">
            <v>2162.69</v>
          </cell>
        </row>
        <row r="6082">
          <cell r="A6082" t="str">
            <v/>
          </cell>
          <cell r="B6082">
            <v>0</v>
          </cell>
          <cell r="C6082">
            <v>0</v>
          </cell>
          <cell r="D6082" t="str">
            <v/>
          </cell>
          <cell r="E6082">
            <v>0</v>
          </cell>
          <cell r="F6082">
            <v>0</v>
          </cell>
          <cell r="G6082">
            <v>0</v>
          </cell>
        </row>
        <row r="6083">
          <cell r="A6083" t="str">
            <v/>
          </cell>
          <cell r="B6083">
            <v>0</v>
          </cell>
          <cell r="C6083">
            <v>0</v>
          </cell>
          <cell r="D6083" t="str">
            <v/>
          </cell>
          <cell r="E6083">
            <v>0</v>
          </cell>
          <cell r="F6083">
            <v>0</v>
          </cell>
          <cell r="G6083">
            <v>0</v>
          </cell>
        </row>
        <row r="6084">
          <cell r="A6084" t="str">
            <v/>
          </cell>
          <cell r="B6084">
            <v>0</v>
          </cell>
          <cell r="C6084">
            <v>0</v>
          </cell>
          <cell r="D6084" t="str">
            <v/>
          </cell>
          <cell r="E6084">
            <v>0</v>
          </cell>
          <cell r="F6084">
            <v>0</v>
          </cell>
          <cell r="G6084">
            <v>0</v>
          </cell>
        </row>
        <row r="6085">
          <cell r="A6085" t="str">
            <v/>
          </cell>
          <cell r="B6085">
            <v>0</v>
          </cell>
          <cell r="C6085">
            <v>0</v>
          </cell>
          <cell r="D6085" t="str">
            <v/>
          </cell>
          <cell r="E6085">
            <v>0</v>
          </cell>
          <cell r="F6085">
            <v>0</v>
          </cell>
          <cell r="G6085">
            <v>0</v>
          </cell>
        </row>
        <row r="6086">
          <cell r="A6086">
            <v>0</v>
          </cell>
          <cell r="B6086">
            <v>0</v>
          </cell>
          <cell r="C6086">
            <v>0</v>
          </cell>
          <cell r="D6086">
            <v>0</v>
          </cell>
          <cell r="E6086">
            <v>0</v>
          </cell>
          <cell r="F6086" t="str">
            <v>Total B</v>
          </cell>
          <cell r="G6086">
            <v>11163.74</v>
          </cell>
        </row>
        <row r="6087">
          <cell r="A6087">
            <v>0</v>
          </cell>
          <cell r="B6087">
            <v>0</v>
          </cell>
          <cell r="C6087" t="str">
            <v>C - EQUIPOS</v>
          </cell>
          <cell r="D6087">
            <v>0</v>
          </cell>
          <cell r="E6087">
            <v>0</v>
          </cell>
          <cell r="F6087">
            <v>0</v>
          </cell>
          <cell r="G6087">
            <v>0</v>
          </cell>
        </row>
        <row r="6088">
          <cell r="A6088" t="str">
            <v/>
          </cell>
          <cell r="B6088" t="str">
            <v/>
          </cell>
          <cell r="C6088">
            <v>0</v>
          </cell>
          <cell r="D6088" t="str">
            <v/>
          </cell>
          <cell r="E6088">
            <v>0</v>
          </cell>
          <cell r="F6088">
            <v>0</v>
          </cell>
          <cell r="G6088">
            <v>0</v>
          </cell>
        </row>
        <row r="6089">
          <cell r="A6089" t="str">
            <v/>
          </cell>
          <cell r="B6089" t="str">
            <v/>
          </cell>
          <cell r="C6089">
            <v>0</v>
          </cell>
          <cell r="D6089" t="str">
            <v/>
          </cell>
          <cell r="E6089">
            <v>0</v>
          </cell>
          <cell r="F6089">
            <v>0</v>
          </cell>
          <cell r="G6089">
            <v>0</v>
          </cell>
        </row>
        <row r="6090">
          <cell r="A6090" t="str">
            <v/>
          </cell>
          <cell r="B6090" t="str">
            <v/>
          </cell>
          <cell r="C6090">
            <v>0</v>
          </cell>
          <cell r="D6090" t="str">
            <v/>
          </cell>
          <cell r="E6090">
            <v>0</v>
          </cell>
          <cell r="F6090">
            <v>0</v>
          </cell>
          <cell r="G6090">
            <v>0</v>
          </cell>
        </row>
        <row r="6091">
          <cell r="A6091" t="str">
            <v/>
          </cell>
          <cell r="B6091" t="str">
            <v/>
          </cell>
          <cell r="C6091">
            <v>0</v>
          </cell>
          <cell r="D6091" t="str">
            <v/>
          </cell>
          <cell r="E6091">
            <v>0</v>
          </cell>
          <cell r="F6091">
            <v>0</v>
          </cell>
          <cell r="G6091">
            <v>0</v>
          </cell>
        </row>
        <row r="6092">
          <cell r="A6092" t="str">
            <v/>
          </cell>
          <cell r="B6092" t="str">
            <v/>
          </cell>
          <cell r="C6092">
            <v>0</v>
          </cell>
          <cell r="D6092" t="str">
            <v/>
          </cell>
          <cell r="E6092">
            <v>0</v>
          </cell>
          <cell r="F6092">
            <v>0</v>
          </cell>
          <cell r="G6092">
            <v>0</v>
          </cell>
        </row>
        <row r="6093">
          <cell r="A6093" t="str">
            <v/>
          </cell>
          <cell r="B6093" t="str">
            <v/>
          </cell>
          <cell r="C6093">
            <v>0</v>
          </cell>
          <cell r="D6093" t="str">
            <v/>
          </cell>
          <cell r="E6093">
            <v>0</v>
          </cell>
          <cell r="F6093">
            <v>0</v>
          </cell>
          <cell r="G6093">
            <v>0</v>
          </cell>
        </row>
        <row r="6094">
          <cell r="A6094" t="str">
            <v/>
          </cell>
          <cell r="B6094" t="str">
            <v/>
          </cell>
          <cell r="C6094">
            <v>0</v>
          </cell>
          <cell r="D6094" t="str">
            <v/>
          </cell>
          <cell r="E6094">
            <v>0</v>
          </cell>
          <cell r="F6094">
            <v>0</v>
          </cell>
          <cell r="G6094">
            <v>0</v>
          </cell>
        </row>
        <row r="6095">
          <cell r="A6095" t="str">
            <v/>
          </cell>
          <cell r="B6095" t="str">
            <v/>
          </cell>
          <cell r="C6095">
            <v>0</v>
          </cell>
          <cell r="D6095" t="str">
            <v/>
          </cell>
          <cell r="E6095">
            <v>0</v>
          </cell>
          <cell r="F6095">
            <v>0</v>
          </cell>
          <cell r="G6095">
            <v>0</v>
          </cell>
        </row>
        <row r="6096">
          <cell r="A6096" t="str">
            <v/>
          </cell>
          <cell r="B6096" t="str">
            <v/>
          </cell>
          <cell r="C6096">
            <v>0</v>
          </cell>
          <cell r="D6096" t="str">
            <v/>
          </cell>
          <cell r="E6096">
            <v>0</v>
          </cell>
          <cell r="F6096">
            <v>0</v>
          </cell>
          <cell r="G6096">
            <v>0</v>
          </cell>
        </row>
        <row r="6097">
          <cell r="A6097">
            <v>0</v>
          </cell>
          <cell r="B6097">
            <v>0</v>
          </cell>
          <cell r="C6097">
            <v>0</v>
          </cell>
          <cell r="D6097">
            <v>0</v>
          </cell>
          <cell r="E6097">
            <v>0</v>
          </cell>
          <cell r="F6097" t="str">
            <v>Total C</v>
          </cell>
          <cell r="G6097">
            <v>0</v>
          </cell>
        </row>
        <row r="6098">
          <cell r="A6098">
            <v>0</v>
          </cell>
          <cell r="B6098">
            <v>0</v>
          </cell>
          <cell r="C6098">
            <v>0</v>
          </cell>
          <cell r="D6098">
            <v>0</v>
          </cell>
          <cell r="E6098">
            <v>0</v>
          </cell>
          <cell r="F6098">
            <v>0</v>
          </cell>
          <cell r="G6098">
            <v>0</v>
          </cell>
        </row>
        <row r="6099">
          <cell r="A6099" t="str">
            <v>22.3.6</v>
          </cell>
          <cell r="B6099" t="str">
            <v>Bancos interiores</v>
          </cell>
          <cell r="C6099">
            <v>0</v>
          </cell>
          <cell r="D6099" t="str">
            <v>Costo  Neto</v>
          </cell>
          <cell r="E6099">
            <v>0</v>
          </cell>
          <cell r="F6099" t="str">
            <v>Total D=A+B+C</v>
          </cell>
          <cell r="G6099">
            <v>28292.749999999996</v>
          </cell>
        </row>
        <row r="6101">
          <cell r="A6101" t="str">
            <v>ANALISIS DE PRECIOS</v>
          </cell>
          <cell r="B6101">
            <v>0</v>
          </cell>
          <cell r="C6101">
            <v>0</v>
          </cell>
          <cell r="D6101">
            <v>0</v>
          </cell>
          <cell r="E6101">
            <v>0</v>
          </cell>
          <cell r="F6101">
            <v>0</v>
          </cell>
          <cell r="G6101">
            <v>0</v>
          </cell>
        </row>
        <row r="6102">
          <cell r="A6102" t="str">
            <v>COMITENTE:</v>
          </cell>
          <cell r="B6102" t="str">
            <v>DIRECCIÓN DE INFRAESTRUCTURA ESCOLAR</v>
          </cell>
          <cell r="C6102">
            <v>0</v>
          </cell>
          <cell r="D6102">
            <v>0</v>
          </cell>
          <cell r="E6102">
            <v>0</v>
          </cell>
          <cell r="F6102">
            <v>0</v>
          </cell>
          <cell r="G6102">
            <v>0</v>
          </cell>
        </row>
        <row r="6103">
          <cell r="A6103" t="str">
            <v>CONTRATISTA:</v>
          </cell>
          <cell r="B6103">
            <v>0</v>
          </cell>
          <cell r="C6103">
            <v>0</v>
          </cell>
          <cell r="D6103">
            <v>0</v>
          </cell>
          <cell r="E6103">
            <v>0</v>
          </cell>
          <cell r="F6103">
            <v>0</v>
          </cell>
          <cell r="G6103">
            <v>0</v>
          </cell>
        </row>
        <row r="6104">
          <cell r="A6104" t="str">
            <v>OBRA:</v>
          </cell>
          <cell r="B6104" t="str">
            <v>ESCUELA JUAN JOSE PASO</v>
          </cell>
          <cell r="C6104">
            <v>0</v>
          </cell>
          <cell r="D6104">
            <v>0</v>
          </cell>
          <cell r="E6104">
            <v>0</v>
          </cell>
          <cell r="F6104" t="str">
            <v>PRECIOS A:</v>
          </cell>
          <cell r="G6104">
            <v>44180</v>
          </cell>
        </row>
        <row r="6105">
          <cell r="A6105" t="str">
            <v>UBICACIÓN:</v>
          </cell>
          <cell r="B6105" t="str">
            <v>DEPARTAMENTO ANGACO</v>
          </cell>
          <cell r="C6105">
            <v>0</v>
          </cell>
          <cell r="D6105">
            <v>0</v>
          </cell>
          <cell r="E6105">
            <v>0</v>
          </cell>
          <cell r="F6105">
            <v>0</v>
          </cell>
          <cell r="G6105">
            <v>0</v>
          </cell>
        </row>
        <row r="6106">
          <cell r="A6106" t="str">
            <v>RUBRO:</v>
          </cell>
          <cell r="B6106">
            <v>22</v>
          </cell>
          <cell r="C6106" t="str">
            <v>VARIOS</v>
          </cell>
          <cell r="D6106">
            <v>0</v>
          </cell>
          <cell r="E6106">
            <v>0</v>
          </cell>
          <cell r="F6106">
            <v>0</v>
          </cell>
          <cell r="G6106">
            <v>0</v>
          </cell>
        </row>
        <row r="6107">
          <cell r="A6107" t="str">
            <v>ITEM:</v>
          </cell>
          <cell r="B6107" t="str">
            <v>22.3.7</v>
          </cell>
          <cell r="C6107" t="str">
            <v>Planos aprobados</v>
          </cell>
          <cell r="D6107">
            <v>0</v>
          </cell>
          <cell r="E6107">
            <v>0</v>
          </cell>
          <cell r="F6107" t="str">
            <v>UNIDAD:</v>
          </cell>
          <cell r="G6107" t="str">
            <v>gl</v>
          </cell>
        </row>
        <row r="6108">
          <cell r="A6108">
            <v>0</v>
          </cell>
          <cell r="B6108">
            <v>0</v>
          </cell>
          <cell r="C6108">
            <v>0</v>
          </cell>
          <cell r="D6108">
            <v>0</v>
          </cell>
          <cell r="E6108">
            <v>0</v>
          </cell>
          <cell r="F6108">
            <v>0</v>
          </cell>
          <cell r="G6108">
            <v>0</v>
          </cell>
        </row>
        <row r="6109">
          <cell r="A6109" t="str">
            <v>DATOS REDETERMINACION</v>
          </cell>
          <cell r="B6109">
            <v>0</v>
          </cell>
          <cell r="C6109" t="str">
            <v>DESIGNACION</v>
          </cell>
          <cell r="D6109" t="str">
            <v>U</v>
          </cell>
          <cell r="E6109" t="str">
            <v>Cantidad</v>
          </cell>
          <cell r="F6109" t="str">
            <v>$ Unitarios</v>
          </cell>
          <cell r="G6109" t="str">
            <v>$ Parcial</v>
          </cell>
        </row>
        <row r="6110">
          <cell r="A6110" t="str">
            <v>CÓDIGO</v>
          </cell>
          <cell r="B6110" t="str">
            <v>DESCRIPCIÓN</v>
          </cell>
          <cell r="C6110">
            <v>0</v>
          </cell>
          <cell r="D6110">
            <v>0</v>
          </cell>
          <cell r="E6110">
            <v>0</v>
          </cell>
          <cell r="F6110">
            <v>0</v>
          </cell>
          <cell r="G6110">
            <v>0</v>
          </cell>
        </row>
        <row r="6111">
          <cell r="A6111">
            <v>0</v>
          </cell>
          <cell r="B6111">
            <v>0</v>
          </cell>
          <cell r="C6111" t="str">
            <v>A - MATERIALES</v>
          </cell>
          <cell r="D6111">
            <v>0</v>
          </cell>
          <cell r="E6111">
            <v>0</v>
          </cell>
          <cell r="F6111">
            <v>0</v>
          </cell>
          <cell r="G6111">
            <v>0</v>
          </cell>
        </row>
        <row r="6112">
          <cell r="A6112" t="str">
            <v/>
          </cell>
          <cell r="B6112" t="str">
            <v/>
          </cell>
          <cell r="C6112">
            <v>0</v>
          </cell>
          <cell r="D6112" t="str">
            <v/>
          </cell>
          <cell r="E6112">
            <v>0</v>
          </cell>
          <cell r="F6112">
            <v>0</v>
          </cell>
          <cell r="G6112">
            <v>0</v>
          </cell>
        </row>
        <row r="6113">
          <cell r="A6113" t="str">
            <v/>
          </cell>
          <cell r="B6113" t="str">
            <v/>
          </cell>
          <cell r="C6113">
            <v>0</v>
          </cell>
          <cell r="D6113" t="str">
            <v/>
          </cell>
          <cell r="E6113">
            <v>0</v>
          </cell>
          <cell r="F6113">
            <v>0</v>
          </cell>
          <cell r="G6113">
            <v>0</v>
          </cell>
        </row>
        <row r="6114">
          <cell r="A6114" t="str">
            <v/>
          </cell>
          <cell r="B6114" t="str">
            <v/>
          </cell>
          <cell r="C6114">
            <v>0</v>
          </cell>
          <cell r="D6114" t="str">
            <v/>
          </cell>
          <cell r="E6114">
            <v>0</v>
          </cell>
          <cell r="F6114">
            <v>0</v>
          </cell>
          <cell r="G6114">
            <v>0</v>
          </cell>
        </row>
        <row r="6115">
          <cell r="A6115" t="str">
            <v/>
          </cell>
          <cell r="B6115" t="str">
            <v/>
          </cell>
          <cell r="C6115">
            <v>0</v>
          </cell>
          <cell r="D6115" t="str">
            <v/>
          </cell>
          <cell r="E6115">
            <v>0</v>
          </cell>
          <cell r="F6115">
            <v>0</v>
          </cell>
          <cell r="G6115">
            <v>0</v>
          </cell>
        </row>
        <row r="6116">
          <cell r="A6116" t="str">
            <v/>
          </cell>
          <cell r="B6116" t="str">
            <v/>
          </cell>
          <cell r="C6116">
            <v>0</v>
          </cell>
          <cell r="D6116" t="str">
            <v/>
          </cell>
          <cell r="E6116">
            <v>0</v>
          </cell>
          <cell r="F6116">
            <v>0</v>
          </cell>
          <cell r="G6116">
            <v>0</v>
          </cell>
        </row>
        <row r="6117">
          <cell r="A6117" t="str">
            <v/>
          </cell>
          <cell r="B6117" t="str">
            <v/>
          </cell>
          <cell r="C6117">
            <v>0</v>
          </cell>
          <cell r="D6117" t="str">
            <v/>
          </cell>
          <cell r="E6117">
            <v>0</v>
          </cell>
          <cell r="F6117">
            <v>0</v>
          </cell>
          <cell r="G6117">
            <v>0</v>
          </cell>
        </row>
        <row r="6118">
          <cell r="A6118" t="str">
            <v/>
          </cell>
          <cell r="B6118" t="str">
            <v/>
          </cell>
          <cell r="C6118">
            <v>0</v>
          </cell>
          <cell r="D6118" t="str">
            <v/>
          </cell>
          <cell r="E6118">
            <v>0</v>
          </cell>
          <cell r="F6118">
            <v>0</v>
          </cell>
          <cell r="G6118">
            <v>0</v>
          </cell>
        </row>
        <row r="6119">
          <cell r="A6119" t="str">
            <v/>
          </cell>
          <cell r="B6119" t="str">
            <v/>
          </cell>
          <cell r="C6119">
            <v>0</v>
          </cell>
          <cell r="D6119" t="str">
            <v/>
          </cell>
          <cell r="E6119">
            <v>0</v>
          </cell>
          <cell r="F6119">
            <v>0</v>
          </cell>
          <cell r="G6119">
            <v>0</v>
          </cell>
        </row>
        <row r="6120">
          <cell r="A6120" t="str">
            <v/>
          </cell>
          <cell r="B6120" t="str">
            <v/>
          </cell>
          <cell r="C6120">
            <v>0</v>
          </cell>
          <cell r="D6120" t="str">
            <v/>
          </cell>
          <cell r="E6120">
            <v>0</v>
          </cell>
          <cell r="F6120">
            <v>0</v>
          </cell>
          <cell r="G6120">
            <v>0</v>
          </cell>
        </row>
        <row r="6121">
          <cell r="A6121" t="str">
            <v/>
          </cell>
          <cell r="B6121" t="str">
            <v/>
          </cell>
          <cell r="C6121">
            <v>0</v>
          </cell>
          <cell r="D6121" t="str">
            <v/>
          </cell>
          <cell r="E6121">
            <v>0</v>
          </cell>
          <cell r="F6121">
            <v>0</v>
          </cell>
          <cell r="G6121">
            <v>0</v>
          </cell>
        </row>
        <row r="6122">
          <cell r="A6122" t="str">
            <v/>
          </cell>
          <cell r="B6122" t="str">
            <v/>
          </cell>
          <cell r="C6122">
            <v>0</v>
          </cell>
          <cell r="D6122" t="str">
            <v/>
          </cell>
          <cell r="E6122">
            <v>0</v>
          </cell>
          <cell r="F6122">
            <v>0</v>
          </cell>
          <cell r="G6122">
            <v>0</v>
          </cell>
        </row>
        <row r="6123">
          <cell r="A6123" t="str">
            <v/>
          </cell>
          <cell r="B6123" t="str">
            <v/>
          </cell>
          <cell r="C6123">
            <v>0</v>
          </cell>
          <cell r="D6123" t="str">
            <v/>
          </cell>
          <cell r="E6123">
            <v>0</v>
          </cell>
          <cell r="F6123">
            <v>0</v>
          </cell>
          <cell r="G6123">
            <v>0</v>
          </cell>
        </row>
        <row r="6124">
          <cell r="A6124" t="str">
            <v/>
          </cell>
          <cell r="B6124" t="str">
            <v/>
          </cell>
          <cell r="C6124">
            <v>0</v>
          </cell>
          <cell r="D6124" t="str">
            <v/>
          </cell>
          <cell r="E6124">
            <v>0</v>
          </cell>
          <cell r="F6124">
            <v>0</v>
          </cell>
          <cell r="G6124">
            <v>0</v>
          </cell>
        </row>
        <row r="6125">
          <cell r="A6125" t="str">
            <v/>
          </cell>
          <cell r="B6125" t="str">
            <v/>
          </cell>
          <cell r="C6125">
            <v>0</v>
          </cell>
          <cell r="D6125" t="str">
            <v/>
          </cell>
          <cell r="E6125">
            <v>0</v>
          </cell>
          <cell r="F6125">
            <v>0</v>
          </cell>
          <cell r="G6125">
            <v>0</v>
          </cell>
        </row>
        <row r="6126">
          <cell r="A6126">
            <v>0</v>
          </cell>
          <cell r="B6126">
            <v>0</v>
          </cell>
          <cell r="C6126">
            <v>0</v>
          </cell>
          <cell r="D6126">
            <v>0</v>
          </cell>
          <cell r="E6126">
            <v>0</v>
          </cell>
          <cell r="F6126" t="str">
            <v>Total A</v>
          </cell>
          <cell r="G6126">
            <v>0</v>
          </cell>
        </row>
        <row r="6127">
          <cell r="A6127">
            <v>0</v>
          </cell>
          <cell r="B6127">
            <v>0</v>
          </cell>
          <cell r="C6127" t="str">
            <v>B - MANO DE OBRA</v>
          </cell>
          <cell r="D6127">
            <v>0</v>
          </cell>
          <cell r="E6127">
            <v>0</v>
          </cell>
          <cell r="F6127">
            <v>0</v>
          </cell>
          <cell r="G6127">
            <v>0</v>
          </cell>
        </row>
        <row r="6128">
          <cell r="A6128" t="str">
            <v>IIEE-SJ - 101000</v>
          </cell>
          <cell r="B6128" t="str">
            <v>Oficial Especializado</v>
          </cell>
          <cell r="C6128" t="str">
            <v>Oficial Especializado</v>
          </cell>
          <cell r="D6128" t="str">
            <v>hs.</v>
          </cell>
          <cell r="E6128">
            <v>546.83000000000004</v>
          </cell>
          <cell r="F6128">
            <v>260.7</v>
          </cell>
          <cell r="G6128">
            <v>142558.57999999999</v>
          </cell>
        </row>
        <row r="6129">
          <cell r="A6129" t="str">
            <v>IIEE-SJ - 101000</v>
          </cell>
          <cell r="B6129" t="str">
            <v>Oficial Especializado</v>
          </cell>
          <cell r="C6129" t="str">
            <v>Cargas Sociales Oficial Especializado</v>
          </cell>
          <cell r="D6129" t="str">
            <v>hs.</v>
          </cell>
          <cell r="E6129">
            <v>546.83000000000004</v>
          </cell>
          <cell r="F6129">
            <v>163.56</v>
          </cell>
          <cell r="G6129">
            <v>89439.51</v>
          </cell>
        </row>
        <row r="6130">
          <cell r="A6130" t="str">
            <v/>
          </cell>
          <cell r="B6130">
            <v>0</v>
          </cell>
          <cell r="C6130">
            <v>0</v>
          </cell>
          <cell r="D6130" t="str">
            <v/>
          </cell>
          <cell r="E6130">
            <v>0</v>
          </cell>
          <cell r="F6130">
            <v>0</v>
          </cell>
          <cell r="G6130">
            <v>0</v>
          </cell>
        </row>
        <row r="6131">
          <cell r="A6131" t="str">
            <v/>
          </cell>
          <cell r="B6131">
            <v>0</v>
          </cell>
          <cell r="C6131">
            <v>0</v>
          </cell>
          <cell r="D6131" t="str">
            <v/>
          </cell>
          <cell r="E6131">
            <v>0</v>
          </cell>
          <cell r="F6131">
            <v>0</v>
          </cell>
          <cell r="G6131">
            <v>0</v>
          </cell>
        </row>
        <row r="6132">
          <cell r="A6132" t="str">
            <v/>
          </cell>
          <cell r="B6132">
            <v>0</v>
          </cell>
          <cell r="C6132">
            <v>0</v>
          </cell>
          <cell r="D6132" t="str">
            <v/>
          </cell>
          <cell r="E6132">
            <v>0</v>
          </cell>
          <cell r="F6132">
            <v>0</v>
          </cell>
          <cell r="G6132">
            <v>0</v>
          </cell>
        </row>
        <row r="6133">
          <cell r="A6133" t="str">
            <v/>
          </cell>
          <cell r="B6133">
            <v>0</v>
          </cell>
          <cell r="C6133">
            <v>0</v>
          </cell>
          <cell r="D6133" t="str">
            <v/>
          </cell>
          <cell r="E6133">
            <v>0</v>
          </cell>
          <cell r="F6133">
            <v>0</v>
          </cell>
          <cell r="G6133">
            <v>0</v>
          </cell>
        </row>
        <row r="6134">
          <cell r="A6134" t="str">
            <v/>
          </cell>
          <cell r="B6134">
            <v>0</v>
          </cell>
          <cell r="C6134">
            <v>0</v>
          </cell>
          <cell r="D6134" t="str">
            <v/>
          </cell>
          <cell r="E6134">
            <v>0</v>
          </cell>
          <cell r="F6134">
            <v>0</v>
          </cell>
          <cell r="G6134">
            <v>0</v>
          </cell>
        </row>
        <row r="6135">
          <cell r="A6135" t="str">
            <v/>
          </cell>
          <cell r="B6135">
            <v>0</v>
          </cell>
          <cell r="C6135">
            <v>0</v>
          </cell>
          <cell r="D6135" t="str">
            <v/>
          </cell>
          <cell r="E6135">
            <v>0</v>
          </cell>
          <cell r="F6135">
            <v>0</v>
          </cell>
          <cell r="G6135">
            <v>0</v>
          </cell>
        </row>
        <row r="6136">
          <cell r="A6136">
            <v>0</v>
          </cell>
          <cell r="B6136">
            <v>0</v>
          </cell>
          <cell r="C6136">
            <v>0</v>
          </cell>
          <cell r="D6136">
            <v>0</v>
          </cell>
          <cell r="E6136">
            <v>0</v>
          </cell>
          <cell r="F6136" t="str">
            <v>Total B</v>
          </cell>
          <cell r="G6136">
            <v>231998.08999999997</v>
          </cell>
        </row>
        <row r="6137">
          <cell r="A6137">
            <v>0</v>
          </cell>
          <cell r="B6137">
            <v>0</v>
          </cell>
          <cell r="C6137" t="str">
            <v>C - EQUIPOS</v>
          </cell>
          <cell r="D6137">
            <v>0</v>
          </cell>
          <cell r="E6137">
            <v>0</v>
          </cell>
          <cell r="F6137">
            <v>0</v>
          </cell>
          <cell r="G6137">
            <v>0</v>
          </cell>
        </row>
        <row r="6138">
          <cell r="A6138" t="str">
            <v/>
          </cell>
          <cell r="B6138" t="str">
            <v/>
          </cell>
          <cell r="C6138">
            <v>0</v>
          </cell>
          <cell r="D6138" t="str">
            <v/>
          </cell>
          <cell r="E6138">
            <v>0</v>
          </cell>
          <cell r="F6138">
            <v>0</v>
          </cell>
          <cell r="G6138">
            <v>0</v>
          </cell>
        </row>
        <row r="6139">
          <cell r="A6139" t="str">
            <v/>
          </cell>
          <cell r="B6139" t="str">
            <v/>
          </cell>
          <cell r="C6139">
            <v>0</v>
          </cell>
          <cell r="D6139" t="str">
            <v/>
          </cell>
          <cell r="E6139">
            <v>0</v>
          </cell>
          <cell r="F6139">
            <v>0</v>
          </cell>
          <cell r="G6139">
            <v>0</v>
          </cell>
        </row>
        <row r="6140">
          <cell r="A6140" t="str">
            <v/>
          </cell>
          <cell r="B6140" t="str">
            <v/>
          </cell>
          <cell r="C6140">
            <v>0</v>
          </cell>
          <cell r="D6140" t="str">
            <v/>
          </cell>
          <cell r="E6140">
            <v>0</v>
          </cell>
          <cell r="F6140">
            <v>0</v>
          </cell>
          <cell r="G6140">
            <v>0</v>
          </cell>
        </row>
        <row r="6141">
          <cell r="A6141" t="str">
            <v/>
          </cell>
          <cell r="B6141" t="str">
            <v/>
          </cell>
          <cell r="C6141">
            <v>0</v>
          </cell>
          <cell r="D6141" t="str">
            <v/>
          </cell>
          <cell r="E6141">
            <v>0</v>
          </cell>
          <cell r="F6141">
            <v>0</v>
          </cell>
          <cell r="G6141">
            <v>0</v>
          </cell>
        </row>
        <row r="6142">
          <cell r="A6142" t="str">
            <v/>
          </cell>
          <cell r="B6142" t="str">
            <v/>
          </cell>
          <cell r="C6142">
            <v>0</v>
          </cell>
          <cell r="D6142" t="str">
            <v/>
          </cell>
          <cell r="E6142">
            <v>0</v>
          </cell>
          <cell r="F6142">
            <v>0</v>
          </cell>
          <cell r="G6142">
            <v>0</v>
          </cell>
        </row>
        <row r="6143">
          <cell r="A6143" t="str">
            <v/>
          </cell>
          <cell r="B6143" t="str">
            <v/>
          </cell>
          <cell r="C6143">
            <v>0</v>
          </cell>
          <cell r="D6143" t="str">
            <v/>
          </cell>
          <cell r="E6143">
            <v>0</v>
          </cell>
          <cell r="F6143">
            <v>0</v>
          </cell>
          <cell r="G6143">
            <v>0</v>
          </cell>
        </row>
        <row r="6144">
          <cell r="A6144" t="str">
            <v/>
          </cell>
          <cell r="B6144" t="str">
            <v/>
          </cell>
          <cell r="C6144">
            <v>0</v>
          </cell>
          <cell r="D6144" t="str">
            <v/>
          </cell>
          <cell r="E6144">
            <v>0</v>
          </cell>
          <cell r="F6144">
            <v>0</v>
          </cell>
          <cell r="G6144">
            <v>0</v>
          </cell>
        </row>
        <row r="6145">
          <cell r="A6145" t="str">
            <v/>
          </cell>
          <cell r="B6145" t="str">
            <v/>
          </cell>
          <cell r="C6145">
            <v>0</v>
          </cell>
          <cell r="D6145" t="str">
            <v/>
          </cell>
          <cell r="E6145">
            <v>0</v>
          </cell>
          <cell r="F6145">
            <v>0</v>
          </cell>
          <cell r="G6145">
            <v>0</v>
          </cell>
        </row>
        <row r="6146">
          <cell r="A6146" t="str">
            <v/>
          </cell>
          <cell r="B6146" t="str">
            <v/>
          </cell>
          <cell r="C6146">
            <v>0</v>
          </cell>
          <cell r="D6146" t="str">
            <v/>
          </cell>
          <cell r="E6146">
            <v>0</v>
          </cell>
          <cell r="F6146">
            <v>0</v>
          </cell>
          <cell r="G6146">
            <v>0</v>
          </cell>
        </row>
        <row r="6147">
          <cell r="A6147">
            <v>0</v>
          </cell>
          <cell r="B6147">
            <v>0</v>
          </cell>
          <cell r="C6147">
            <v>0</v>
          </cell>
          <cell r="D6147">
            <v>0</v>
          </cell>
          <cell r="E6147">
            <v>0</v>
          </cell>
          <cell r="F6147" t="str">
            <v>Total C</v>
          </cell>
          <cell r="G6147">
            <v>0</v>
          </cell>
        </row>
        <row r="6148">
          <cell r="A6148">
            <v>0</v>
          </cell>
          <cell r="B6148">
            <v>0</v>
          </cell>
          <cell r="C6148">
            <v>0</v>
          </cell>
          <cell r="D6148">
            <v>0</v>
          </cell>
          <cell r="E6148">
            <v>0</v>
          </cell>
          <cell r="F6148">
            <v>0</v>
          </cell>
          <cell r="G6148">
            <v>0</v>
          </cell>
        </row>
        <row r="6149">
          <cell r="A6149" t="str">
            <v>22.3.7</v>
          </cell>
          <cell r="B6149" t="str">
            <v>Planos aprobados</v>
          </cell>
          <cell r="C6149">
            <v>0</v>
          </cell>
          <cell r="D6149" t="str">
            <v>Costo  Neto</v>
          </cell>
          <cell r="E6149">
            <v>0</v>
          </cell>
          <cell r="F6149" t="str">
            <v>Total D=A+B+C</v>
          </cell>
          <cell r="G6149">
            <v>231998.08999999997</v>
          </cell>
        </row>
        <row r="6151">
          <cell r="A6151" t="str">
            <v>ANALISIS DE PRECIOS</v>
          </cell>
          <cell r="B6151">
            <v>0</v>
          </cell>
          <cell r="C6151">
            <v>0</v>
          </cell>
          <cell r="D6151">
            <v>0</v>
          </cell>
          <cell r="E6151">
            <v>0</v>
          </cell>
          <cell r="F6151">
            <v>0</v>
          </cell>
          <cell r="G6151">
            <v>0</v>
          </cell>
        </row>
        <row r="6152">
          <cell r="A6152" t="str">
            <v>COMITENTE:</v>
          </cell>
          <cell r="B6152" t="str">
            <v>DIRECCIÓN DE INFRAESTRUCTURA ESCOLAR</v>
          </cell>
          <cell r="C6152">
            <v>0</v>
          </cell>
          <cell r="D6152">
            <v>0</v>
          </cell>
          <cell r="E6152">
            <v>0</v>
          </cell>
          <cell r="F6152">
            <v>0</v>
          </cell>
          <cell r="G6152">
            <v>0</v>
          </cell>
        </row>
        <row r="6153">
          <cell r="A6153" t="str">
            <v>CONTRATISTA:</v>
          </cell>
          <cell r="B6153">
            <v>0</v>
          </cell>
          <cell r="C6153">
            <v>0</v>
          </cell>
          <cell r="D6153">
            <v>0</v>
          </cell>
          <cell r="E6153">
            <v>0</v>
          </cell>
          <cell r="F6153">
            <v>0</v>
          </cell>
          <cell r="G6153">
            <v>0</v>
          </cell>
        </row>
        <row r="6154">
          <cell r="A6154" t="str">
            <v>OBRA:</v>
          </cell>
          <cell r="B6154" t="str">
            <v>ESCUELA JUAN JOSE PASO</v>
          </cell>
          <cell r="C6154">
            <v>0</v>
          </cell>
          <cell r="D6154">
            <v>0</v>
          </cell>
          <cell r="E6154">
            <v>0</v>
          </cell>
          <cell r="F6154" t="str">
            <v>PRECIOS A:</v>
          </cell>
          <cell r="G6154">
            <v>44180</v>
          </cell>
        </row>
        <row r="6155">
          <cell r="A6155" t="str">
            <v>UBICACIÓN:</v>
          </cell>
          <cell r="B6155" t="str">
            <v>DEPARTAMENTO ANGACO</v>
          </cell>
          <cell r="C6155">
            <v>0</v>
          </cell>
          <cell r="D6155">
            <v>0</v>
          </cell>
          <cell r="E6155">
            <v>0</v>
          </cell>
          <cell r="F6155">
            <v>0</v>
          </cell>
          <cell r="G6155">
            <v>0</v>
          </cell>
        </row>
        <row r="6156">
          <cell r="A6156" t="str">
            <v>RUBRO:</v>
          </cell>
          <cell r="B6156">
            <v>23</v>
          </cell>
          <cell r="C6156" t="str">
            <v>OBRAS EXTERIORES</v>
          </cell>
          <cell r="D6156">
            <v>0</v>
          </cell>
          <cell r="E6156">
            <v>0</v>
          </cell>
          <cell r="F6156">
            <v>0</v>
          </cell>
          <cell r="G6156">
            <v>0</v>
          </cell>
        </row>
        <row r="6157">
          <cell r="A6157" t="str">
            <v>ITEM:</v>
          </cell>
          <cell r="B6157" t="str">
            <v>23.1.1</v>
          </cell>
          <cell r="C6157" t="str">
            <v>Cercos perimetrales</v>
          </cell>
          <cell r="D6157">
            <v>0</v>
          </cell>
          <cell r="E6157">
            <v>0</v>
          </cell>
          <cell r="F6157" t="str">
            <v>UNIDAD:</v>
          </cell>
          <cell r="G6157" t="str">
            <v>ml</v>
          </cell>
        </row>
        <row r="6158">
          <cell r="A6158">
            <v>0</v>
          </cell>
          <cell r="B6158">
            <v>0</v>
          </cell>
          <cell r="C6158">
            <v>0</v>
          </cell>
          <cell r="D6158">
            <v>0</v>
          </cell>
          <cell r="E6158">
            <v>0</v>
          </cell>
          <cell r="F6158">
            <v>0</v>
          </cell>
          <cell r="G6158">
            <v>0</v>
          </cell>
        </row>
        <row r="6159">
          <cell r="A6159" t="str">
            <v>DATOS REDETERMINACION</v>
          </cell>
          <cell r="B6159">
            <v>0</v>
          </cell>
          <cell r="C6159" t="str">
            <v>DESIGNACION</v>
          </cell>
          <cell r="D6159" t="str">
            <v>U</v>
          </cell>
          <cell r="E6159" t="str">
            <v>Cantidad</v>
          </cell>
          <cell r="F6159" t="str">
            <v>$ Unitarios</v>
          </cell>
          <cell r="G6159" t="str">
            <v>$ Parcial</v>
          </cell>
        </row>
        <row r="6160">
          <cell r="A6160" t="str">
            <v>CÓDIGO</v>
          </cell>
          <cell r="B6160" t="str">
            <v>DESCRIPCIÓN</v>
          </cell>
          <cell r="C6160">
            <v>0</v>
          </cell>
          <cell r="D6160">
            <v>0</v>
          </cell>
          <cell r="E6160">
            <v>0</v>
          </cell>
          <cell r="F6160">
            <v>0</v>
          </cell>
          <cell r="G6160">
            <v>0</v>
          </cell>
        </row>
        <row r="6161">
          <cell r="A6161">
            <v>0</v>
          </cell>
          <cell r="B6161">
            <v>0</v>
          </cell>
          <cell r="C6161" t="str">
            <v>A - MATERIALES</v>
          </cell>
          <cell r="D6161">
            <v>0</v>
          </cell>
          <cell r="E6161">
            <v>0</v>
          </cell>
          <cell r="F6161">
            <v>0</v>
          </cell>
          <cell r="G6161">
            <v>0</v>
          </cell>
        </row>
        <row r="6162">
          <cell r="A6162" t="str">
            <v>INDEC-CM - 37510-11</v>
          </cell>
          <cell r="B6162" t="str">
            <v>Hormigón elaborado</v>
          </cell>
          <cell r="C6162" t="str">
            <v>Hormigón elaborado H17</v>
          </cell>
          <cell r="D6162" t="str">
            <v>m3</v>
          </cell>
          <cell r="E6162">
            <v>5.5000000000000007E-2</v>
          </cell>
          <cell r="F6162">
            <v>4000</v>
          </cell>
          <cell r="G6162">
            <v>220</v>
          </cell>
        </row>
        <row r="6163">
          <cell r="A6163" t="str">
            <v>INDEC-PB - 41261-1</v>
          </cell>
          <cell r="B6163" t="str">
            <v xml:space="preserve">Barras de hierro y acero                                               </v>
          </cell>
          <cell r="C6163" t="str">
            <v>Hierro</v>
          </cell>
          <cell r="D6163" t="str">
            <v>Kg.</v>
          </cell>
          <cell r="E6163">
            <v>3.41</v>
          </cell>
          <cell r="F6163">
            <v>134.92380155245135</v>
          </cell>
          <cell r="G6163">
            <v>460.09</v>
          </cell>
        </row>
        <row r="6164">
          <cell r="A6164" t="str">
            <v>INDEC-PB - 41251-1</v>
          </cell>
          <cell r="B6164" t="str">
            <v xml:space="preserve">Perfiles de hierro                                                     </v>
          </cell>
          <cell r="C6164" t="str">
            <v>Amortización Regla 100x50x2</v>
          </cell>
          <cell r="D6164" t="str">
            <v>ml.</v>
          </cell>
          <cell r="E6164">
            <v>0.16</v>
          </cell>
          <cell r="F6164">
            <v>660.52333333333331</v>
          </cell>
          <cell r="G6164">
            <v>105.68</v>
          </cell>
        </row>
        <row r="6165">
          <cell r="A6165" t="str">
            <v>INDEC-CM - 31100-11</v>
          </cell>
          <cell r="B6165" t="str">
            <v>Tirante  sin cepillar</v>
          </cell>
          <cell r="C6165" t="str">
            <v>Tirantes 3"x3"</v>
          </cell>
          <cell r="D6165" t="str">
            <v>ml</v>
          </cell>
          <cell r="E6165">
            <v>0.08</v>
          </cell>
          <cell r="F6165">
            <v>144.55000000000001</v>
          </cell>
          <cell r="G6165">
            <v>11.56</v>
          </cell>
        </row>
        <row r="6166">
          <cell r="A6166" t="str">
            <v>INDEC-PB - 41263-1</v>
          </cell>
          <cell r="B6166" t="str">
            <v xml:space="preserve">Alambres de acero                                                      </v>
          </cell>
          <cell r="C6166" t="str">
            <v xml:space="preserve">Alambre </v>
          </cell>
          <cell r="D6166" t="str">
            <v>Kg</v>
          </cell>
          <cell r="E6166">
            <v>0.02</v>
          </cell>
          <cell r="F6166">
            <v>203.39</v>
          </cell>
          <cell r="G6166">
            <v>4.07</v>
          </cell>
        </row>
        <row r="6167">
          <cell r="A6167" t="str">
            <v>INDEC-CM - 15310-11</v>
          </cell>
          <cell r="B6167" t="str">
            <v xml:space="preserve">Arena fina </v>
          </cell>
          <cell r="C6167" t="str">
            <v>Arena Lavada</v>
          </cell>
          <cell r="D6167" t="str">
            <v>m3</v>
          </cell>
          <cell r="E6167">
            <v>0.01</v>
          </cell>
          <cell r="F6167">
            <v>620</v>
          </cell>
          <cell r="G6167">
            <v>6.2</v>
          </cell>
        </row>
        <row r="6168">
          <cell r="A6168" t="str">
            <v>INDEC-PB - 36490-4</v>
          </cell>
          <cell r="B6168" t="str">
            <v xml:space="preserve">Film de polietileno                                                    </v>
          </cell>
          <cell r="C6168" t="str">
            <v>Polietileno 200 µ</v>
          </cell>
          <cell r="D6168" t="str">
            <v>m2</v>
          </cell>
          <cell r="E6168">
            <v>0.66</v>
          </cell>
          <cell r="F6168">
            <v>22.73</v>
          </cell>
          <cell r="G6168">
            <v>15</v>
          </cell>
        </row>
        <row r="6169">
          <cell r="A6169" t="str">
            <v>DNV-T I - 20</v>
          </cell>
          <cell r="B6169" t="str">
            <v>Postes, varillones y varillas p/alambrados.</v>
          </cell>
          <cell r="C6169" t="str">
            <v>Poste ólimpico tensores 3,10m</v>
          </cell>
          <cell r="D6169" t="str">
            <v>Un.</v>
          </cell>
          <cell r="E6169">
            <v>0.01</v>
          </cell>
          <cell r="F6169">
            <v>809.92</v>
          </cell>
          <cell r="G6169">
            <v>8.1</v>
          </cell>
        </row>
        <row r="6170">
          <cell r="A6170" t="str">
            <v>DNV-T I - 20</v>
          </cell>
          <cell r="B6170" t="str">
            <v>Postes, varillones y varillas p/alambrados.</v>
          </cell>
          <cell r="C6170" t="str">
            <v>Poste ólimpico Intermedio 3,10m</v>
          </cell>
          <cell r="D6170" t="str">
            <v>Un.</v>
          </cell>
          <cell r="E6170">
            <v>0.01</v>
          </cell>
          <cell r="F6170">
            <v>719.01</v>
          </cell>
          <cell r="G6170">
            <v>7.19</v>
          </cell>
        </row>
        <row r="6171">
          <cell r="A6171" t="str">
            <v>DNV-T I - 20</v>
          </cell>
          <cell r="B6171" t="str">
            <v>Postes, varillones y varillas p/alambrados.</v>
          </cell>
          <cell r="C6171" t="str">
            <v>Poste ólimpico esquinero 3,10m</v>
          </cell>
          <cell r="D6171" t="str">
            <v>Un.</v>
          </cell>
          <cell r="E6171">
            <v>0.03</v>
          </cell>
          <cell r="F6171">
            <v>809.92</v>
          </cell>
          <cell r="G6171">
            <v>24.3</v>
          </cell>
        </row>
        <row r="6172">
          <cell r="A6172" t="str">
            <v>DNV-T I - 20</v>
          </cell>
          <cell r="B6172" t="str">
            <v>Postes, varillones y varillas p/alambrados.</v>
          </cell>
          <cell r="C6172" t="str">
            <v>Poste puntal 2,50m</v>
          </cell>
          <cell r="D6172" t="str">
            <v>Un.</v>
          </cell>
          <cell r="E6172">
            <v>0.01</v>
          </cell>
          <cell r="F6172">
            <v>471.07</v>
          </cell>
          <cell r="G6172">
            <v>4.71</v>
          </cell>
        </row>
        <row r="6173">
          <cell r="A6173" t="str">
            <v>INDEC-PB - 42943-1</v>
          </cell>
          <cell r="B6173" t="str">
            <v xml:space="preserve">Tejidos de alambre                                                     </v>
          </cell>
          <cell r="C6173" t="str">
            <v>Tejido Romboidal 2m N°14,5</v>
          </cell>
          <cell r="D6173" t="str">
            <v>ml</v>
          </cell>
          <cell r="E6173">
            <v>1</v>
          </cell>
          <cell r="F6173">
            <v>309.92</v>
          </cell>
          <cell r="G6173">
            <v>309.92</v>
          </cell>
        </row>
        <row r="6174">
          <cell r="A6174" t="str">
            <v>INDEC-PB - 41263-1</v>
          </cell>
          <cell r="B6174" t="str">
            <v xml:space="preserve">Alambres de acero                                                      </v>
          </cell>
          <cell r="C6174" t="str">
            <v>Alambre de Púas 3 hebras</v>
          </cell>
          <cell r="D6174" t="str">
            <v>ml</v>
          </cell>
          <cell r="E6174">
            <v>3</v>
          </cell>
          <cell r="F6174">
            <v>7.11</v>
          </cell>
          <cell r="G6174">
            <v>21.33</v>
          </cell>
        </row>
        <row r="6175">
          <cell r="A6175" t="str">
            <v>INDEC-PB - 41263-1</v>
          </cell>
          <cell r="B6175" t="str">
            <v xml:space="preserve">Alambres de acero                                                      </v>
          </cell>
          <cell r="C6175" t="str">
            <v>Alambre galvanizado de alta resistencia 16/14</v>
          </cell>
          <cell r="D6175" t="str">
            <v>ml</v>
          </cell>
          <cell r="E6175">
            <v>0.02</v>
          </cell>
          <cell r="F6175">
            <v>5.1574399999999994</v>
          </cell>
          <cell r="G6175">
            <v>0.1</v>
          </cell>
        </row>
        <row r="6176">
          <cell r="A6176" t="str">
            <v>INDEC-PB - 41263-1</v>
          </cell>
          <cell r="B6176" t="str">
            <v xml:space="preserve">Alambres de acero                                                      </v>
          </cell>
          <cell r="C6176" t="str">
            <v>Alambre galvanizado para atar</v>
          </cell>
          <cell r="D6176" t="str">
            <v>kg</v>
          </cell>
          <cell r="E6176">
            <v>0.03</v>
          </cell>
          <cell r="F6176">
            <v>132.22999999999999</v>
          </cell>
          <cell r="G6176">
            <v>3.97</v>
          </cell>
        </row>
        <row r="6177">
          <cell r="A6177" t="str">
            <v>INDEC-PB - 91223-1</v>
          </cell>
          <cell r="B6177" t="str">
            <v xml:space="preserve">Aceros aleados                                                       </v>
          </cell>
          <cell r="C6177" t="str">
            <v>Espárragos galvanizados 35cm 3/8x14</v>
          </cell>
          <cell r="D6177" t="str">
            <v>Un.</v>
          </cell>
          <cell r="E6177">
            <v>0.01</v>
          </cell>
          <cell r="F6177">
            <v>47.11</v>
          </cell>
          <cell r="G6177">
            <v>0.47</v>
          </cell>
        </row>
        <row r="6178">
          <cell r="A6178" t="str">
            <v>INDEC-PB - 91223-1</v>
          </cell>
          <cell r="B6178" t="str">
            <v xml:space="preserve">Aceros aleados                                                       </v>
          </cell>
          <cell r="C6178" t="str">
            <v>Espárragos galvanizados 25cm 3/8x10</v>
          </cell>
          <cell r="D6178" t="str">
            <v>Un.</v>
          </cell>
          <cell r="E6178">
            <v>0.01</v>
          </cell>
          <cell r="F6178">
            <v>38.340000000000003</v>
          </cell>
          <cell r="G6178">
            <v>0.38</v>
          </cell>
        </row>
        <row r="6179">
          <cell r="A6179" t="str">
            <v>INDEC-PB - 91223-1</v>
          </cell>
          <cell r="B6179" t="str">
            <v xml:space="preserve">Aceros aleados                                                       </v>
          </cell>
          <cell r="C6179" t="str">
            <v>Planchuela Galvanizada 1" 3/16"</v>
          </cell>
          <cell r="D6179" t="str">
            <v>ml</v>
          </cell>
          <cell r="E6179">
            <v>0.01</v>
          </cell>
          <cell r="F6179">
            <v>172.72499999999999</v>
          </cell>
          <cell r="G6179">
            <v>1.73</v>
          </cell>
        </row>
        <row r="6180">
          <cell r="A6180" t="str">
            <v>INDEC-PB - 91223-1</v>
          </cell>
          <cell r="B6180" t="str">
            <v xml:space="preserve">Aceros aleados                                                       </v>
          </cell>
          <cell r="C6180" t="str">
            <v>Soporte "U" para planchuela</v>
          </cell>
          <cell r="D6180" t="str">
            <v>Un.</v>
          </cell>
          <cell r="E6180">
            <v>0.01</v>
          </cell>
          <cell r="F6180">
            <v>23.14</v>
          </cell>
          <cell r="G6180">
            <v>0.23</v>
          </cell>
        </row>
        <row r="6181">
          <cell r="A6181" t="str">
            <v>DNV-T I - 16</v>
          </cell>
          <cell r="B6181" t="str">
            <v>Torniquetes.</v>
          </cell>
          <cell r="C6181" t="str">
            <v>Gancho galvanizado 3/8 x 8 20cm</v>
          </cell>
          <cell r="D6181" t="str">
            <v>Un.</v>
          </cell>
          <cell r="E6181">
            <v>0.01</v>
          </cell>
          <cell r="F6181">
            <v>30.58</v>
          </cell>
          <cell r="G6181">
            <v>0.31</v>
          </cell>
        </row>
        <row r="6182">
          <cell r="A6182" t="str">
            <v>DNV-T I - 16</v>
          </cell>
          <cell r="B6182" t="str">
            <v>Torniquetes.</v>
          </cell>
          <cell r="C6182" t="str">
            <v>Gancho galvanizado 3/8 x 10 25cm</v>
          </cell>
          <cell r="D6182" t="str">
            <v>Un.</v>
          </cell>
          <cell r="E6182">
            <v>0.02</v>
          </cell>
          <cell r="F6182">
            <v>35.54</v>
          </cell>
          <cell r="G6182">
            <v>0.71</v>
          </cell>
        </row>
        <row r="6183">
          <cell r="A6183" t="str">
            <v>INDEC-DCTO - Inciso h)</v>
          </cell>
          <cell r="B6183" t="str">
            <v>Caños de PVC para instalaciones varias</v>
          </cell>
          <cell r="C6183" t="str">
            <v>Caño PVC Ø 110</v>
          </cell>
          <cell r="D6183" t="str">
            <v>ml</v>
          </cell>
          <cell r="E6183">
            <v>0.15</v>
          </cell>
          <cell r="F6183">
            <v>296.875</v>
          </cell>
          <cell r="G6183">
            <v>44.53</v>
          </cell>
        </row>
        <row r="6184">
          <cell r="A6184">
            <v>0</v>
          </cell>
          <cell r="B6184">
            <v>0</v>
          </cell>
          <cell r="C6184">
            <v>0</v>
          </cell>
          <cell r="D6184">
            <v>0</v>
          </cell>
          <cell r="E6184">
            <v>0</v>
          </cell>
          <cell r="F6184" t="str">
            <v>Total A</v>
          </cell>
          <cell r="G6184">
            <v>1250.5800000000002</v>
          </cell>
        </row>
        <row r="6185">
          <cell r="A6185">
            <v>0</v>
          </cell>
          <cell r="B6185">
            <v>0</v>
          </cell>
          <cell r="C6185" t="str">
            <v>B - MANO DE OBRA</v>
          </cell>
          <cell r="D6185">
            <v>0</v>
          </cell>
          <cell r="E6185">
            <v>0</v>
          </cell>
          <cell r="F6185">
            <v>0</v>
          </cell>
          <cell r="G6185">
            <v>0</v>
          </cell>
        </row>
        <row r="6186">
          <cell r="A6186" t="str">
            <v>IIEE-SJ - 102000</v>
          </cell>
          <cell r="B6186" t="str">
            <v xml:space="preserve">Oficial </v>
          </cell>
          <cell r="C6186" t="str">
            <v>Oficial</v>
          </cell>
          <cell r="D6186" t="str">
            <v>hs.</v>
          </cell>
          <cell r="E6186">
            <v>1.4500000000000002</v>
          </cell>
          <cell r="F6186">
            <v>222.14</v>
          </cell>
          <cell r="G6186">
            <v>322.10000000000002</v>
          </cell>
        </row>
        <row r="6187">
          <cell r="A6187" t="str">
            <v>IIEE-SJ - 103000</v>
          </cell>
          <cell r="B6187" t="str">
            <v>Ayudante</v>
          </cell>
          <cell r="C6187" t="str">
            <v>Ayudante</v>
          </cell>
          <cell r="D6187" t="str">
            <v>hs.</v>
          </cell>
          <cell r="E6187">
            <v>1.8699999999999999</v>
          </cell>
          <cell r="F6187">
            <v>188.03</v>
          </cell>
          <cell r="G6187">
            <v>351.62</v>
          </cell>
        </row>
        <row r="6188">
          <cell r="A6188" t="str">
            <v>IIEE-SJ - 102000</v>
          </cell>
          <cell r="B6188" t="str">
            <v xml:space="preserve">Oficial </v>
          </cell>
          <cell r="C6188" t="str">
            <v>Cargas Sociales Oficial</v>
          </cell>
          <cell r="D6188" t="str">
            <v>hs.</v>
          </cell>
          <cell r="E6188">
            <v>1.4500000000000002</v>
          </cell>
          <cell r="F6188">
            <v>139.9</v>
          </cell>
          <cell r="G6188">
            <v>202.86</v>
          </cell>
        </row>
        <row r="6189">
          <cell r="A6189" t="str">
            <v>IIEE-SJ - 103000</v>
          </cell>
          <cell r="B6189" t="str">
            <v>Ayudante</v>
          </cell>
          <cell r="C6189" t="str">
            <v>Cargas Sociales Ayudante</v>
          </cell>
          <cell r="D6189" t="str">
            <v>hs.</v>
          </cell>
          <cell r="E6189">
            <v>1.8699999999999999</v>
          </cell>
          <cell r="F6189">
            <v>118.96</v>
          </cell>
          <cell r="G6189">
            <v>222.46</v>
          </cell>
        </row>
        <row r="6190">
          <cell r="A6190">
            <v>0</v>
          </cell>
          <cell r="B6190">
            <v>0</v>
          </cell>
          <cell r="C6190">
            <v>0</v>
          </cell>
          <cell r="D6190">
            <v>0</v>
          </cell>
          <cell r="E6190">
            <v>0</v>
          </cell>
          <cell r="F6190" t="str">
            <v>Total B</v>
          </cell>
          <cell r="G6190">
            <v>1099.04</v>
          </cell>
        </row>
        <row r="6191">
          <cell r="A6191">
            <v>0</v>
          </cell>
          <cell r="B6191">
            <v>0</v>
          </cell>
          <cell r="C6191" t="str">
            <v>C - EQUIPOS</v>
          </cell>
          <cell r="D6191">
            <v>0</v>
          </cell>
          <cell r="E6191">
            <v>0</v>
          </cell>
          <cell r="F6191">
            <v>0</v>
          </cell>
          <cell r="G6191">
            <v>0</v>
          </cell>
        </row>
        <row r="6192">
          <cell r="A6192" t="str">
            <v/>
          </cell>
          <cell r="B6192" t="str">
            <v/>
          </cell>
          <cell r="C6192">
            <v>0</v>
          </cell>
          <cell r="D6192" t="str">
            <v/>
          </cell>
          <cell r="E6192">
            <v>0</v>
          </cell>
          <cell r="F6192">
            <v>0</v>
          </cell>
          <cell r="G6192">
            <v>0</v>
          </cell>
        </row>
        <row r="6193">
          <cell r="A6193" t="str">
            <v/>
          </cell>
          <cell r="B6193" t="str">
            <v/>
          </cell>
          <cell r="C6193">
            <v>0</v>
          </cell>
          <cell r="D6193" t="str">
            <v/>
          </cell>
          <cell r="E6193">
            <v>0</v>
          </cell>
          <cell r="F6193">
            <v>0</v>
          </cell>
          <cell r="G6193">
            <v>0</v>
          </cell>
        </row>
        <row r="6194">
          <cell r="A6194" t="str">
            <v/>
          </cell>
          <cell r="B6194" t="str">
            <v/>
          </cell>
          <cell r="C6194">
            <v>0</v>
          </cell>
          <cell r="D6194" t="str">
            <v/>
          </cell>
          <cell r="E6194">
            <v>0</v>
          </cell>
          <cell r="F6194">
            <v>0</v>
          </cell>
          <cell r="G6194">
            <v>0</v>
          </cell>
        </row>
        <row r="6195">
          <cell r="A6195" t="str">
            <v/>
          </cell>
          <cell r="B6195" t="str">
            <v/>
          </cell>
          <cell r="C6195">
            <v>0</v>
          </cell>
          <cell r="D6195" t="str">
            <v/>
          </cell>
          <cell r="E6195">
            <v>0</v>
          </cell>
          <cell r="F6195">
            <v>0</v>
          </cell>
          <cell r="G6195">
            <v>0</v>
          </cell>
        </row>
        <row r="6196">
          <cell r="A6196" t="str">
            <v/>
          </cell>
          <cell r="B6196" t="str">
            <v/>
          </cell>
          <cell r="C6196">
            <v>0</v>
          </cell>
          <cell r="D6196" t="str">
            <v/>
          </cell>
          <cell r="E6196">
            <v>0</v>
          </cell>
          <cell r="F6196">
            <v>0</v>
          </cell>
          <cell r="G6196">
            <v>0</v>
          </cell>
        </row>
        <row r="6197">
          <cell r="A6197">
            <v>0</v>
          </cell>
          <cell r="B6197">
            <v>0</v>
          </cell>
          <cell r="C6197">
            <v>0</v>
          </cell>
          <cell r="D6197">
            <v>0</v>
          </cell>
          <cell r="E6197">
            <v>0</v>
          </cell>
          <cell r="F6197" t="str">
            <v>Total C</v>
          </cell>
          <cell r="G6197">
            <v>0</v>
          </cell>
        </row>
        <row r="6198">
          <cell r="A6198">
            <v>0</v>
          </cell>
          <cell r="B6198">
            <v>0</v>
          </cell>
          <cell r="C6198">
            <v>0</v>
          </cell>
          <cell r="D6198">
            <v>0</v>
          </cell>
          <cell r="E6198">
            <v>0</v>
          </cell>
          <cell r="F6198">
            <v>0</v>
          </cell>
          <cell r="G6198">
            <v>0</v>
          </cell>
        </row>
        <row r="6199">
          <cell r="A6199" t="str">
            <v>23.1.1</v>
          </cell>
          <cell r="B6199" t="str">
            <v>Cercos perimetrales</v>
          </cell>
          <cell r="C6199">
            <v>0</v>
          </cell>
          <cell r="D6199" t="str">
            <v>Costo  Neto</v>
          </cell>
          <cell r="E6199">
            <v>0</v>
          </cell>
          <cell r="F6199" t="str">
            <v>Total D=A+B+C</v>
          </cell>
          <cell r="G6199">
            <v>2349.6200000000003</v>
          </cell>
        </row>
        <row r="6201">
          <cell r="A6201" t="str">
            <v>ANALISIS DE PRECIOS</v>
          </cell>
          <cell r="B6201">
            <v>0</v>
          </cell>
          <cell r="C6201">
            <v>0</v>
          </cell>
          <cell r="D6201">
            <v>0</v>
          </cell>
          <cell r="E6201">
            <v>0</v>
          </cell>
          <cell r="F6201">
            <v>0</v>
          </cell>
          <cell r="G6201">
            <v>0</v>
          </cell>
        </row>
        <row r="6202">
          <cell r="A6202" t="str">
            <v>COMITENTE:</v>
          </cell>
          <cell r="B6202" t="str">
            <v>DIRECCIÓN DE INFRAESTRUCTURA ESCOLAR</v>
          </cell>
          <cell r="C6202">
            <v>0</v>
          </cell>
          <cell r="D6202">
            <v>0</v>
          </cell>
          <cell r="E6202">
            <v>0</v>
          </cell>
          <cell r="F6202">
            <v>0</v>
          </cell>
          <cell r="G6202">
            <v>0</v>
          </cell>
        </row>
        <row r="6203">
          <cell r="A6203" t="str">
            <v>CONTRATISTA:</v>
          </cell>
          <cell r="B6203">
            <v>0</v>
          </cell>
          <cell r="C6203">
            <v>0</v>
          </cell>
          <cell r="D6203">
            <v>0</v>
          </cell>
          <cell r="E6203">
            <v>0</v>
          </cell>
          <cell r="F6203">
            <v>0</v>
          </cell>
          <cell r="G6203">
            <v>0</v>
          </cell>
        </row>
        <row r="6204">
          <cell r="A6204" t="str">
            <v>OBRA:</v>
          </cell>
          <cell r="B6204" t="str">
            <v>ESCUELA JUAN JOSE PASO</v>
          </cell>
          <cell r="C6204">
            <v>0</v>
          </cell>
          <cell r="D6204">
            <v>0</v>
          </cell>
          <cell r="E6204">
            <v>0</v>
          </cell>
          <cell r="F6204" t="str">
            <v>PRECIOS A:</v>
          </cell>
          <cell r="G6204">
            <v>44180</v>
          </cell>
        </row>
        <row r="6205">
          <cell r="A6205" t="str">
            <v>UBICACIÓN:</v>
          </cell>
          <cell r="B6205" t="str">
            <v>DEPARTAMENTO ANGACO</v>
          </cell>
          <cell r="C6205">
            <v>0</v>
          </cell>
          <cell r="D6205">
            <v>0</v>
          </cell>
          <cell r="E6205">
            <v>0</v>
          </cell>
          <cell r="F6205">
            <v>0</v>
          </cell>
          <cell r="G6205">
            <v>0</v>
          </cell>
        </row>
        <row r="6206">
          <cell r="A6206" t="str">
            <v>RUBRO:</v>
          </cell>
          <cell r="B6206">
            <v>23</v>
          </cell>
          <cell r="C6206" t="str">
            <v>OBRAS EXTERIORES</v>
          </cell>
          <cell r="D6206">
            <v>0</v>
          </cell>
          <cell r="E6206">
            <v>0</v>
          </cell>
          <cell r="F6206">
            <v>0</v>
          </cell>
          <cell r="G6206">
            <v>0</v>
          </cell>
        </row>
        <row r="6207">
          <cell r="A6207" t="str">
            <v>ITEM:</v>
          </cell>
          <cell r="B6207" t="str">
            <v>23.2.1</v>
          </cell>
          <cell r="C6207" t="str">
            <v>Bancos exteriores</v>
          </cell>
          <cell r="D6207">
            <v>0</v>
          </cell>
          <cell r="E6207">
            <v>0</v>
          </cell>
          <cell r="F6207" t="str">
            <v>UNIDAD:</v>
          </cell>
          <cell r="G6207" t="str">
            <v>gl</v>
          </cell>
        </row>
        <row r="6208">
          <cell r="A6208">
            <v>0</v>
          </cell>
          <cell r="B6208">
            <v>0</v>
          </cell>
          <cell r="C6208">
            <v>0</v>
          </cell>
          <cell r="D6208">
            <v>0</v>
          </cell>
          <cell r="E6208">
            <v>0</v>
          </cell>
          <cell r="F6208">
            <v>0</v>
          </cell>
          <cell r="G6208">
            <v>0</v>
          </cell>
        </row>
        <row r="6209">
          <cell r="A6209" t="str">
            <v>DATOS REDETERMINACION</v>
          </cell>
          <cell r="B6209">
            <v>0</v>
          </cell>
          <cell r="C6209" t="str">
            <v>DESIGNACION</v>
          </cell>
          <cell r="D6209" t="str">
            <v>U</v>
          </cell>
          <cell r="E6209" t="str">
            <v>Cantidad</v>
          </cell>
          <cell r="F6209" t="str">
            <v>$ Unitarios</v>
          </cell>
          <cell r="G6209" t="str">
            <v>$ Parcial</v>
          </cell>
        </row>
        <row r="6210">
          <cell r="A6210" t="str">
            <v>CÓDIGO</v>
          </cell>
          <cell r="B6210" t="str">
            <v>DESCRIPCIÓN</v>
          </cell>
          <cell r="C6210">
            <v>0</v>
          </cell>
          <cell r="D6210">
            <v>0</v>
          </cell>
          <cell r="E6210">
            <v>0</v>
          </cell>
          <cell r="F6210">
            <v>0</v>
          </cell>
          <cell r="G6210">
            <v>0</v>
          </cell>
        </row>
        <row r="6211">
          <cell r="A6211">
            <v>0</v>
          </cell>
          <cell r="B6211">
            <v>0</v>
          </cell>
          <cell r="C6211" t="str">
            <v>A - MATERIALES</v>
          </cell>
          <cell r="D6211">
            <v>0</v>
          </cell>
          <cell r="E6211">
            <v>0</v>
          </cell>
          <cell r="F6211">
            <v>0</v>
          </cell>
          <cell r="G6211">
            <v>0</v>
          </cell>
        </row>
        <row r="6212">
          <cell r="A6212" t="str">
            <v>INDEC-CM - 37510-11</v>
          </cell>
          <cell r="B6212" t="str">
            <v>Hormigón elaborado</v>
          </cell>
          <cell r="C6212" t="str">
            <v>Bancos exteriores de H° S/Esp. Técnicas</v>
          </cell>
          <cell r="D6212" t="str">
            <v>Un.</v>
          </cell>
          <cell r="E6212">
            <v>1</v>
          </cell>
          <cell r="F6212">
            <v>20954.489999999998</v>
          </cell>
          <cell r="G6212">
            <v>20954.490000000002</v>
          </cell>
        </row>
        <row r="6213">
          <cell r="A6213" t="str">
            <v/>
          </cell>
          <cell r="B6213" t="str">
            <v/>
          </cell>
          <cell r="C6213">
            <v>0</v>
          </cell>
          <cell r="D6213" t="str">
            <v/>
          </cell>
          <cell r="E6213">
            <v>0</v>
          </cell>
          <cell r="F6213">
            <v>0</v>
          </cell>
          <cell r="G6213">
            <v>0</v>
          </cell>
        </row>
        <row r="6214">
          <cell r="A6214" t="str">
            <v/>
          </cell>
          <cell r="B6214" t="str">
            <v/>
          </cell>
          <cell r="C6214">
            <v>0</v>
          </cell>
          <cell r="D6214" t="str">
            <v/>
          </cell>
          <cell r="E6214">
            <v>0</v>
          </cell>
          <cell r="F6214">
            <v>0</v>
          </cell>
          <cell r="G6214">
            <v>0</v>
          </cell>
        </row>
        <row r="6215">
          <cell r="A6215" t="str">
            <v/>
          </cell>
          <cell r="B6215" t="str">
            <v/>
          </cell>
          <cell r="C6215">
            <v>0</v>
          </cell>
          <cell r="D6215" t="str">
            <v/>
          </cell>
          <cell r="E6215">
            <v>0</v>
          </cell>
          <cell r="F6215">
            <v>0</v>
          </cell>
          <cell r="G6215">
            <v>0</v>
          </cell>
        </row>
        <row r="6216">
          <cell r="A6216" t="str">
            <v/>
          </cell>
          <cell r="B6216" t="str">
            <v/>
          </cell>
          <cell r="C6216">
            <v>0</v>
          </cell>
          <cell r="D6216" t="str">
            <v/>
          </cell>
          <cell r="E6216">
            <v>0</v>
          </cell>
          <cell r="F6216">
            <v>0</v>
          </cell>
          <cell r="G6216">
            <v>0</v>
          </cell>
        </row>
        <row r="6217">
          <cell r="A6217" t="str">
            <v/>
          </cell>
          <cell r="B6217" t="str">
            <v/>
          </cell>
          <cell r="C6217">
            <v>0</v>
          </cell>
          <cell r="D6217" t="str">
            <v/>
          </cell>
          <cell r="E6217">
            <v>0</v>
          </cell>
          <cell r="F6217">
            <v>0</v>
          </cell>
          <cell r="G6217">
            <v>0</v>
          </cell>
        </row>
        <row r="6218">
          <cell r="A6218" t="str">
            <v/>
          </cell>
          <cell r="B6218" t="str">
            <v/>
          </cell>
          <cell r="C6218">
            <v>0</v>
          </cell>
          <cell r="D6218" t="str">
            <v/>
          </cell>
          <cell r="E6218">
            <v>0</v>
          </cell>
          <cell r="F6218">
            <v>0</v>
          </cell>
          <cell r="G6218">
            <v>0</v>
          </cell>
        </row>
        <row r="6219">
          <cell r="A6219" t="str">
            <v/>
          </cell>
          <cell r="B6219" t="str">
            <v/>
          </cell>
          <cell r="C6219">
            <v>0</v>
          </cell>
          <cell r="D6219" t="str">
            <v/>
          </cell>
          <cell r="E6219">
            <v>0</v>
          </cell>
          <cell r="F6219">
            <v>0</v>
          </cell>
          <cell r="G6219">
            <v>0</v>
          </cell>
        </row>
        <row r="6220">
          <cell r="A6220" t="str">
            <v/>
          </cell>
          <cell r="B6220" t="str">
            <v/>
          </cell>
          <cell r="C6220">
            <v>0</v>
          </cell>
          <cell r="D6220" t="str">
            <v/>
          </cell>
          <cell r="E6220">
            <v>0</v>
          </cell>
          <cell r="F6220">
            <v>0</v>
          </cell>
          <cell r="G6220">
            <v>0</v>
          </cell>
        </row>
        <row r="6221">
          <cell r="A6221" t="str">
            <v/>
          </cell>
          <cell r="B6221" t="str">
            <v/>
          </cell>
          <cell r="C6221">
            <v>0</v>
          </cell>
          <cell r="D6221" t="str">
            <v/>
          </cell>
          <cell r="E6221">
            <v>0</v>
          </cell>
          <cell r="F6221">
            <v>0</v>
          </cell>
          <cell r="G6221">
            <v>0</v>
          </cell>
        </row>
        <row r="6222">
          <cell r="A6222" t="str">
            <v/>
          </cell>
          <cell r="B6222" t="str">
            <v/>
          </cell>
          <cell r="C6222">
            <v>0</v>
          </cell>
          <cell r="D6222" t="str">
            <v/>
          </cell>
          <cell r="E6222">
            <v>0</v>
          </cell>
          <cell r="F6222">
            <v>0</v>
          </cell>
          <cell r="G6222">
            <v>0</v>
          </cell>
        </row>
        <row r="6223">
          <cell r="A6223" t="str">
            <v/>
          </cell>
          <cell r="B6223" t="str">
            <v/>
          </cell>
          <cell r="C6223">
            <v>0</v>
          </cell>
          <cell r="D6223" t="str">
            <v/>
          </cell>
          <cell r="E6223">
            <v>0</v>
          </cell>
          <cell r="F6223">
            <v>0</v>
          </cell>
          <cell r="G6223">
            <v>0</v>
          </cell>
        </row>
        <row r="6224">
          <cell r="A6224" t="str">
            <v/>
          </cell>
          <cell r="B6224" t="str">
            <v/>
          </cell>
          <cell r="C6224">
            <v>0</v>
          </cell>
          <cell r="D6224" t="str">
            <v/>
          </cell>
          <cell r="E6224">
            <v>0</v>
          </cell>
          <cell r="F6224">
            <v>0</v>
          </cell>
          <cell r="G6224">
            <v>0</v>
          </cell>
        </row>
        <row r="6225">
          <cell r="A6225" t="str">
            <v/>
          </cell>
          <cell r="B6225" t="str">
            <v/>
          </cell>
          <cell r="C6225">
            <v>0</v>
          </cell>
          <cell r="D6225" t="str">
            <v/>
          </cell>
          <cell r="E6225">
            <v>0</v>
          </cell>
          <cell r="F6225">
            <v>0</v>
          </cell>
          <cell r="G6225">
            <v>0</v>
          </cell>
        </row>
        <row r="6226">
          <cell r="A6226">
            <v>0</v>
          </cell>
          <cell r="B6226">
            <v>0</v>
          </cell>
          <cell r="C6226">
            <v>0</v>
          </cell>
          <cell r="D6226">
            <v>0</v>
          </cell>
          <cell r="E6226">
            <v>0</v>
          </cell>
          <cell r="F6226" t="str">
            <v>Total A</v>
          </cell>
          <cell r="G6226">
            <v>20954.490000000002</v>
          </cell>
        </row>
        <row r="6227">
          <cell r="A6227">
            <v>0</v>
          </cell>
          <cell r="B6227">
            <v>0</v>
          </cell>
          <cell r="C6227" t="str">
            <v>B - MANO DE OBRA</v>
          </cell>
          <cell r="D6227">
            <v>0</v>
          </cell>
          <cell r="E6227">
            <v>0</v>
          </cell>
          <cell r="F6227">
            <v>0</v>
          </cell>
          <cell r="G6227">
            <v>0</v>
          </cell>
        </row>
        <row r="6228">
          <cell r="A6228" t="str">
            <v>IIEE-SJ - 102000</v>
          </cell>
          <cell r="B6228" t="str">
            <v xml:space="preserve">Oficial </v>
          </cell>
          <cell r="C6228" t="str">
            <v>Oficial</v>
          </cell>
          <cell r="D6228" t="str">
            <v>hs.</v>
          </cell>
          <cell r="E6228">
            <v>19.46</v>
          </cell>
          <cell r="F6228">
            <v>222.14</v>
          </cell>
          <cell r="G6228">
            <v>4322.84</v>
          </cell>
        </row>
        <row r="6229">
          <cell r="A6229" t="str">
            <v>IIEE-SJ - 103000</v>
          </cell>
          <cell r="B6229" t="str">
            <v>Ayudante</v>
          </cell>
          <cell r="C6229" t="str">
            <v>Ayudante</v>
          </cell>
          <cell r="D6229" t="str">
            <v>hs.</v>
          </cell>
          <cell r="E6229">
            <v>22.95</v>
          </cell>
          <cell r="F6229">
            <v>188.03</v>
          </cell>
          <cell r="G6229">
            <v>4315.29</v>
          </cell>
        </row>
        <row r="6230">
          <cell r="A6230" t="str">
            <v>IIEE-SJ - 102000</v>
          </cell>
          <cell r="B6230" t="str">
            <v xml:space="preserve">Oficial </v>
          </cell>
          <cell r="C6230" t="str">
            <v>Cargas Sociales Oficial</v>
          </cell>
          <cell r="D6230" t="str">
            <v>hs.</v>
          </cell>
          <cell r="E6230">
            <v>19.46</v>
          </cell>
          <cell r="F6230">
            <v>139.9</v>
          </cell>
          <cell r="G6230">
            <v>2722.45</v>
          </cell>
        </row>
        <row r="6231">
          <cell r="A6231" t="str">
            <v>IIEE-SJ - 103000</v>
          </cell>
          <cell r="B6231" t="str">
            <v>Ayudante</v>
          </cell>
          <cell r="C6231" t="str">
            <v>Cargas Sociales Ayudante</v>
          </cell>
          <cell r="D6231" t="str">
            <v>hs.</v>
          </cell>
          <cell r="E6231">
            <v>22.95</v>
          </cell>
          <cell r="F6231">
            <v>118.96</v>
          </cell>
          <cell r="G6231">
            <v>2730.13</v>
          </cell>
        </row>
        <row r="6232">
          <cell r="A6232" t="str">
            <v/>
          </cell>
          <cell r="B6232">
            <v>0</v>
          </cell>
          <cell r="C6232">
            <v>0</v>
          </cell>
          <cell r="D6232" t="str">
            <v/>
          </cell>
          <cell r="E6232">
            <v>0</v>
          </cell>
          <cell r="F6232">
            <v>0</v>
          </cell>
          <cell r="G6232">
            <v>0</v>
          </cell>
        </row>
        <row r="6233">
          <cell r="A6233" t="str">
            <v/>
          </cell>
          <cell r="B6233">
            <v>0</v>
          </cell>
          <cell r="C6233">
            <v>0</v>
          </cell>
          <cell r="D6233" t="str">
            <v/>
          </cell>
          <cell r="E6233">
            <v>0</v>
          </cell>
          <cell r="F6233">
            <v>0</v>
          </cell>
          <cell r="G6233">
            <v>0</v>
          </cell>
        </row>
        <row r="6234">
          <cell r="A6234" t="str">
            <v/>
          </cell>
          <cell r="B6234">
            <v>0</v>
          </cell>
          <cell r="C6234">
            <v>0</v>
          </cell>
          <cell r="D6234" t="str">
            <v/>
          </cell>
          <cell r="E6234">
            <v>0</v>
          </cell>
          <cell r="F6234">
            <v>0</v>
          </cell>
          <cell r="G6234">
            <v>0</v>
          </cell>
        </row>
        <row r="6235">
          <cell r="A6235" t="str">
            <v/>
          </cell>
          <cell r="B6235">
            <v>0</v>
          </cell>
          <cell r="C6235">
            <v>0</v>
          </cell>
          <cell r="D6235" t="str">
            <v/>
          </cell>
          <cell r="E6235">
            <v>0</v>
          </cell>
          <cell r="F6235">
            <v>0</v>
          </cell>
          <cell r="G6235">
            <v>0</v>
          </cell>
        </row>
        <row r="6236">
          <cell r="A6236">
            <v>0</v>
          </cell>
          <cell r="B6236">
            <v>0</v>
          </cell>
          <cell r="C6236">
            <v>0</v>
          </cell>
          <cell r="D6236">
            <v>0</v>
          </cell>
          <cell r="E6236">
            <v>0</v>
          </cell>
          <cell r="F6236" t="str">
            <v>Total B</v>
          </cell>
          <cell r="G6236">
            <v>14090.710000000003</v>
          </cell>
        </row>
        <row r="6237">
          <cell r="A6237">
            <v>0</v>
          </cell>
          <cell r="B6237">
            <v>0</v>
          </cell>
          <cell r="C6237" t="str">
            <v>C - EQUIPOS</v>
          </cell>
          <cell r="D6237">
            <v>0</v>
          </cell>
          <cell r="E6237">
            <v>0</v>
          </cell>
          <cell r="F6237">
            <v>0</v>
          </cell>
          <cell r="G6237">
            <v>0</v>
          </cell>
        </row>
        <row r="6238">
          <cell r="A6238" t="str">
            <v/>
          </cell>
          <cell r="B6238" t="str">
            <v/>
          </cell>
          <cell r="C6238">
            <v>0</v>
          </cell>
          <cell r="D6238" t="str">
            <v/>
          </cell>
          <cell r="E6238">
            <v>0</v>
          </cell>
          <cell r="F6238">
            <v>0</v>
          </cell>
          <cell r="G6238">
            <v>0</v>
          </cell>
        </row>
        <row r="6239">
          <cell r="A6239" t="str">
            <v/>
          </cell>
          <cell r="B6239" t="str">
            <v/>
          </cell>
          <cell r="C6239">
            <v>0</v>
          </cell>
          <cell r="D6239" t="str">
            <v/>
          </cell>
          <cell r="E6239">
            <v>0</v>
          </cell>
          <cell r="F6239">
            <v>0</v>
          </cell>
          <cell r="G6239">
            <v>0</v>
          </cell>
        </row>
        <row r="6240">
          <cell r="A6240" t="str">
            <v/>
          </cell>
          <cell r="B6240" t="str">
            <v/>
          </cell>
          <cell r="C6240">
            <v>0</v>
          </cell>
          <cell r="D6240" t="str">
            <v/>
          </cell>
          <cell r="E6240">
            <v>0</v>
          </cell>
          <cell r="F6240">
            <v>0</v>
          </cell>
          <cell r="G6240">
            <v>0</v>
          </cell>
        </row>
        <row r="6241">
          <cell r="A6241" t="str">
            <v/>
          </cell>
          <cell r="B6241" t="str">
            <v/>
          </cell>
          <cell r="C6241">
            <v>0</v>
          </cell>
          <cell r="D6241" t="str">
            <v/>
          </cell>
          <cell r="E6241">
            <v>0</v>
          </cell>
          <cell r="F6241">
            <v>0</v>
          </cell>
          <cell r="G6241">
            <v>0</v>
          </cell>
        </row>
        <row r="6242">
          <cell r="A6242" t="str">
            <v/>
          </cell>
          <cell r="B6242" t="str">
            <v/>
          </cell>
          <cell r="C6242">
            <v>0</v>
          </cell>
          <cell r="D6242" t="str">
            <v/>
          </cell>
          <cell r="E6242">
            <v>0</v>
          </cell>
          <cell r="F6242">
            <v>0</v>
          </cell>
          <cell r="G6242">
            <v>0</v>
          </cell>
        </row>
        <row r="6243">
          <cell r="A6243" t="str">
            <v/>
          </cell>
          <cell r="B6243" t="str">
            <v/>
          </cell>
          <cell r="C6243">
            <v>0</v>
          </cell>
          <cell r="D6243" t="str">
            <v/>
          </cell>
          <cell r="E6243">
            <v>0</v>
          </cell>
          <cell r="F6243">
            <v>0</v>
          </cell>
          <cell r="G6243">
            <v>0</v>
          </cell>
        </row>
        <row r="6244">
          <cell r="A6244" t="str">
            <v/>
          </cell>
          <cell r="B6244" t="str">
            <v/>
          </cell>
          <cell r="C6244">
            <v>0</v>
          </cell>
          <cell r="D6244" t="str">
            <v/>
          </cell>
          <cell r="E6244">
            <v>0</v>
          </cell>
          <cell r="F6244">
            <v>0</v>
          </cell>
          <cell r="G6244">
            <v>0</v>
          </cell>
        </row>
        <row r="6245">
          <cell r="A6245" t="str">
            <v/>
          </cell>
          <cell r="B6245" t="str">
            <v/>
          </cell>
          <cell r="C6245">
            <v>0</v>
          </cell>
          <cell r="D6245" t="str">
            <v/>
          </cell>
          <cell r="E6245">
            <v>0</v>
          </cell>
          <cell r="F6245">
            <v>0</v>
          </cell>
          <cell r="G6245">
            <v>0</v>
          </cell>
        </row>
        <row r="6246">
          <cell r="A6246" t="str">
            <v/>
          </cell>
          <cell r="B6246" t="str">
            <v/>
          </cell>
          <cell r="C6246">
            <v>0</v>
          </cell>
          <cell r="D6246" t="str">
            <v/>
          </cell>
          <cell r="E6246">
            <v>0</v>
          </cell>
          <cell r="F6246">
            <v>0</v>
          </cell>
          <cell r="G6246">
            <v>0</v>
          </cell>
        </row>
        <row r="6247">
          <cell r="A6247">
            <v>0</v>
          </cell>
          <cell r="B6247">
            <v>0</v>
          </cell>
          <cell r="C6247">
            <v>0</v>
          </cell>
          <cell r="D6247">
            <v>0</v>
          </cell>
          <cell r="E6247">
            <v>0</v>
          </cell>
          <cell r="F6247" t="str">
            <v>Total C</v>
          </cell>
          <cell r="G6247">
            <v>0</v>
          </cell>
        </row>
        <row r="6248">
          <cell r="A6248">
            <v>0</v>
          </cell>
          <cell r="B6248">
            <v>0</v>
          </cell>
          <cell r="C6248">
            <v>0</v>
          </cell>
          <cell r="D6248">
            <v>0</v>
          </cell>
          <cell r="E6248">
            <v>0</v>
          </cell>
          <cell r="F6248">
            <v>0</v>
          </cell>
          <cell r="G6248">
            <v>0</v>
          </cell>
        </row>
        <row r="6249">
          <cell r="A6249" t="str">
            <v>23.2.1</v>
          </cell>
          <cell r="B6249" t="str">
            <v>Bancos exteriores</v>
          </cell>
          <cell r="C6249">
            <v>0</v>
          </cell>
          <cell r="D6249" t="str">
            <v>Costo  Neto</v>
          </cell>
          <cell r="E6249">
            <v>0</v>
          </cell>
          <cell r="F6249" t="str">
            <v>Total D=A+B+C</v>
          </cell>
          <cell r="G6249">
            <v>35045.200000000004</v>
          </cell>
        </row>
        <row r="6251">
          <cell r="A6251" t="str">
            <v>ANALISIS DE PRECIOS</v>
          </cell>
          <cell r="B6251">
            <v>0</v>
          </cell>
          <cell r="C6251">
            <v>0</v>
          </cell>
          <cell r="D6251">
            <v>0</v>
          </cell>
          <cell r="E6251">
            <v>0</v>
          </cell>
          <cell r="F6251">
            <v>0</v>
          </cell>
          <cell r="G6251">
            <v>0</v>
          </cell>
        </row>
        <row r="6252">
          <cell r="A6252" t="str">
            <v>COMITENTE:</v>
          </cell>
          <cell r="B6252" t="str">
            <v>DIRECCIÓN DE INFRAESTRUCTURA ESCOLAR</v>
          </cell>
          <cell r="C6252">
            <v>0</v>
          </cell>
          <cell r="D6252">
            <v>0</v>
          </cell>
          <cell r="E6252">
            <v>0</v>
          </cell>
          <cell r="F6252">
            <v>0</v>
          </cell>
          <cell r="G6252">
            <v>0</v>
          </cell>
        </row>
        <row r="6253">
          <cell r="A6253" t="str">
            <v>CONTRATISTA:</v>
          </cell>
          <cell r="B6253">
            <v>0</v>
          </cell>
          <cell r="C6253">
            <v>0</v>
          </cell>
          <cell r="D6253">
            <v>0</v>
          </cell>
          <cell r="E6253">
            <v>0</v>
          </cell>
          <cell r="F6253">
            <v>0</v>
          </cell>
          <cell r="G6253">
            <v>0</v>
          </cell>
        </row>
        <row r="6254">
          <cell r="A6254" t="str">
            <v>OBRA:</v>
          </cell>
          <cell r="B6254" t="str">
            <v>ESCUELA JUAN JOSE PASO</v>
          </cell>
          <cell r="C6254">
            <v>0</v>
          </cell>
          <cell r="D6254">
            <v>0</v>
          </cell>
          <cell r="E6254">
            <v>0</v>
          </cell>
          <cell r="F6254" t="str">
            <v>PRECIOS A:</v>
          </cell>
          <cell r="G6254">
            <v>44180</v>
          </cell>
        </row>
        <row r="6255">
          <cell r="A6255" t="str">
            <v>UBICACIÓN:</v>
          </cell>
          <cell r="B6255" t="str">
            <v>DEPARTAMENTO ANGACO</v>
          </cell>
          <cell r="C6255">
            <v>0</v>
          </cell>
          <cell r="D6255">
            <v>0</v>
          </cell>
          <cell r="E6255">
            <v>0</v>
          </cell>
          <cell r="F6255">
            <v>0</v>
          </cell>
          <cell r="G6255">
            <v>0</v>
          </cell>
        </row>
        <row r="6256">
          <cell r="A6256" t="str">
            <v>RUBRO:</v>
          </cell>
          <cell r="B6256">
            <v>23</v>
          </cell>
          <cell r="C6256" t="str">
            <v>OBRAS EXTERIORES</v>
          </cell>
          <cell r="D6256">
            <v>0</v>
          </cell>
          <cell r="E6256">
            <v>0</v>
          </cell>
          <cell r="F6256">
            <v>0</v>
          </cell>
          <cell r="G6256">
            <v>0</v>
          </cell>
        </row>
        <row r="6257">
          <cell r="A6257" t="str">
            <v>ITEM:</v>
          </cell>
          <cell r="B6257" t="str">
            <v>23.3</v>
          </cell>
          <cell r="C6257" t="str">
            <v>Parquización y Riego.</v>
          </cell>
          <cell r="D6257">
            <v>0</v>
          </cell>
          <cell r="E6257">
            <v>0</v>
          </cell>
          <cell r="F6257" t="str">
            <v>UNIDAD:</v>
          </cell>
          <cell r="G6257" t="str">
            <v>gl</v>
          </cell>
        </row>
        <row r="6258">
          <cell r="A6258">
            <v>0</v>
          </cell>
          <cell r="B6258">
            <v>0</v>
          </cell>
          <cell r="C6258">
            <v>0</v>
          </cell>
          <cell r="D6258">
            <v>0</v>
          </cell>
          <cell r="E6258">
            <v>0</v>
          </cell>
          <cell r="F6258">
            <v>0</v>
          </cell>
          <cell r="G6258">
            <v>0</v>
          </cell>
        </row>
        <row r="6259">
          <cell r="A6259" t="str">
            <v>DATOS REDETERMINACION</v>
          </cell>
          <cell r="B6259">
            <v>0</v>
          </cell>
          <cell r="C6259" t="str">
            <v>DESIGNACION</v>
          </cell>
          <cell r="D6259" t="str">
            <v>U</v>
          </cell>
          <cell r="E6259" t="str">
            <v>Cantidad</v>
          </cell>
          <cell r="F6259" t="str">
            <v>$ Unitarios</v>
          </cell>
          <cell r="G6259" t="str">
            <v>$ Parcial</v>
          </cell>
        </row>
        <row r="6260">
          <cell r="A6260" t="str">
            <v>CÓDIGO</v>
          </cell>
          <cell r="B6260" t="str">
            <v>DESCRIPCIÓN</v>
          </cell>
          <cell r="C6260">
            <v>0</v>
          </cell>
          <cell r="D6260">
            <v>0</v>
          </cell>
          <cell r="E6260">
            <v>0</v>
          </cell>
          <cell r="F6260">
            <v>0</v>
          </cell>
          <cell r="G6260">
            <v>0</v>
          </cell>
        </row>
        <row r="6261">
          <cell r="A6261">
            <v>0</v>
          </cell>
          <cell r="B6261">
            <v>0</v>
          </cell>
          <cell r="C6261" t="str">
            <v>A - MATERIALES</v>
          </cell>
          <cell r="D6261">
            <v>0</v>
          </cell>
          <cell r="E6261">
            <v>0</v>
          </cell>
          <cell r="F6261">
            <v>0</v>
          </cell>
          <cell r="G6261">
            <v>0</v>
          </cell>
        </row>
        <row r="6262">
          <cell r="A6262" t="str">
            <v>INDEC-DCTO - inciso p)</v>
          </cell>
          <cell r="B6262" t="str">
            <v>Gastos generales</v>
          </cell>
          <cell r="C6262" t="str">
            <v>Materiales Varios (Parquización)</v>
          </cell>
          <cell r="D6262" t="str">
            <v>Gl.</v>
          </cell>
          <cell r="E6262">
            <v>1</v>
          </cell>
          <cell r="F6262">
            <v>60000</v>
          </cell>
          <cell r="G6262">
            <v>60000</v>
          </cell>
        </row>
        <row r="6263">
          <cell r="A6263" t="str">
            <v/>
          </cell>
          <cell r="B6263" t="str">
            <v/>
          </cell>
          <cell r="C6263">
            <v>0</v>
          </cell>
          <cell r="D6263" t="str">
            <v/>
          </cell>
          <cell r="E6263">
            <v>0</v>
          </cell>
          <cell r="F6263">
            <v>0</v>
          </cell>
          <cell r="G6263">
            <v>0</v>
          </cell>
        </row>
        <row r="6264">
          <cell r="A6264" t="str">
            <v/>
          </cell>
          <cell r="B6264" t="str">
            <v/>
          </cell>
          <cell r="C6264">
            <v>0</v>
          </cell>
          <cell r="D6264" t="str">
            <v/>
          </cell>
          <cell r="E6264">
            <v>0</v>
          </cell>
          <cell r="F6264">
            <v>0</v>
          </cell>
          <cell r="G6264">
            <v>0</v>
          </cell>
        </row>
        <row r="6265">
          <cell r="A6265" t="str">
            <v/>
          </cell>
          <cell r="B6265" t="str">
            <v/>
          </cell>
          <cell r="C6265">
            <v>0</v>
          </cell>
          <cell r="D6265" t="str">
            <v/>
          </cell>
          <cell r="E6265">
            <v>0</v>
          </cell>
          <cell r="F6265">
            <v>0</v>
          </cell>
          <cell r="G6265">
            <v>0</v>
          </cell>
        </row>
        <row r="6266">
          <cell r="A6266" t="str">
            <v/>
          </cell>
          <cell r="B6266" t="str">
            <v/>
          </cell>
          <cell r="C6266">
            <v>0</v>
          </cell>
          <cell r="D6266" t="str">
            <v/>
          </cell>
          <cell r="E6266">
            <v>0</v>
          </cell>
          <cell r="F6266">
            <v>0</v>
          </cell>
          <cell r="G6266">
            <v>0</v>
          </cell>
        </row>
        <row r="6267">
          <cell r="A6267" t="str">
            <v/>
          </cell>
          <cell r="B6267" t="str">
            <v/>
          </cell>
          <cell r="C6267">
            <v>0</v>
          </cell>
          <cell r="D6267" t="str">
            <v/>
          </cell>
          <cell r="E6267">
            <v>0</v>
          </cell>
          <cell r="F6267">
            <v>0</v>
          </cell>
          <cell r="G6267">
            <v>0</v>
          </cell>
        </row>
        <row r="6268">
          <cell r="A6268" t="str">
            <v/>
          </cell>
          <cell r="B6268" t="str">
            <v/>
          </cell>
          <cell r="C6268">
            <v>0</v>
          </cell>
          <cell r="D6268" t="str">
            <v/>
          </cell>
          <cell r="E6268">
            <v>0</v>
          </cell>
          <cell r="F6268">
            <v>0</v>
          </cell>
          <cell r="G6268">
            <v>0</v>
          </cell>
        </row>
        <row r="6269">
          <cell r="A6269" t="str">
            <v/>
          </cell>
          <cell r="B6269" t="str">
            <v/>
          </cell>
          <cell r="C6269">
            <v>0</v>
          </cell>
          <cell r="D6269" t="str">
            <v/>
          </cell>
          <cell r="E6269">
            <v>0</v>
          </cell>
          <cell r="F6269">
            <v>0</v>
          </cell>
          <cell r="G6269">
            <v>0</v>
          </cell>
        </row>
        <row r="6270">
          <cell r="A6270" t="str">
            <v/>
          </cell>
          <cell r="B6270" t="str">
            <v/>
          </cell>
          <cell r="C6270">
            <v>0</v>
          </cell>
          <cell r="D6270" t="str">
            <v/>
          </cell>
          <cell r="E6270">
            <v>0</v>
          </cell>
          <cell r="F6270">
            <v>0</v>
          </cell>
          <cell r="G6270">
            <v>0</v>
          </cell>
        </row>
        <row r="6271">
          <cell r="A6271" t="str">
            <v/>
          </cell>
          <cell r="B6271" t="str">
            <v/>
          </cell>
          <cell r="C6271">
            <v>0</v>
          </cell>
          <cell r="D6271" t="str">
            <v/>
          </cell>
          <cell r="E6271">
            <v>0</v>
          </cell>
          <cell r="F6271">
            <v>0</v>
          </cell>
          <cell r="G6271">
            <v>0</v>
          </cell>
        </row>
        <row r="6272">
          <cell r="A6272" t="str">
            <v/>
          </cell>
          <cell r="B6272" t="str">
            <v/>
          </cell>
          <cell r="C6272">
            <v>0</v>
          </cell>
          <cell r="D6272" t="str">
            <v/>
          </cell>
          <cell r="E6272">
            <v>0</v>
          </cell>
          <cell r="F6272">
            <v>0</v>
          </cell>
          <cell r="G6272">
            <v>0</v>
          </cell>
        </row>
        <row r="6273">
          <cell r="A6273" t="str">
            <v/>
          </cell>
          <cell r="B6273" t="str">
            <v/>
          </cell>
          <cell r="C6273">
            <v>0</v>
          </cell>
          <cell r="D6273" t="str">
            <v/>
          </cell>
          <cell r="E6273">
            <v>0</v>
          </cell>
          <cell r="F6273">
            <v>0</v>
          </cell>
          <cell r="G6273">
            <v>0</v>
          </cell>
        </row>
        <row r="6274">
          <cell r="A6274" t="str">
            <v/>
          </cell>
          <cell r="B6274" t="str">
            <v/>
          </cell>
          <cell r="C6274">
            <v>0</v>
          </cell>
          <cell r="D6274" t="str">
            <v/>
          </cell>
          <cell r="E6274">
            <v>0</v>
          </cell>
          <cell r="F6274">
            <v>0</v>
          </cell>
          <cell r="G6274">
            <v>0</v>
          </cell>
        </row>
        <row r="6275">
          <cell r="A6275" t="str">
            <v/>
          </cell>
          <cell r="B6275" t="str">
            <v/>
          </cell>
          <cell r="C6275">
            <v>0</v>
          </cell>
          <cell r="D6275" t="str">
            <v/>
          </cell>
          <cell r="E6275">
            <v>0</v>
          </cell>
          <cell r="F6275">
            <v>0</v>
          </cell>
          <cell r="G6275">
            <v>0</v>
          </cell>
        </row>
        <row r="6276">
          <cell r="A6276">
            <v>0</v>
          </cell>
          <cell r="B6276">
            <v>0</v>
          </cell>
          <cell r="C6276">
            <v>0</v>
          </cell>
          <cell r="D6276">
            <v>0</v>
          </cell>
          <cell r="E6276">
            <v>0</v>
          </cell>
          <cell r="F6276" t="str">
            <v>Total A</v>
          </cell>
          <cell r="G6276">
            <v>60000</v>
          </cell>
        </row>
        <row r="6277">
          <cell r="A6277">
            <v>0</v>
          </cell>
          <cell r="B6277">
            <v>0</v>
          </cell>
          <cell r="C6277" t="str">
            <v>B - MANO DE OBRA</v>
          </cell>
          <cell r="D6277">
            <v>0</v>
          </cell>
          <cell r="E6277">
            <v>0</v>
          </cell>
          <cell r="F6277">
            <v>0</v>
          </cell>
          <cell r="G6277">
            <v>0</v>
          </cell>
        </row>
        <row r="6278">
          <cell r="A6278" t="str">
            <v>IIEE-SJ - 102000</v>
          </cell>
          <cell r="B6278" t="str">
            <v xml:space="preserve">Oficial </v>
          </cell>
          <cell r="C6278" t="str">
            <v>Oficial</v>
          </cell>
          <cell r="D6278" t="str">
            <v>hs.</v>
          </cell>
          <cell r="E6278">
            <v>20.72</v>
          </cell>
          <cell r="F6278">
            <v>222.14</v>
          </cell>
          <cell r="G6278">
            <v>4602.74</v>
          </cell>
        </row>
        <row r="6279">
          <cell r="A6279" t="str">
            <v>IIEE-SJ - 103000</v>
          </cell>
          <cell r="B6279" t="str">
            <v>Ayudante</v>
          </cell>
          <cell r="C6279" t="str">
            <v>Ayudante</v>
          </cell>
          <cell r="D6279" t="str">
            <v>hs.</v>
          </cell>
          <cell r="E6279">
            <v>24.43</v>
          </cell>
          <cell r="F6279">
            <v>188.03</v>
          </cell>
          <cell r="G6279">
            <v>4593.57</v>
          </cell>
        </row>
        <row r="6280">
          <cell r="A6280" t="str">
            <v>IIEE-SJ - 102000</v>
          </cell>
          <cell r="B6280" t="str">
            <v xml:space="preserve">Oficial </v>
          </cell>
          <cell r="C6280" t="str">
            <v>Cargas Sociales Oficial</v>
          </cell>
          <cell r="D6280" t="str">
            <v>hs.</v>
          </cell>
          <cell r="E6280">
            <v>20.72</v>
          </cell>
          <cell r="F6280">
            <v>139.9</v>
          </cell>
          <cell r="G6280">
            <v>2898.73</v>
          </cell>
        </row>
        <row r="6281">
          <cell r="A6281" t="str">
            <v>IIEE-SJ - 103000</v>
          </cell>
          <cell r="B6281" t="str">
            <v>Ayudante</v>
          </cell>
          <cell r="C6281" t="str">
            <v>Cargas Sociales Ayudante</v>
          </cell>
          <cell r="D6281" t="str">
            <v>hs.</v>
          </cell>
          <cell r="E6281">
            <v>24.43</v>
          </cell>
          <cell r="F6281">
            <v>118.96</v>
          </cell>
          <cell r="G6281">
            <v>2906.19</v>
          </cell>
        </row>
        <row r="6282">
          <cell r="A6282" t="str">
            <v/>
          </cell>
          <cell r="B6282">
            <v>0</v>
          </cell>
          <cell r="C6282">
            <v>0</v>
          </cell>
          <cell r="D6282" t="str">
            <v/>
          </cell>
          <cell r="E6282">
            <v>0</v>
          </cell>
          <cell r="F6282">
            <v>0</v>
          </cell>
          <cell r="G6282">
            <v>0</v>
          </cell>
        </row>
        <row r="6283">
          <cell r="A6283" t="str">
            <v/>
          </cell>
          <cell r="B6283">
            <v>0</v>
          </cell>
          <cell r="C6283">
            <v>0</v>
          </cell>
          <cell r="D6283" t="str">
            <v/>
          </cell>
          <cell r="E6283">
            <v>0</v>
          </cell>
          <cell r="F6283">
            <v>0</v>
          </cell>
          <cell r="G6283">
            <v>0</v>
          </cell>
        </row>
        <row r="6284">
          <cell r="A6284" t="str">
            <v/>
          </cell>
          <cell r="B6284">
            <v>0</v>
          </cell>
          <cell r="C6284">
            <v>0</v>
          </cell>
          <cell r="D6284" t="str">
            <v/>
          </cell>
          <cell r="E6284">
            <v>0</v>
          </cell>
          <cell r="F6284">
            <v>0</v>
          </cell>
          <cell r="G6284">
            <v>0</v>
          </cell>
        </row>
        <row r="6285">
          <cell r="A6285" t="str">
            <v/>
          </cell>
          <cell r="B6285">
            <v>0</v>
          </cell>
          <cell r="C6285">
            <v>0</v>
          </cell>
          <cell r="D6285" t="str">
            <v/>
          </cell>
          <cell r="E6285">
            <v>0</v>
          </cell>
          <cell r="F6285">
            <v>0</v>
          </cell>
          <cell r="G6285">
            <v>0</v>
          </cell>
        </row>
        <row r="6286">
          <cell r="A6286">
            <v>0</v>
          </cell>
          <cell r="B6286">
            <v>0</v>
          </cell>
          <cell r="C6286">
            <v>0</v>
          </cell>
          <cell r="D6286">
            <v>0</v>
          </cell>
          <cell r="E6286">
            <v>0</v>
          </cell>
          <cell r="F6286" t="str">
            <v>Total B</v>
          </cell>
          <cell r="G6286">
            <v>15001.23</v>
          </cell>
        </row>
        <row r="6287">
          <cell r="A6287">
            <v>0</v>
          </cell>
          <cell r="B6287">
            <v>0</v>
          </cell>
          <cell r="C6287" t="str">
            <v>C - EQUIPOS</v>
          </cell>
          <cell r="D6287">
            <v>0</v>
          </cell>
          <cell r="E6287">
            <v>0</v>
          </cell>
          <cell r="F6287">
            <v>0</v>
          </cell>
          <cell r="G6287">
            <v>0</v>
          </cell>
        </row>
        <row r="6288">
          <cell r="A6288" t="str">
            <v/>
          </cell>
          <cell r="B6288" t="str">
            <v/>
          </cell>
          <cell r="C6288">
            <v>0</v>
          </cell>
          <cell r="D6288" t="str">
            <v/>
          </cell>
          <cell r="E6288">
            <v>0</v>
          </cell>
          <cell r="F6288">
            <v>0</v>
          </cell>
          <cell r="G6288">
            <v>0</v>
          </cell>
        </row>
        <row r="6289">
          <cell r="A6289" t="str">
            <v/>
          </cell>
          <cell r="B6289" t="str">
            <v/>
          </cell>
          <cell r="C6289">
            <v>0</v>
          </cell>
          <cell r="D6289" t="str">
            <v/>
          </cell>
          <cell r="E6289">
            <v>0</v>
          </cell>
          <cell r="F6289">
            <v>0</v>
          </cell>
          <cell r="G6289">
            <v>0</v>
          </cell>
        </row>
        <row r="6290">
          <cell r="A6290" t="str">
            <v/>
          </cell>
          <cell r="B6290" t="str">
            <v/>
          </cell>
          <cell r="C6290">
            <v>0</v>
          </cell>
          <cell r="D6290" t="str">
            <v/>
          </cell>
          <cell r="E6290">
            <v>0</v>
          </cell>
          <cell r="F6290">
            <v>0</v>
          </cell>
          <cell r="G6290">
            <v>0</v>
          </cell>
        </row>
        <row r="6291">
          <cell r="A6291" t="str">
            <v/>
          </cell>
          <cell r="B6291" t="str">
            <v/>
          </cell>
          <cell r="C6291">
            <v>0</v>
          </cell>
          <cell r="D6291" t="str">
            <v/>
          </cell>
          <cell r="E6291">
            <v>0</v>
          </cell>
          <cell r="F6291">
            <v>0</v>
          </cell>
          <cell r="G6291">
            <v>0</v>
          </cell>
        </row>
        <row r="6292">
          <cell r="A6292" t="str">
            <v/>
          </cell>
          <cell r="B6292" t="str">
            <v/>
          </cell>
          <cell r="C6292">
            <v>0</v>
          </cell>
          <cell r="D6292" t="str">
            <v/>
          </cell>
          <cell r="E6292">
            <v>0</v>
          </cell>
          <cell r="F6292">
            <v>0</v>
          </cell>
          <cell r="G6292">
            <v>0</v>
          </cell>
        </row>
        <row r="6293">
          <cell r="A6293" t="str">
            <v/>
          </cell>
          <cell r="B6293" t="str">
            <v/>
          </cell>
          <cell r="C6293">
            <v>0</v>
          </cell>
          <cell r="D6293" t="str">
            <v/>
          </cell>
          <cell r="E6293">
            <v>0</v>
          </cell>
          <cell r="F6293">
            <v>0</v>
          </cell>
          <cell r="G6293">
            <v>0</v>
          </cell>
        </row>
        <row r="6294">
          <cell r="A6294" t="str">
            <v/>
          </cell>
          <cell r="B6294" t="str">
            <v/>
          </cell>
          <cell r="C6294">
            <v>0</v>
          </cell>
          <cell r="D6294" t="str">
            <v/>
          </cell>
          <cell r="E6294">
            <v>0</v>
          </cell>
          <cell r="F6294">
            <v>0</v>
          </cell>
          <cell r="G6294">
            <v>0</v>
          </cell>
        </row>
        <row r="6295">
          <cell r="A6295" t="str">
            <v/>
          </cell>
          <cell r="B6295" t="str">
            <v/>
          </cell>
          <cell r="C6295">
            <v>0</v>
          </cell>
          <cell r="D6295" t="str">
            <v/>
          </cell>
          <cell r="E6295">
            <v>0</v>
          </cell>
          <cell r="F6295">
            <v>0</v>
          </cell>
          <cell r="G6295">
            <v>0</v>
          </cell>
        </row>
        <row r="6296">
          <cell r="A6296" t="str">
            <v/>
          </cell>
          <cell r="B6296" t="str">
            <v/>
          </cell>
          <cell r="C6296">
            <v>0</v>
          </cell>
          <cell r="D6296" t="str">
            <v/>
          </cell>
          <cell r="E6296">
            <v>0</v>
          </cell>
          <cell r="F6296">
            <v>0</v>
          </cell>
          <cell r="G6296">
            <v>0</v>
          </cell>
        </row>
        <row r="6297">
          <cell r="A6297">
            <v>0</v>
          </cell>
          <cell r="B6297">
            <v>0</v>
          </cell>
          <cell r="C6297">
            <v>0</v>
          </cell>
          <cell r="D6297">
            <v>0</v>
          </cell>
          <cell r="E6297">
            <v>0</v>
          </cell>
          <cell r="F6297" t="str">
            <v>Total C</v>
          </cell>
          <cell r="G6297">
            <v>0</v>
          </cell>
        </row>
        <row r="6298">
          <cell r="A6298">
            <v>0</v>
          </cell>
          <cell r="B6298">
            <v>0</v>
          </cell>
          <cell r="C6298">
            <v>0</v>
          </cell>
          <cell r="D6298">
            <v>0</v>
          </cell>
          <cell r="E6298">
            <v>0</v>
          </cell>
          <cell r="F6298">
            <v>0</v>
          </cell>
          <cell r="G6298">
            <v>0</v>
          </cell>
        </row>
        <row r="6299">
          <cell r="A6299" t="str">
            <v>23.3</v>
          </cell>
          <cell r="B6299" t="str">
            <v>Parquización y Riego.</v>
          </cell>
          <cell r="C6299">
            <v>0</v>
          </cell>
          <cell r="D6299" t="str">
            <v>Costo  Neto</v>
          </cell>
          <cell r="E6299">
            <v>0</v>
          </cell>
          <cell r="F6299" t="str">
            <v>Total D=A+B+C</v>
          </cell>
          <cell r="G6299">
            <v>75001.23</v>
          </cell>
        </row>
        <row r="6301">
          <cell r="A6301" t="str">
            <v>ANALISIS DE PRECIOS</v>
          </cell>
          <cell r="B6301">
            <v>0</v>
          </cell>
          <cell r="C6301">
            <v>0</v>
          </cell>
          <cell r="D6301">
            <v>0</v>
          </cell>
          <cell r="E6301">
            <v>0</v>
          </cell>
          <cell r="F6301">
            <v>0</v>
          </cell>
          <cell r="G6301">
            <v>0</v>
          </cell>
        </row>
        <row r="6302">
          <cell r="A6302" t="str">
            <v>COMITENTE:</v>
          </cell>
          <cell r="B6302" t="str">
            <v>DIRECCIÓN DE INFRAESTRUCTURA ESCOLAR</v>
          </cell>
          <cell r="C6302">
            <v>0</v>
          </cell>
          <cell r="D6302">
            <v>0</v>
          </cell>
          <cell r="E6302">
            <v>0</v>
          </cell>
          <cell r="F6302">
            <v>0</v>
          </cell>
          <cell r="G6302">
            <v>0</v>
          </cell>
        </row>
        <row r="6303">
          <cell r="A6303" t="str">
            <v>CONTRATISTA:</v>
          </cell>
          <cell r="B6303">
            <v>0</v>
          </cell>
          <cell r="C6303">
            <v>0</v>
          </cell>
          <cell r="D6303">
            <v>0</v>
          </cell>
          <cell r="E6303">
            <v>0</v>
          </cell>
          <cell r="F6303">
            <v>0</v>
          </cell>
          <cell r="G6303">
            <v>0</v>
          </cell>
        </row>
        <row r="6304">
          <cell r="A6304" t="str">
            <v>OBRA:</v>
          </cell>
          <cell r="B6304" t="str">
            <v>ESCUELA JUAN JOSE PASO</v>
          </cell>
          <cell r="C6304">
            <v>0</v>
          </cell>
          <cell r="D6304">
            <v>0</v>
          </cell>
          <cell r="E6304">
            <v>0</v>
          </cell>
          <cell r="F6304" t="str">
            <v>PRECIOS A:</v>
          </cell>
          <cell r="G6304">
            <v>44180</v>
          </cell>
        </row>
        <row r="6305">
          <cell r="A6305" t="str">
            <v>UBICACIÓN:</v>
          </cell>
          <cell r="B6305" t="str">
            <v>DEPARTAMENTO ANGACO</v>
          </cell>
          <cell r="C6305">
            <v>0</v>
          </cell>
          <cell r="D6305">
            <v>0</v>
          </cell>
          <cell r="E6305">
            <v>0</v>
          </cell>
          <cell r="F6305">
            <v>0</v>
          </cell>
          <cell r="G6305">
            <v>0</v>
          </cell>
        </row>
        <row r="6306">
          <cell r="A6306" t="str">
            <v>RUBRO:</v>
          </cell>
          <cell r="B6306">
            <v>23</v>
          </cell>
          <cell r="C6306" t="str">
            <v>OBRAS EXTERIORES</v>
          </cell>
          <cell r="D6306">
            <v>0</v>
          </cell>
          <cell r="E6306">
            <v>0</v>
          </cell>
          <cell r="F6306">
            <v>0</v>
          </cell>
          <cell r="G6306">
            <v>0</v>
          </cell>
        </row>
        <row r="6307">
          <cell r="A6307" t="str">
            <v>ITEM:</v>
          </cell>
          <cell r="B6307" t="str">
            <v>23.4.1</v>
          </cell>
          <cell r="C6307" t="str">
            <v>Rampas de acceso.</v>
          </cell>
          <cell r="D6307">
            <v>0</v>
          </cell>
          <cell r="E6307">
            <v>0</v>
          </cell>
          <cell r="F6307" t="str">
            <v>UNIDAD:</v>
          </cell>
          <cell r="G6307" t="str">
            <v>gl</v>
          </cell>
        </row>
        <row r="6308">
          <cell r="A6308">
            <v>0</v>
          </cell>
          <cell r="B6308">
            <v>0</v>
          </cell>
          <cell r="C6308">
            <v>0</v>
          </cell>
          <cell r="D6308">
            <v>0</v>
          </cell>
          <cell r="E6308">
            <v>0</v>
          </cell>
          <cell r="F6308">
            <v>0</v>
          </cell>
          <cell r="G6308">
            <v>0</v>
          </cell>
        </row>
        <row r="6309">
          <cell r="A6309" t="str">
            <v>DATOS REDETERMINACION</v>
          </cell>
          <cell r="B6309">
            <v>0</v>
          </cell>
          <cell r="C6309" t="str">
            <v>DESIGNACION</v>
          </cell>
          <cell r="D6309" t="str">
            <v>U</v>
          </cell>
          <cell r="E6309" t="str">
            <v>Cantidad</v>
          </cell>
          <cell r="F6309" t="str">
            <v>$ Unitarios</v>
          </cell>
          <cell r="G6309" t="str">
            <v>$ Parcial</v>
          </cell>
        </row>
        <row r="6310">
          <cell r="A6310" t="str">
            <v>CÓDIGO</v>
          </cell>
          <cell r="B6310" t="str">
            <v>DESCRIPCIÓN</v>
          </cell>
          <cell r="C6310">
            <v>0</v>
          </cell>
          <cell r="D6310">
            <v>0</v>
          </cell>
          <cell r="E6310">
            <v>0</v>
          </cell>
          <cell r="F6310">
            <v>0</v>
          </cell>
          <cell r="G6310">
            <v>0</v>
          </cell>
        </row>
        <row r="6311">
          <cell r="A6311">
            <v>0</v>
          </cell>
          <cell r="B6311">
            <v>0</v>
          </cell>
          <cell r="C6311" t="str">
            <v>A - MATERIALES</v>
          </cell>
          <cell r="D6311">
            <v>0</v>
          </cell>
          <cell r="E6311">
            <v>0</v>
          </cell>
          <cell r="F6311">
            <v>0</v>
          </cell>
          <cell r="G6311">
            <v>0</v>
          </cell>
        </row>
        <row r="6312">
          <cell r="A6312" t="str">
            <v>INDEC-CM - 37510-11</v>
          </cell>
          <cell r="B6312" t="str">
            <v>Hormigón elaborado</v>
          </cell>
          <cell r="C6312" t="str">
            <v>Hormigón elaborado H13</v>
          </cell>
          <cell r="D6312" t="str">
            <v>m3</v>
          </cell>
          <cell r="E6312">
            <v>2.25</v>
          </cell>
          <cell r="F6312">
            <v>4000</v>
          </cell>
          <cell r="G6312">
            <v>9000</v>
          </cell>
        </row>
        <row r="6313">
          <cell r="A6313" t="str">
            <v>INDEC-CM - 37440-11</v>
          </cell>
          <cell r="B6313" t="str">
            <v>Cemento portland normal, en bolsa</v>
          </cell>
          <cell r="C6313" t="str">
            <v>Cemento</v>
          </cell>
          <cell r="D6313" t="str">
            <v>Kg</v>
          </cell>
          <cell r="E6313">
            <v>225</v>
          </cell>
          <cell r="F6313">
            <v>9.5</v>
          </cell>
          <cell r="G6313">
            <v>2137.5</v>
          </cell>
        </row>
        <row r="6314">
          <cell r="A6314" t="str">
            <v>INDEC-CM - 15310-11</v>
          </cell>
          <cell r="B6314" t="str">
            <v xml:space="preserve">Arena fina </v>
          </cell>
          <cell r="C6314" t="str">
            <v>Arena Lavada</v>
          </cell>
          <cell r="D6314" t="str">
            <v>m3</v>
          </cell>
          <cell r="E6314">
            <v>3</v>
          </cell>
          <cell r="F6314">
            <v>620</v>
          </cell>
          <cell r="G6314">
            <v>1860</v>
          </cell>
        </row>
        <row r="6315">
          <cell r="A6315" t="str">
            <v>INDEC-CM - 41242-11</v>
          </cell>
          <cell r="B6315" t="str">
            <v>Acero aletado conformado, en barra</v>
          </cell>
          <cell r="C6315" t="str">
            <v>Malla Ø 6 c/15 cm</v>
          </cell>
          <cell r="D6315" t="str">
            <v>m2</v>
          </cell>
          <cell r="E6315">
            <v>16.54</v>
          </cell>
          <cell r="F6315">
            <v>462.58</v>
          </cell>
          <cell r="G6315">
            <v>7651.07</v>
          </cell>
        </row>
        <row r="6316">
          <cell r="A6316" t="str">
            <v>INDEC-PB - 41263-1</v>
          </cell>
          <cell r="B6316" t="str">
            <v xml:space="preserve">Alambres de acero                                                      </v>
          </cell>
          <cell r="C6316" t="str">
            <v xml:space="preserve">Alambre </v>
          </cell>
          <cell r="D6316" t="str">
            <v>Kg</v>
          </cell>
          <cell r="E6316">
            <v>3</v>
          </cell>
          <cell r="F6316">
            <v>203.39</v>
          </cell>
          <cell r="G6316">
            <v>610.16999999999996</v>
          </cell>
        </row>
        <row r="6317">
          <cell r="A6317" t="str">
            <v>INDEC-PB - 2413-1</v>
          </cell>
          <cell r="B6317" t="str">
            <v>Sustancias plásticas (incluye: Polímeros de etileno, Polímeros de estireno, Polímeros de cloruro de vinilo y Polímeros de propileno)</v>
          </cell>
          <cell r="C6317" t="str">
            <v>Sikaflex 1a</v>
          </cell>
          <cell r="D6317" t="str">
            <v>cc</v>
          </cell>
          <cell r="E6317">
            <v>1000</v>
          </cell>
          <cell r="F6317">
            <v>2.62</v>
          </cell>
          <cell r="G6317">
            <v>2620</v>
          </cell>
        </row>
        <row r="6318">
          <cell r="A6318" t="str">
            <v>INDEC-PB - 2413-1</v>
          </cell>
          <cell r="B6318" t="str">
            <v>Sustancias plásticas (incluye: Polímeros de etileno, Polímeros de estireno, Polímeros de cloruro de vinilo y Polímeros de propileno)</v>
          </cell>
          <cell r="C6318" t="str">
            <v>Fondo de junta 15 mm</v>
          </cell>
          <cell r="D6318" t="str">
            <v>ml</v>
          </cell>
          <cell r="E6318">
            <v>10</v>
          </cell>
          <cell r="F6318">
            <v>24.79</v>
          </cell>
          <cell r="G6318">
            <v>247.9</v>
          </cell>
        </row>
        <row r="6319">
          <cell r="A6319" t="str">
            <v>INDEC-PB - 32129-1</v>
          </cell>
          <cell r="B6319" t="str">
            <v xml:space="preserve">Papel obra                                                             </v>
          </cell>
          <cell r="C6319" t="str">
            <v>Cinta de Enmascarar</v>
          </cell>
          <cell r="D6319" t="str">
            <v>u.</v>
          </cell>
          <cell r="E6319">
            <v>0.8</v>
          </cell>
          <cell r="F6319">
            <v>95.04</v>
          </cell>
          <cell r="G6319">
            <v>76.03</v>
          </cell>
        </row>
        <row r="6320">
          <cell r="A6320" t="str">
            <v>INDEC-PB - 41251-1</v>
          </cell>
          <cell r="B6320" t="str">
            <v xml:space="preserve">Perfiles de hierro                                                     </v>
          </cell>
          <cell r="C6320" t="str">
            <v>Amortización Regla 80x50x2</v>
          </cell>
          <cell r="D6320" t="str">
            <v>ml.</v>
          </cell>
          <cell r="E6320">
            <v>0.3</v>
          </cell>
          <cell r="F6320">
            <v>536.93333333333328</v>
          </cell>
          <cell r="G6320">
            <v>161.08000000000001</v>
          </cell>
        </row>
        <row r="6321">
          <cell r="A6321" t="str">
            <v/>
          </cell>
          <cell r="B6321" t="str">
            <v/>
          </cell>
          <cell r="C6321">
            <v>0</v>
          </cell>
          <cell r="D6321" t="str">
            <v/>
          </cell>
          <cell r="E6321">
            <v>0</v>
          </cell>
          <cell r="F6321">
            <v>0</v>
          </cell>
          <cell r="G6321">
            <v>0</v>
          </cell>
        </row>
        <row r="6322">
          <cell r="A6322" t="str">
            <v/>
          </cell>
          <cell r="B6322" t="str">
            <v/>
          </cell>
          <cell r="C6322">
            <v>0</v>
          </cell>
          <cell r="D6322" t="str">
            <v/>
          </cell>
          <cell r="E6322">
            <v>0</v>
          </cell>
          <cell r="F6322">
            <v>0</v>
          </cell>
          <cell r="G6322">
            <v>0</v>
          </cell>
        </row>
        <row r="6323">
          <cell r="A6323" t="str">
            <v/>
          </cell>
          <cell r="B6323" t="str">
            <v/>
          </cell>
          <cell r="C6323">
            <v>0</v>
          </cell>
          <cell r="D6323" t="str">
            <v/>
          </cell>
          <cell r="E6323">
            <v>0</v>
          </cell>
          <cell r="F6323">
            <v>0</v>
          </cell>
          <cell r="G6323">
            <v>0</v>
          </cell>
        </row>
        <row r="6324">
          <cell r="A6324" t="str">
            <v/>
          </cell>
          <cell r="B6324" t="str">
            <v/>
          </cell>
          <cell r="C6324">
            <v>0</v>
          </cell>
          <cell r="D6324" t="str">
            <v/>
          </cell>
          <cell r="E6324">
            <v>0</v>
          </cell>
          <cell r="F6324">
            <v>0</v>
          </cell>
          <cell r="G6324">
            <v>0</v>
          </cell>
        </row>
        <row r="6325">
          <cell r="A6325" t="str">
            <v/>
          </cell>
          <cell r="B6325" t="str">
            <v/>
          </cell>
          <cell r="C6325">
            <v>0</v>
          </cell>
          <cell r="D6325" t="str">
            <v/>
          </cell>
          <cell r="E6325">
            <v>0</v>
          </cell>
          <cell r="F6325">
            <v>0</v>
          </cell>
          <cell r="G6325">
            <v>0</v>
          </cell>
        </row>
        <row r="6326">
          <cell r="A6326">
            <v>0</v>
          </cell>
          <cell r="B6326">
            <v>0</v>
          </cell>
          <cell r="C6326">
            <v>0</v>
          </cell>
          <cell r="D6326">
            <v>0</v>
          </cell>
          <cell r="E6326">
            <v>0</v>
          </cell>
          <cell r="F6326" t="str">
            <v>Total A</v>
          </cell>
          <cell r="G6326">
            <v>24363.75</v>
          </cell>
        </row>
        <row r="6327">
          <cell r="A6327">
            <v>0</v>
          </cell>
          <cell r="B6327">
            <v>0</v>
          </cell>
          <cell r="C6327" t="str">
            <v>B - MANO DE OBRA</v>
          </cell>
          <cell r="D6327">
            <v>0</v>
          </cell>
          <cell r="E6327">
            <v>0</v>
          </cell>
          <cell r="F6327">
            <v>0</v>
          </cell>
          <cell r="G6327">
            <v>0</v>
          </cell>
        </row>
        <row r="6328">
          <cell r="A6328" t="str">
            <v>IIEE-SJ - 102000</v>
          </cell>
          <cell r="B6328" t="str">
            <v xml:space="preserve">Oficial </v>
          </cell>
          <cell r="C6328" t="str">
            <v>Oficial</v>
          </cell>
          <cell r="D6328" t="str">
            <v>hs.</v>
          </cell>
          <cell r="E6328">
            <v>10.53</v>
          </cell>
          <cell r="F6328">
            <v>222.14</v>
          </cell>
          <cell r="G6328">
            <v>2339.13</v>
          </cell>
        </row>
        <row r="6329">
          <cell r="A6329" t="str">
            <v>IIEE-SJ - 103000</v>
          </cell>
          <cell r="B6329" t="str">
            <v>Ayudante</v>
          </cell>
          <cell r="C6329" t="str">
            <v>Ayudante</v>
          </cell>
          <cell r="D6329" t="str">
            <v>hs.</v>
          </cell>
          <cell r="E6329">
            <v>12.42</v>
          </cell>
          <cell r="F6329">
            <v>188.03</v>
          </cell>
          <cell r="G6329">
            <v>2335.33</v>
          </cell>
        </row>
        <row r="6330">
          <cell r="A6330" t="str">
            <v>IIEE-SJ - 102000</v>
          </cell>
          <cell r="B6330" t="str">
            <v xml:space="preserve">Oficial </v>
          </cell>
          <cell r="C6330" t="str">
            <v>Cargas Sociales Oficial</v>
          </cell>
          <cell r="D6330" t="str">
            <v>hs.</v>
          </cell>
          <cell r="E6330">
            <v>10.53</v>
          </cell>
          <cell r="F6330">
            <v>139.9</v>
          </cell>
          <cell r="G6330">
            <v>1473.15</v>
          </cell>
        </row>
        <row r="6331">
          <cell r="A6331" t="str">
            <v>IIEE-SJ - 103000</v>
          </cell>
          <cell r="B6331" t="str">
            <v>Ayudante</v>
          </cell>
          <cell r="C6331" t="str">
            <v>Cargas Sociales Ayudante</v>
          </cell>
          <cell r="D6331" t="str">
            <v>hs.</v>
          </cell>
          <cell r="E6331">
            <v>12.42</v>
          </cell>
          <cell r="F6331">
            <v>118.96</v>
          </cell>
          <cell r="G6331">
            <v>1477.48</v>
          </cell>
        </row>
        <row r="6332">
          <cell r="A6332" t="str">
            <v/>
          </cell>
          <cell r="B6332">
            <v>0</v>
          </cell>
          <cell r="C6332">
            <v>0</v>
          </cell>
          <cell r="D6332" t="str">
            <v/>
          </cell>
          <cell r="E6332">
            <v>0</v>
          </cell>
          <cell r="F6332">
            <v>0</v>
          </cell>
          <cell r="G6332">
            <v>0</v>
          </cell>
        </row>
        <row r="6333">
          <cell r="A6333" t="str">
            <v/>
          </cell>
          <cell r="B6333">
            <v>0</v>
          </cell>
          <cell r="C6333">
            <v>0</v>
          </cell>
          <cell r="D6333" t="str">
            <v/>
          </cell>
          <cell r="E6333">
            <v>0</v>
          </cell>
          <cell r="F6333">
            <v>0</v>
          </cell>
          <cell r="G6333">
            <v>0</v>
          </cell>
        </row>
        <row r="6334">
          <cell r="A6334" t="str">
            <v/>
          </cell>
          <cell r="B6334">
            <v>0</v>
          </cell>
          <cell r="C6334">
            <v>0</v>
          </cell>
          <cell r="D6334" t="str">
            <v/>
          </cell>
          <cell r="E6334">
            <v>0</v>
          </cell>
          <cell r="F6334">
            <v>0</v>
          </cell>
          <cell r="G6334">
            <v>0</v>
          </cell>
        </row>
        <row r="6335">
          <cell r="A6335" t="str">
            <v/>
          </cell>
          <cell r="B6335">
            <v>0</v>
          </cell>
          <cell r="C6335">
            <v>0</v>
          </cell>
          <cell r="D6335" t="str">
            <v/>
          </cell>
          <cell r="E6335">
            <v>0</v>
          </cell>
          <cell r="F6335">
            <v>0</v>
          </cell>
          <cell r="G6335">
            <v>0</v>
          </cell>
        </row>
        <row r="6336">
          <cell r="A6336">
            <v>0</v>
          </cell>
          <cell r="B6336">
            <v>0</v>
          </cell>
          <cell r="C6336">
            <v>0</v>
          </cell>
          <cell r="D6336">
            <v>0</v>
          </cell>
          <cell r="E6336">
            <v>0</v>
          </cell>
          <cell r="F6336" t="str">
            <v>Total B</v>
          </cell>
          <cell r="G6336">
            <v>7625.09</v>
          </cell>
        </row>
        <row r="6337">
          <cell r="A6337">
            <v>0</v>
          </cell>
          <cell r="B6337">
            <v>0</v>
          </cell>
          <cell r="C6337" t="str">
            <v>C - EQUIPOS</v>
          </cell>
          <cell r="D6337">
            <v>0</v>
          </cell>
          <cell r="E6337">
            <v>0</v>
          </cell>
          <cell r="F6337">
            <v>0</v>
          </cell>
          <cell r="G6337">
            <v>0</v>
          </cell>
        </row>
        <row r="6338">
          <cell r="A6338" t="str">
            <v/>
          </cell>
          <cell r="B6338" t="str">
            <v/>
          </cell>
          <cell r="C6338">
            <v>0</v>
          </cell>
          <cell r="D6338" t="str">
            <v/>
          </cell>
          <cell r="E6338">
            <v>0</v>
          </cell>
          <cell r="F6338">
            <v>0</v>
          </cell>
          <cell r="G6338">
            <v>0</v>
          </cell>
        </row>
        <row r="6339">
          <cell r="A6339" t="str">
            <v/>
          </cell>
          <cell r="B6339" t="str">
            <v/>
          </cell>
          <cell r="C6339">
            <v>0</v>
          </cell>
          <cell r="D6339" t="str">
            <v/>
          </cell>
          <cell r="E6339">
            <v>0</v>
          </cell>
          <cell r="F6339">
            <v>0</v>
          </cell>
          <cell r="G6339">
            <v>0</v>
          </cell>
        </row>
        <row r="6340">
          <cell r="A6340" t="str">
            <v/>
          </cell>
          <cell r="B6340" t="str">
            <v/>
          </cell>
          <cell r="C6340">
            <v>0</v>
          </cell>
          <cell r="D6340" t="str">
            <v/>
          </cell>
          <cell r="E6340">
            <v>0</v>
          </cell>
          <cell r="F6340">
            <v>0</v>
          </cell>
          <cell r="G6340">
            <v>0</v>
          </cell>
        </row>
        <row r="6341">
          <cell r="A6341" t="str">
            <v/>
          </cell>
          <cell r="B6341" t="str">
            <v/>
          </cell>
          <cell r="C6341">
            <v>0</v>
          </cell>
          <cell r="D6341" t="str">
            <v/>
          </cell>
          <cell r="E6341">
            <v>0</v>
          </cell>
          <cell r="F6341">
            <v>0</v>
          </cell>
          <cell r="G6341">
            <v>0</v>
          </cell>
        </row>
        <row r="6342">
          <cell r="A6342" t="str">
            <v/>
          </cell>
          <cell r="B6342" t="str">
            <v/>
          </cell>
          <cell r="C6342">
            <v>0</v>
          </cell>
          <cell r="D6342" t="str">
            <v/>
          </cell>
          <cell r="E6342">
            <v>0</v>
          </cell>
          <cell r="F6342">
            <v>0</v>
          </cell>
          <cell r="G6342">
            <v>0</v>
          </cell>
        </row>
        <row r="6343">
          <cell r="A6343" t="str">
            <v/>
          </cell>
          <cell r="B6343" t="str">
            <v/>
          </cell>
          <cell r="C6343">
            <v>0</v>
          </cell>
          <cell r="D6343" t="str">
            <v/>
          </cell>
          <cell r="E6343">
            <v>0</v>
          </cell>
          <cell r="F6343">
            <v>0</v>
          </cell>
          <cell r="G6343">
            <v>0</v>
          </cell>
        </row>
        <row r="6344">
          <cell r="A6344" t="str">
            <v/>
          </cell>
          <cell r="B6344" t="str">
            <v/>
          </cell>
          <cell r="C6344">
            <v>0</v>
          </cell>
          <cell r="D6344" t="str">
            <v/>
          </cell>
          <cell r="E6344">
            <v>0</v>
          </cell>
          <cell r="F6344">
            <v>0</v>
          </cell>
          <cell r="G6344">
            <v>0</v>
          </cell>
        </row>
        <row r="6345">
          <cell r="A6345" t="str">
            <v/>
          </cell>
          <cell r="B6345" t="str">
            <v/>
          </cell>
          <cell r="C6345">
            <v>0</v>
          </cell>
          <cell r="D6345" t="str">
            <v/>
          </cell>
          <cell r="E6345">
            <v>0</v>
          </cell>
          <cell r="F6345">
            <v>0</v>
          </cell>
          <cell r="G6345">
            <v>0</v>
          </cell>
        </row>
        <row r="6346">
          <cell r="A6346" t="str">
            <v/>
          </cell>
          <cell r="B6346" t="str">
            <v/>
          </cell>
          <cell r="C6346">
            <v>0</v>
          </cell>
          <cell r="D6346" t="str">
            <v/>
          </cell>
          <cell r="E6346">
            <v>0</v>
          </cell>
          <cell r="F6346">
            <v>0</v>
          </cell>
          <cell r="G6346">
            <v>0</v>
          </cell>
        </row>
        <row r="6347">
          <cell r="A6347">
            <v>0</v>
          </cell>
          <cell r="B6347">
            <v>0</v>
          </cell>
          <cell r="C6347">
            <v>0</v>
          </cell>
          <cell r="D6347">
            <v>0</v>
          </cell>
          <cell r="E6347">
            <v>0</v>
          </cell>
          <cell r="F6347" t="str">
            <v>Total C</v>
          </cell>
          <cell r="G6347">
            <v>0</v>
          </cell>
        </row>
        <row r="6348">
          <cell r="A6348">
            <v>0</v>
          </cell>
          <cell r="B6348">
            <v>0</v>
          </cell>
          <cell r="C6348">
            <v>0</v>
          </cell>
          <cell r="D6348">
            <v>0</v>
          </cell>
          <cell r="E6348">
            <v>0</v>
          </cell>
          <cell r="F6348">
            <v>0</v>
          </cell>
          <cell r="G6348">
            <v>0</v>
          </cell>
        </row>
        <row r="6349">
          <cell r="A6349" t="str">
            <v>23.4.1</v>
          </cell>
          <cell r="B6349" t="str">
            <v>Rampas de acceso.</v>
          </cell>
          <cell r="C6349">
            <v>0</v>
          </cell>
          <cell r="D6349" t="str">
            <v>Costo  Neto</v>
          </cell>
          <cell r="E6349">
            <v>0</v>
          </cell>
          <cell r="F6349" t="str">
            <v>Total D=A+B+C</v>
          </cell>
          <cell r="G6349">
            <v>31988.84</v>
          </cell>
        </row>
        <row r="6351">
          <cell r="A6351" t="str">
            <v>ANALISIS DE PRECIOS</v>
          </cell>
          <cell r="B6351">
            <v>0</v>
          </cell>
          <cell r="C6351">
            <v>0</v>
          </cell>
          <cell r="D6351">
            <v>0</v>
          </cell>
          <cell r="E6351">
            <v>0</v>
          </cell>
          <cell r="F6351">
            <v>0</v>
          </cell>
          <cell r="G6351">
            <v>0</v>
          </cell>
        </row>
        <row r="6352">
          <cell r="A6352" t="str">
            <v>COMITENTE:</v>
          </cell>
          <cell r="B6352" t="str">
            <v>DIRECCIÓN DE INFRAESTRUCTURA ESCOLAR</v>
          </cell>
          <cell r="C6352">
            <v>0</v>
          </cell>
          <cell r="D6352">
            <v>0</v>
          </cell>
          <cell r="E6352">
            <v>0</v>
          </cell>
          <cell r="F6352">
            <v>0</v>
          </cell>
          <cell r="G6352">
            <v>0</v>
          </cell>
        </row>
        <row r="6353">
          <cell r="A6353" t="str">
            <v>CONTRATISTA:</v>
          </cell>
          <cell r="B6353">
            <v>0</v>
          </cell>
          <cell r="C6353">
            <v>0</v>
          </cell>
          <cell r="D6353">
            <v>0</v>
          </cell>
          <cell r="E6353">
            <v>0</v>
          </cell>
          <cell r="F6353">
            <v>0</v>
          </cell>
          <cell r="G6353">
            <v>0</v>
          </cell>
        </row>
        <row r="6354">
          <cell r="A6354" t="str">
            <v>OBRA:</v>
          </cell>
          <cell r="B6354" t="str">
            <v>ESCUELA JUAN JOSE PASO</v>
          </cell>
          <cell r="C6354">
            <v>0</v>
          </cell>
          <cell r="D6354">
            <v>0</v>
          </cell>
          <cell r="E6354">
            <v>0</v>
          </cell>
          <cell r="F6354" t="str">
            <v>PRECIOS A:</v>
          </cell>
          <cell r="G6354">
            <v>44180</v>
          </cell>
        </row>
        <row r="6355">
          <cell r="A6355" t="str">
            <v>UBICACIÓN:</v>
          </cell>
          <cell r="B6355" t="str">
            <v>DEPARTAMENTO ANGACO</v>
          </cell>
          <cell r="C6355">
            <v>0</v>
          </cell>
          <cell r="D6355">
            <v>0</v>
          </cell>
          <cell r="E6355">
            <v>0</v>
          </cell>
          <cell r="F6355">
            <v>0</v>
          </cell>
          <cell r="G6355">
            <v>0</v>
          </cell>
        </row>
        <row r="6356">
          <cell r="A6356" t="str">
            <v>RUBRO:</v>
          </cell>
          <cell r="B6356">
            <v>23</v>
          </cell>
          <cell r="C6356" t="str">
            <v>OBRAS EXTERIORES</v>
          </cell>
          <cell r="D6356">
            <v>0</v>
          </cell>
          <cell r="E6356">
            <v>0</v>
          </cell>
          <cell r="F6356">
            <v>0</v>
          </cell>
          <cell r="G6356">
            <v>0</v>
          </cell>
        </row>
        <row r="6357">
          <cell r="A6357" t="str">
            <v>ITEM:</v>
          </cell>
          <cell r="B6357" t="str">
            <v>23.4.2</v>
          </cell>
          <cell r="C6357" t="str">
            <v>Escalones de acceso.</v>
          </cell>
          <cell r="D6357">
            <v>0</v>
          </cell>
          <cell r="E6357">
            <v>0</v>
          </cell>
          <cell r="F6357" t="str">
            <v>UNIDAD:</v>
          </cell>
          <cell r="G6357" t="str">
            <v>gl</v>
          </cell>
        </row>
        <row r="6358">
          <cell r="A6358">
            <v>0</v>
          </cell>
          <cell r="B6358">
            <v>0</v>
          </cell>
          <cell r="C6358">
            <v>0</v>
          </cell>
          <cell r="D6358">
            <v>0</v>
          </cell>
          <cell r="E6358">
            <v>0</v>
          </cell>
          <cell r="F6358">
            <v>0</v>
          </cell>
          <cell r="G6358">
            <v>0</v>
          </cell>
        </row>
        <row r="6359">
          <cell r="A6359" t="str">
            <v>DATOS REDETERMINACION</v>
          </cell>
          <cell r="B6359">
            <v>0</v>
          </cell>
          <cell r="C6359" t="str">
            <v>DESIGNACION</v>
          </cell>
          <cell r="D6359" t="str">
            <v>U</v>
          </cell>
          <cell r="E6359" t="str">
            <v>Cantidad</v>
          </cell>
          <cell r="F6359" t="str">
            <v>$ Unitarios</v>
          </cell>
          <cell r="G6359" t="str">
            <v>$ Parcial</v>
          </cell>
        </row>
        <row r="6360">
          <cell r="A6360" t="str">
            <v>CÓDIGO</v>
          </cell>
          <cell r="B6360" t="str">
            <v>DESCRIPCIÓN</v>
          </cell>
          <cell r="C6360">
            <v>0</v>
          </cell>
          <cell r="D6360">
            <v>0</v>
          </cell>
          <cell r="E6360">
            <v>0</v>
          </cell>
          <cell r="F6360">
            <v>0</v>
          </cell>
          <cell r="G6360">
            <v>0</v>
          </cell>
        </row>
        <row r="6361">
          <cell r="A6361">
            <v>0</v>
          </cell>
          <cell r="B6361">
            <v>0</v>
          </cell>
          <cell r="C6361" t="str">
            <v>A - MATERIALES</v>
          </cell>
          <cell r="D6361">
            <v>0</v>
          </cell>
          <cell r="E6361">
            <v>0</v>
          </cell>
          <cell r="F6361">
            <v>0</v>
          </cell>
          <cell r="G6361">
            <v>0</v>
          </cell>
        </row>
        <row r="6362">
          <cell r="A6362" t="str">
            <v>INDEC-CM - 37510-11</v>
          </cell>
          <cell r="B6362" t="str">
            <v>Hormigón elaborado</v>
          </cell>
          <cell r="C6362" t="str">
            <v>Hormigón elaborado H13</v>
          </cell>
          <cell r="D6362" t="str">
            <v>m3</v>
          </cell>
          <cell r="E6362">
            <v>0.16</v>
          </cell>
          <cell r="F6362">
            <v>4000</v>
          </cell>
          <cell r="G6362">
            <v>640</v>
          </cell>
        </row>
        <row r="6363">
          <cell r="A6363" t="str">
            <v>INDEC-CM - 37440-11</v>
          </cell>
          <cell r="B6363" t="str">
            <v>Cemento portland normal, en bolsa</v>
          </cell>
          <cell r="C6363" t="str">
            <v>Cemento</v>
          </cell>
          <cell r="D6363" t="str">
            <v>Kg</v>
          </cell>
          <cell r="E6363">
            <v>15</v>
          </cell>
          <cell r="F6363">
            <v>9.5</v>
          </cell>
          <cell r="G6363">
            <v>142.5</v>
          </cell>
        </row>
        <row r="6364">
          <cell r="A6364" t="str">
            <v>INDEC-CM - 15310-11</v>
          </cell>
          <cell r="B6364" t="str">
            <v xml:space="preserve">Arena fina </v>
          </cell>
          <cell r="C6364" t="str">
            <v>Arena Lavada</v>
          </cell>
          <cell r="D6364" t="str">
            <v>m3</v>
          </cell>
          <cell r="E6364">
            <v>0.2</v>
          </cell>
          <cell r="F6364">
            <v>620</v>
          </cell>
          <cell r="G6364">
            <v>124</v>
          </cell>
        </row>
        <row r="6365">
          <cell r="A6365" t="str">
            <v>INDEC-CM - 41242-11</v>
          </cell>
          <cell r="B6365" t="str">
            <v>Acero aletado conformado, en barra</v>
          </cell>
          <cell r="C6365" t="str">
            <v>Malla Ø 6 c/15 cm</v>
          </cell>
          <cell r="D6365" t="str">
            <v>m2</v>
          </cell>
          <cell r="E6365">
            <v>1.1000000000000001</v>
          </cell>
          <cell r="F6365">
            <v>462.58</v>
          </cell>
          <cell r="G6365">
            <v>508.84</v>
          </cell>
        </row>
        <row r="6366">
          <cell r="A6366" t="str">
            <v>INDEC-PB - 41263-1</v>
          </cell>
          <cell r="B6366" t="str">
            <v xml:space="preserve">Alambres de acero                                                      </v>
          </cell>
          <cell r="C6366" t="str">
            <v xml:space="preserve">Alambre </v>
          </cell>
          <cell r="D6366" t="str">
            <v>Kg</v>
          </cell>
          <cell r="E6366">
            <v>0.2</v>
          </cell>
          <cell r="F6366">
            <v>203.39</v>
          </cell>
          <cell r="G6366">
            <v>40.68</v>
          </cell>
        </row>
        <row r="6367">
          <cell r="A6367" t="str">
            <v>INDEC-PB - 2413-1</v>
          </cell>
          <cell r="B6367" t="str">
            <v>Sustancias plásticas (incluye: Polímeros de etileno, Polímeros de estireno, Polímeros de cloruro de vinilo y Polímeros de propileno)</v>
          </cell>
          <cell r="C6367" t="str">
            <v>Sikaflex 1a</v>
          </cell>
          <cell r="D6367" t="str">
            <v>cc</v>
          </cell>
          <cell r="E6367">
            <v>66.67</v>
          </cell>
          <cell r="F6367">
            <v>2.62</v>
          </cell>
          <cell r="G6367">
            <v>174.68</v>
          </cell>
        </row>
        <row r="6368">
          <cell r="A6368" t="str">
            <v>INDEC-PB - 2413-1</v>
          </cell>
          <cell r="B6368" t="str">
            <v>Sustancias plásticas (incluye: Polímeros de etileno, Polímeros de estireno, Polímeros de cloruro de vinilo y Polímeros de propileno)</v>
          </cell>
          <cell r="C6368" t="str">
            <v>Fondo de junta 15 mm</v>
          </cell>
          <cell r="D6368" t="str">
            <v>ml</v>
          </cell>
          <cell r="E6368">
            <v>0.67</v>
          </cell>
          <cell r="F6368">
            <v>24.79</v>
          </cell>
          <cell r="G6368">
            <v>16.61</v>
          </cell>
        </row>
        <row r="6369">
          <cell r="A6369" t="str">
            <v>INDEC-PB - 32129-1</v>
          </cell>
          <cell r="B6369" t="str">
            <v xml:space="preserve">Papel obra                                                             </v>
          </cell>
          <cell r="C6369" t="str">
            <v>Cinta de Enmascarar</v>
          </cell>
          <cell r="D6369" t="str">
            <v>u.</v>
          </cell>
          <cell r="E6369">
            <v>0.05</v>
          </cell>
          <cell r="F6369">
            <v>95.04</v>
          </cell>
          <cell r="G6369">
            <v>4.75</v>
          </cell>
        </row>
        <row r="6370">
          <cell r="A6370" t="str">
            <v>INDEC-PB - 41251-1</v>
          </cell>
          <cell r="B6370" t="str">
            <v xml:space="preserve">Perfiles de hierro                                                     </v>
          </cell>
          <cell r="C6370" t="str">
            <v>Amortización Regla 80x50x2</v>
          </cell>
          <cell r="D6370" t="str">
            <v>ml.</v>
          </cell>
          <cell r="E6370">
            <v>0.02</v>
          </cell>
          <cell r="F6370">
            <v>536.93333333333328</v>
          </cell>
          <cell r="G6370">
            <v>10.74</v>
          </cell>
        </row>
        <row r="6371">
          <cell r="A6371" t="str">
            <v/>
          </cell>
          <cell r="B6371" t="str">
            <v/>
          </cell>
          <cell r="C6371">
            <v>0</v>
          </cell>
          <cell r="D6371" t="str">
            <v/>
          </cell>
          <cell r="E6371">
            <v>0</v>
          </cell>
          <cell r="F6371">
            <v>0</v>
          </cell>
          <cell r="G6371">
            <v>0</v>
          </cell>
        </row>
        <row r="6372">
          <cell r="A6372" t="str">
            <v/>
          </cell>
          <cell r="B6372" t="str">
            <v/>
          </cell>
          <cell r="C6372">
            <v>0</v>
          </cell>
          <cell r="D6372" t="str">
            <v/>
          </cell>
          <cell r="E6372">
            <v>0</v>
          </cell>
          <cell r="F6372">
            <v>0</v>
          </cell>
          <cell r="G6372">
            <v>0</v>
          </cell>
        </row>
        <row r="6373">
          <cell r="A6373" t="str">
            <v/>
          </cell>
          <cell r="B6373" t="str">
            <v/>
          </cell>
          <cell r="C6373">
            <v>0</v>
          </cell>
          <cell r="D6373" t="str">
            <v/>
          </cell>
          <cell r="E6373">
            <v>0</v>
          </cell>
          <cell r="F6373">
            <v>0</v>
          </cell>
          <cell r="G6373">
            <v>0</v>
          </cell>
        </row>
        <row r="6374">
          <cell r="A6374" t="str">
            <v/>
          </cell>
          <cell r="B6374" t="str">
            <v/>
          </cell>
          <cell r="C6374">
            <v>0</v>
          </cell>
          <cell r="D6374" t="str">
            <v/>
          </cell>
          <cell r="E6374">
            <v>0</v>
          </cell>
          <cell r="F6374">
            <v>0</v>
          </cell>
          <cell r="G6374">
            <v>0</v>
          </cell>
        </row>
        <row r="6375">
          <cell r="A6375" t="str">
            <v/>
          </cell>
          <cell r="B6375" t="str">
            <v/>
          </cell>
          <cell r="C6375">
            <v>0</v>
          </cell>
          <cell r="D6375" t="str">
            <v/>
          </cell>
          <cell r="E6375">
            <v>0</v>
          </cell>
          <cell r="F6375">
            <v>0</v>
          </cell>
          <cell r="G6375">
            <v>0</v>
          </cell>
        </row>
        <row r="6376">
          <cell r="A6376">
            <v>0</v>
          </cell>
          <cell r="B6376">
            <v>0</v>
          </cell>
          <cell r="C6376">
            <v>0</v>
          </cell>
          <cell r="D6376">
            <v>0</v>
          </cell>
          <cell r="E6376">
            <v>0</v>
          </cell>
          <cell r="F6376" t="str">
            <v>Total A</v>
          </cell>
          <cell r="G6376">
            <v>1662.8</v>
          </cell>
        </row>
        <row r="6377">
          <cell r="A6377">
            <v>0</v>
          </cell>
          <cell r="B6377">
            <v>0</v>
          </cell>
          <cell r="C6377" t="str">
            <v>B - MANO DE OBRA</v>
          </cell>
          <cell r="D6377">
            <v>0</v>
          </cell>
          <cell r="E6377">
            <v>0</v>
          </cell>
          <cell r="F6377">
            <v>0</v>
          </cell>
          <cell r="G6377">
            <v>0</v>
          </cell>
        </row>
        <row r="6378">
          <cell r="A6378" t="str">
            <v>IIEE-SJ - 102000</v>
          </cell>
          <cell r="B6378" t="str">
            <v xml:space="preserve">Oficial </v>
          </cell>
          <cell r="C6378" t="str">
            <v>Oficial</v>
          </cell>
          <cell r="D6378" t="str">
            <v>hs.</v>
          </cell>
          <cell r="E6378">
            <v>0.73499999999999999</v>
          </cell>
          <cell r="F6378">
            <v>222.14</v>
          </cell>
          <cell r="G6378">
            <v>163.27000000000001</v>
          </cell>
        </row>
        <row r="6379">
          <cell r="A6379" t="str">
            <v>IIEE-SJ - 103000</v>
          </cell>
          <cell r="B6379" t="str">
            <v>Ayudante</v>
          </cell>
          <cell r="C6379" t="str">
            <v>Ayudante</v>
          </cell>
          <cell r="D6379" t="str">
            <v>hs.</v>
          </cell>
          <cell r="E6379">
            <v>0.83</v>
          </cell>
          <cell r="F6379">
            <v>188.03</v>
          </cell>
          <cell r="G6379">
            <v>156.06</v>
          </cell>
        </row>
        <row r="6380">
          <cell r="A6380" t="str">
            <v>IIEE-SJ - 102000</v>
          </cell>
          <cell r="B6380" t="str">
            <v xml:space="preserve">Oficial </v>
          </cell>
          <cell r="C6380" t="str">
            <v>Cargas Sociales Oficial</v>
          </cell>
          <cell r="D6380" t="str">
            <v>hs.</v>
          </cell>
          <cell r="E6380">
            <v>0.73499999999999999</v>
          </cell>
          <cell r="F6380">
            <v>139.9</v>
          </cell>
          <cell r="G6380">
            <v>102.83</v>
          </cell>
        </row>
        <row r="6381">
          <cell r="A6381" t="str">
            <v>IIEE-SJ - 103000</v>
          </cell>
          <cell r="B6381" t="str">
            <v>Ayudante</v>
          </cell>
          <cell r="C6381" t="str">
            <v>Cargas Sociales Ayudante</v>
          </cell>
          <cell r="D6381" t="str">
            <v>hs.</v>
          </cell>
          <cell r="E6381">
            <v>0.83</v>
          </cell>
          <cell r="F6381">
            <v>118.96</v>
          </cell>
          <cell r="G6381">
            <v>98.74</v>
          </cell>
        </row>
        <row r="6382">
          <cell r="A6382" t="str">
            <v/>
          </cell>
          <cell r="B6382">
            <v>0</v>
          </cell>
          <cell r="C6382">
            <v>0</v>
          </cell>
          <cell r="D6382" t="str">
            <v/>
          </cell>
          <cell r="E6382">
            <v>0</v>
          </cell>
          <cell r="F6382">
            <v>0</v>
          </cell>
          <cell r="G6382">
            <v>0</v>
          </cell>
        </row>
        <row r="6383">
          <cell r="A6383" t="str">
            <v/>
          </cell>
          <cell r="B6383">
            <v>0</v>
          </cell>
          <cell r="C6383">
            <v>0</v>
          </cell>
          <cell r="D6383" t="str">
            <v/>
          </cell>
          <cell r="E6383">
            <v>0</v>
          </cell>
          <cell r="F6383">
            <v>0</v>
          </cell>
          <cell r="G6383">
            <v>0</v>
          </cell>
        </row>
        <row r="6384">
          <cell r="A6384" t="str">
            <v/>
          </cell>
          <cell r="B6384">
            <v>0</v>
          </cell>
          <cell r="C6384">
            <v>0</v>
          </cell>
          <cell r="D6384" t="str">
            <v/>
          </cell>
          <cell r="E6384">
            <v>0</v>
          </cell>
          <cell r="F6384">
            <v>0</v>
          </cell>
          <cell r="G6384">
            <v>0</v>
          </cell>
        </row>
        <row r="6385">
          <cell r="A6385" t="str">
            <v/>
          </cell>
          <cell r="B6385">
            <v>0</v>
          </cell>
          <cell r="C6385">
            <v>0</v>
          </cell>
          <cell r="D6385" t="str">
            <v/>
          </cell>
          <cell r="E6385">
            <v>0</v>
          </cell>
          <cell r="F6385">
            <v>0</v>
          </cell>
          <cell r="G6385">
            <v>0</v>
          </cell>
        </row>
        <row r="6386">
          <cell r="A6386">
            <v>0</v>
          </cell>
          <cell r="B6386">
            <v>0</v>
          </cell>
          <cell r="C6386">
            <v>0</v>
          </cell>
          <cell r="D6386">
            <v>0</v>
          </cell>
          <cell r="E6386">
            <v>0</v>
          </cell>
          <cell r="F6386" t="str">
            <v>Total B</v>
          </cell>
          <cell r="G6386">
            <v>520.9</v>
          </cell>
        </row>
        <row r="6387">
          <cell r="A6387">
            <v>0</v>
          </cell>
          <cell r="B6387">
            <v>0</v>
          </cell>
          <cell r="C6387" t="str">
            <v>C - EQUIPOS</v>
          </cell>
          <cell r="D6387">
            <v>0</v>
          </cell>
          <cell r="E6387">
            <v>0</v>
          </cell>
          <cell r="F6387">
            <v>0</v>
          </cell>
          <cell r="G6387">
            <v>0</v>
          </cell>
        </row>
        <row r="6388">
          <cell r="A6388" t="str">
            <v/>
          </cell>
          <cell r="B6388" t="str">
            <v/>
          </cell>
          <cell r="C6388">
            <v>0</v>
          </cell>
          <cell r="D6388" t="str">
            <v/>
          </cell>
          <cell r="E6388">
            <v>0</v>
          </cell>
          <cell r="F6388">
            <v>0</v>
          </cell>
          <cell r="G6388">
            <v>0</v>
          </cell>
        </row>
        <row r="6389">
          <cell r="A6389" t="str">
            <v/>
          </cell>
          <cell r="B6389" t="str">
            <v/>
          </cell>
          <cell r="C6389">
            <v>0</v>
          </cell>
          <cell r="D6389" t="str">
            <v/>
          </cell>
          <cell r="E6389">
            <v>0</v>
          </cell>
          <cell r="F6389">
            <v>0</v>
          </cell>
          <cell r="G6389">
            <v>0</v>
          </cell>
        </row>
        <row r="6390">
          <cell r="A6390" t="str">
            <v/>
          </cell>
          <cell r="B6390" t="str">
            <v/>
          </cell>
          <cell r="C6390">
            <v>0</v>
          </cell>
          <cell r="D6390" t="str">
            <v/>
          </cell>
          <cell r="E6390">
            <v>0</v>
          </cell>
          <cell r="F6390">
            <v>0</v>
          </cell>
          <cell r="G6390">
            <v>0</v>
          </cell>
        </row>
        <row r="6391">
          <cell r="A6391" t="str">
            <v/>
          </cell>
          <cell r="B6391" t="str">
            <v/>
          </cell>
          <cell r="C6391">
            <v>0</v>
          </cell>
          <cell r="D6391" t="str">
            <v/>
          </cell>
          <cell r="E6391">
            <v>0</v>
          </cell>
          <cell r="F6391">
            <v>0</v>
          </cell>
          <cell r="G6391">
            <v>0</v>
          </cell>
        </row>
        <row r="6392">
          <cell r="A6392" t="str">
            <v/>
          </cell>
          <cell r="B6392" t="str">
            <v/>
          </cell>
          <cell r="C6392">
            <v>0</v>
          </cell>
          <cell r="D6392" t="str">
            <v/>
          </cell>
          <cell r="E6392">
            <v>0</v>
          </cell>
          <cell r="F6392">
            <v>0</v>
          </cell>
          <cell r="G6392">
            <v>0</v>
          </cell>
        </row>
        <row r="6393">
          <cell r="A6393" t="str">
            <v/>
          </cell>
          <cell r="B6393" t="str">
            <v/>
          </cell>
          <cell r="C6393">
            <v>0</v>
          </cell>
          <cell r="D6393" t="str">
            <v/>
          </cell>
          <cell r="E6393">
            <v>0</v>
          </cell>
          <cell r="F6393">
            <v>0</v>
          </cell>
          <cell r="G6393">
            <v>0</v>
          </cell>
        </row>
        <row r="6394">
          <cell r="A6394" t="str">
            <v/>
          </cell>
          <cell r="B6394" t="str">
            <v/>
          </cell>
          <cell r="C6394">
            <v>0</v>
          </cell>
          <cell r="D6394" t="str">
            <v/>
          </cell>
          <cell r="E6394">
            <v>0</v>
          </cell>
          <cell r="F6394">
            <v>0</v>
          </cell>
          <cell r="G6394">
            <v>0</v>
          </cell>
        </row>
        <row r="6395">
          <cell r="A6395" t="str">
            <v/>
          </cell>
          <cell r="B6395" t="str">
            <v/>
          </cell>
          <cell r="C6395">
            <v>0</v>
          </cell>
          <cell r="D6395" t="str">
            <v/>
          </cell>
          <cell r="E6395">
            <v>0</v>
          </cell>
          <cell r="F6395">
            <v>0</v>
          </cell>
          <cell r="G6395">
            <v>0</v>
          </cell>
        </row>
        <row r="6396">
          <cell r="A6396" t="str">
            <v/>
          </cell>
          <cell r="B6396" t="str">
            <v/>
          </cell>
          <cell r="C6396">
            <v>0</v>
          </cell>
          <cell r="D6396" t="str">
            <v/>
          </cell>
          <cell r="E6396">
            <v>0</v>
          </cell>
          <cell r="F6396">
            <v>0</v>
          </cell>
          <cell r="G6396">
            <v>0</v>
          </cell>
        </row>
        <row r="6397">
          <cell r="A6397">
            <v>0</v>
          </cell>
          <cell r="B6397">
            <v>0</v>
          </cell>
          <cell r="C6397">
            <v>0</v>
          </cell>
          <cell r="D6397">
            <v>0</v>
          </cell>
          <cell r="E6397">
            <v>0</v>
          </cell>
          <cell r="F6397" t="str">
            <v>Total C</v>
          </cell>
          <cell r="G6397">
            <v>0</v>
          </cell>
        </row>
        <row r="6398">
          <cell r="A6398">
            <v>0</v>
          </cell>
          <cell r="B6398">
            <v>0</v>
          </cell>
          <cell r="C6398">
            <v>0</v>
          </cell>
          <cell r="D6398">
            <v>0</v>
          </cell>
          <cell r="E6398">
            <v>0</v>
          </cell>
          <cell r="F6398">
            <v>0</v>
          </cell>
          <cell r="G6398">
            <v>0</v>
          </cell>
        </row>
        <row r="6399">
          <cell r="A6399" t="str">
            <v>23.4.2</v>
          </cell>
          <cell r="B6399" t="str">
            <v>Escalones de acceso.</v>
          </cell>
          <cell r="C6399">
            <v>0</v>
          </cell>
          <cell r="D6399" t="str">
            <v>Costo  Neto</v>
          </cell>
          <cell r="E6399">
            <v>0</v>
          </cell>
          <cell r="F6399" t="str">
            <v>Total D=A+B+C</v>
          </cell>
          <cell r="G6399">
            <v>2183.6999999999998</v>
          </cell>
        </row>
        <row r="6401">
          <cell r="A6401" t="str">
            <v>ANALISIS DE PRECIOS</v>
          </cell>
          <cell r="B6401">
            <v>0</v>
          </cell>
          <cell r="C6401">
            <v>0</v>
          </cell>
          <cell r="D6401">
            <v>0</v>
          </cell>
          <cell r="E6401">
            <v>0</v>
          </cell>
          <cell r="F6401">
            <v>0</v>
          </cell>
          <cell r="G6401">
            <v>0</v>
          </cell>
        </row>
        <row r="6402">
          <cell r="A6402" t="str">
            <v>COMITENTE:</v>
          </cell>
          <cell r="B6402" t="str">
            <v>DIRECCIÓN DE INFRAESTRUCTURA ESCOLAR</v>
          </cell>
          <cell r="C6402">
            <v>0</v>
          </cell>
          <cell r="D6402">
            <v>0</v>
          </cell>
          <cell r="E6402">
            <v>0</v>
          </cell>
          <cell r="F6402">
            <v>0</v>
          </cell>
          <cell r="G6402">
            <v>0</v>
          </cell>
        </row>
        <row r="6403">
          <cell r="A6403" t="str">
            <v>CONTRATISTA:</v>
          </cell>
          <cell r="B6403">
            <v>0</v>
          </cell>
          <cell r="C6403">
            <v>0</v>
          </cell>
          <cell r="D6403">
            <v>0</v>
          </cell>
          <cell r="E6403">
            <v>0</v>
          </cell>
          <cell r="F6403">
            <v>0</v>
          </cell>
          <cell r="G6403">
            <v>0</v>
          </cell>
        </row>
        <row r="6404">
          <cell r="A6404" t="str">
            <v>OBRA:</v>
          </cell>
          <cell r="B6404" t="str">
            <v>ESCUELA JUAN JOSE PASO</v>
          </cell>
          <cell r="C6404">
            <v>0</v>
          </cell>
          <cell r="D6404">
            <v>0</v>
          </cell>
          <cell r="E6404">
            <v>0</v>
          </cell>
          <cell r="F6404" t="str">
            <v>PRECIOS A:</v>
          </cell>
          <cell r="G6404">
            <v>44180</v>
          </cell>
        </row>
        <row r="6405">
          <cell r="A6405" t="str">
            <v>UBICACIÓN:</v>
          </cell>
          <cell r="B6405" t="str">
            <v>DEPARTAMENTO ANGACO</v>
          </cell>
          <cell r="C6405">
            <v>0</v>
          </cell>
          <cell r="D6405">
            <v>0</v>
          </cell>
          <cell r="E6405">
            <v>0</v>
          </cell>
          <cell r="F6405">
            <v>0</v>
          </cell>
          <cell r="G6405">
            <v>0</v>
          </cell>
        </row>
        <row r="6406">
          <cell r="A6406" t="str">
            <v>RUBRO:</v>
          </cell>
          <cell r="B6406">
            <v>23</v>
          </cell>
          <cell r="C6406" t="str">
            <v>OBRAS EXTERIORES</v>
          </cell>
          <cell r="D6406">
            <v>0</v>
          </cell>
          <cell r="E6406">
            <v>0</v>
          </cell>
          <cell r="F6406">
            <v>0</v>
          </cell>
          <cell r="G6406">
            <v>0</v>
          </cell>
        </row>
        <row r="6407">
          <cell r="A6407" t="str">
            <v>ITEM:</v>
          </cell>
          <cell r="B6407" t="str">
            <v>23.4.3</v>
          </cell>
          <cell r="C6407" t="str">
            <v>Barandas de protección.</v>
          </cell>
          <cell r="D6407">
            <v>0</v>
          </cell>
          <cell r="E6407">
            <v>0</v>
          </cell>
          <cell r="F6407" t="str">
            <v>UNIDAD:</v>
          </cell>
          <cell r="G6407" t="str">
            <v>gl</v>
          </cell>
        </row>
        <row r="6408">
          <cell r="A6408">
            <v>0</v>
          </cell>
          <cell r="B6408">
            <v>0</v>
          </cell>
          <cell r="C6408">
            <v>0</v>
          </cell>
          <cell r="D6408">
            <v>0</v>
          </cell>
          <cell r="E6408">
            <v>0</v>
          </cell>
          <cell r="F6408">
            <v>0</v>
          </cell>
          <cell r="G6408">
            <v>0</v>
          </cell>
        </row>
        <row r="6409">
          <cell r="A6409" t="str">
            <v>DATOS REDETERMINACION</v>
          </cell>
          <cell r="B6409">
            <v>0</v>
          </cell>
          <cell r="C6409" t="str">
            <v>DESIGNACION</v>
          </cell>
          <cell r="D6409" t="str">
            <v>U</v>
          </cell>
          <cell r="E6409" t="str">
            <v>Cantidad</v>
          </cell>
          <cell r="F6409" t="str">
            <v>$ Unitarios</v>
          </cell>
          <cell r="G6409" t="str">
            <v>$ Parcial</v>
          </cell>
        </row>
        <row r="6410">
          <cell r="A6410" t="str">
            <v>CÓDIGO</v>
          </cell>
          <cell r="B6410" t="str">
            <v>DESCRIPCIÓN</v>
          </cell>
          <cell r="C6410">
            <v>0</v>
          </cell>
          <cell r="D6410">
            <v>0</v>
          </cell>
          <cell r="E6410">
            <v>0</v>
          </cell>
          <cell r="F6410">
            <v>0</v>
          </cell>
          <cell r="G6410">
            <v>0</v>
          </cell>
        </row>
        <row r="6411">
          <cell r="A6411">
            <v>0</v>
          </cell>
          <cell r="B6411">
            <v>0</v>
          </cell>
          <cell r="C6411" t="str">
            <v>A - MATERIALES</v>
          </cell>
          <cell r="D6411">
            <v>0</v>
          </cell>
          <cell r="E6411">
            <v>0</v>
          </cell>
          <cell r="F6411">
            <v>0</v>
          </cell>
          <cell r="G6411">
            <v>0</v>
          </cell>
        </row>
        <row r="6412">
          <cell r="A6412" t="str">
            <v>INDEC-PB - 41251-1</v>
          </cell>
          <cell r="B6412" t="str">
            <v xml:space="preserve">Perfiles de hierro                                                     </v>
          </cell>
          <cell r="C6412" t="str">
            <v>Barandas S/Esp. Técnicas</v>
          </cell>
          <cell r="D6412" t="str">
            <v>ml.</v>
          </cell>
          <cell r="E6412">
            <v>5.9</v>
          </cell>
          <cell r="F6412">
            <v>2800</v>
          </cell>
          <cell r="G6412">
            <v>16520</v>
          </cell>
        </row>
        <row r="6413">
          <cell r="A6413" t="str">
            <v/>
          </cell>
          <cell r="B6413" t="str">
            <v/>
          </cell>
          <cell r="C6413">
            <v>0</v>
          </cell>
          <cell r="D6413" t="str">
            <v/>
          </cell>
          <cell r="E6413">
            <v>0</v>
          </cell>
          <cell r="F6413">
            <v>0</v>
          </cell>
          <cell r="G6413">
            <v>0</v>
          </cell>
        </row>
        <row r="6414">
          <cell r="A6414" t="str">
            <v/>
          </cell>
          <cell r="B6414" t="str">
            <v/>
          </cell>
          <cell r="C6414">
            <v>0</v>
          </cell>
          <cell r="D6414" t="str">
            <v/>
          </cell>
          <cell r="E6414">
            <v>0</v>
          </cell>
          <cell r="F6414">
            <v>0</v>
          </cell>
          <cell r="G6414">
            <v>0</v>
          </cell>
        </row>
        <row r="6415">
          <cell r="A6415" t="str">
            <v/>
          </cell>
          <cell r="B6415" t="str">
            <v/>
          </cell>
          <cell r="C6415">
            <v>0</v>
          </cell>
          <cell r="D6415" t="str">
            <v/>
          </cell>
          <cell r="E6415">
            <v>0</v>
          </cell>
          <cell r="F6415">
            <v>0</v>
          </cell>
          <cell r="G6415">
            <v>0</v>
          </cell>
        </row>
        <row r="6416">
          <cell r="A6416" t="str">
            <v/>
          </cell>
          <cell r="B6416" t="str">
            <v/>
          </cell>
          <cell r="C6416">
            <v>0</v>
          </cell>
          <cell r="D6416" t="str">
            <v/>
          </cell>
          <cell r="E6416">
            <v>0</v>
          </cell>
          <cell r="F6416">
            <v>0</v>
          </cell>
          <cell r="G6416">
            <v>0</v>
          </cell>
        </row>
        <row r="6417">
          <cell r="A6417" t="str">
            <v/>
          </cell>
          <cell r="B6417" t="str">
            <v/>
          </cell>
          <cell r="C6417">
            <v>0</v>
          </cell>
          <cell r="D6417" t="str">
            <v/>
          </cell>
          <cell r="E6417">
            <v>0</v>
          </cell>
          <cell r="F6417">
            <v>0</v>
          </cell>
          <cell r="G6417">
            <v>0</v>
          </cell>
        </row>
        <row r="6418">
          <cell r="A6418" t="str">
            <v/>
          </cell>
          <cell r="B6418" t="str">
            <v/>
          </cell>
          <cell r="C6418">
            <v>0</v>
          </cell>
          <cell r="D6418" t="str">
            <v/>
          </cell>
          <cell r="E6418">
            <v>0</v>
          </cell>
          <cell r="F6418">
            <v>0</v>
          </cell>
          <cell r="G6418">
            <v>0</v>
          </cell>
        </row>
        <row r="6419">
          <cell r="A6419" t="str">
            <v/>
          </cell>
          <cell r="B6419" t="str">
            <v/>
          </cell>
          <cell r="C6419">
            <v>0</v>
          </cell>
          <cell r="D6419" t="str">
            <v/>
          </cell>
          <cell r="E6419">
            <v>0</v>
          </cell>
          <cell r="F6419">
            <v>0</v>
          </cell>
          <cell r="G6419">
            <v>0</v>
          </cell>
        </row>
        <row r="6420">
          <cell r="A6420" t="str">
            <v/>
          </cell>
          <cell r="B6420" t="str">
            <v/>
          </cell>
          <cell r="C6420">
            <v>0</v>
          </cell>
          <cell r="D6420" t="str">
            <v/>
          </cell>
          <cell r="E6420">
            <v>0</v>
          </cell>
          <cell r="F6420">
            <v>0</v>
          </cell>
          <cell r="G6420">
            <v>0</v>
          </cell>
        </row>
        <row r="6421">
          <cell r="A6421" t="str">
            <v/>
          </cell>
          <cell r="B6421" t="str">
            <v/>
          </cell>
          <cell r="C6421">
            <v>0</v>
          </cell>
          <cell r="D6421" t="str">
            <v/>
          </cell>
          <cell r="E6421">
            <v>0</v>
          </cell>
          <cell r="F6421">
            <v>0</v>
          </cell>
          <cell r="G6421">
            <v>0</v>
          </cell>
        </row>
        <row r="6422">
          <cell r="A6422" t="str">
            <v/>
          </cell>
          <cell r="B6422" t="str">
            <v/>
          </cell>
          <cell r="C6422">
            <v>0</v>
          </cell>
          <cell r="D6422" t="str">
            <v/>
          </cell>
          <cell r="E6422">
            <v>0</v>
          </cell>
          <cell r="F6422">
            <v>0</v>
          </cell>
          <cell r="G6422">
            <v>0</v>
          </cell>
        </row>
        <row r="6423">
          <cell r="A6423" t="str">
            <v/>
          </cell>
          <cell r="B6423" t="str">
            <v/>
          </cell>
          <cell r="C6423">
            <v>0</v>
          </cell>
          <cell r="D6423" t="str">
            <v/>
          </cell>
          <cell r="E6423">
            <v>0</v>
          </cell>
          <cell r="F6423">
            <v>0</v>
          </cell>
          <cell r="G6423">
            <v>0</v>
          </cell>
        </row>
        <row r="6424">
          <cell r="A6424" t="str">
            <v/>
          </cell>
          <cell r="B6424" t="str">
            <v/>
          </cell>
          <cell r="C6424">
            <v>0</v>
          </cell>
          <cell r="D6424" t="str">
            <v/>
          </cell>
          <cell r="E6424">
            <v>0</v>
          </cell>
          <cell r="F6424">
            <v>0</v>
          </cell>
          <cell r="G6424">
            <v>0</v>
          </cell>
        </row>
        <row r="6425">
          <cell r="A6425" t="str">
            <v/>
          </cell>
          <cell r="B6425" t="str">
            <v/>
          </cell>
          <cell r="C6425">
            <v>0</v>
          </cell>
          <cell r="D6425" t="str">
            <v/>
          </cell>
          <cell r="E6425">
            <v>0</v>
          </cell>
          <cell r="F6425">
            <v>0</v>
          </cell>
          <cell r="G6425">
            <v>0</v>
          </cell>
        </row>
        <row r="6426">
          <cell r="A6426">
            <v>0</v>
          </cell>
          <cell r="B6426">
            <v>0</v>
          </cell>
          <cell r="C6426">
            <v>0</v>
          </cell>
          <cell r="D6426">
            <v>0</v>
          </cell>
          <cell r="E6426">
            <v>0</v>
          </cell>
          <cell r="F6426" t="str">
            <v>Total A</v>
          </cell>
          <cell r="G6426">
            <v>16520</v>
          </cell>
        </row>
        <row r="6427">
          <cell r="A6427">
            <v>0</v>
          </cell>
          <cell r="B6427">
            <v>0</v>
          </cell>
          <cell r="C6427" t="str">
            <v>B - MANO DE OBRA</v>
          </cell>
          <cell r="D6427">
            <v>0</v>
          </cell>
          <cell r="E6427">
            <v>0</v>
          </cell>
          <cell r="F6427">
            <v>0</v>
          </cell>
          <cell r="G6427">
            <v>0</v>
          </cell>
        </row>
        <row r="6428">
          <cell r="A6428" t="str">
            <v>IIEE-SJ - 102000</v>
          </cell>
          <cell r="B6428" t="str">
            <v xml:space="preserve">Oficial </v>
          </cell>
          <cell r="C6428" t="str">
            <v>Oficial</v>
          </cell>
          <cell r="D6428" t="str">
            <v>hs.</v>
          </cell>
          <cell r="E6428">
            <v>10.269</v>
          </cell>
          <cell r="F6428">
            <v>222.14</v>
          </cell>
          <cell r="G6428">
            <v>2281.16</v>
          </cell>
        </row>
        <row r="6429">
          <cell r="A6429" t="str">
            <v>IIEE-SJ - 103000</v>
          </cell>
          <cell r="B6429" t="str">
            <v>Ayudante</v>
          </cell>
          <cell r="C6429" t="str">
            <v>Ayudante</v>
          </cell>
          <cell r="D6429" t="str">
            <v>hs.</v>
          </cell>
          <cell r="E6429">
            <v>12.1065</v>
          </cell>
          <cell r="F6429">
            <v>188.03</v>
          </cell>
          <cell r="G6429">
            <v>2276.39</v>
          </cell>
        </row>
        <row r="6430">
          <cell r="A6430" t="str">
            <v>IIEE-SJ - 102000</v>
          </cell>
          <cell r="B6430" t="str">
            <v xml:space="preserve">Oficial </v>
          </cell>
          <cell r="C6430" t="str">
            <v>Cargas Sociales Oficial</v>
          </cell>
          <cell r="D6430" t="str">
            <v>hs.</v>
          </cell>
          <cell r="E6430">
            <v>10.269</v>
          </cell>
          <cell r="F6430">
            <v>139.9</v>
          </cell>
          <cell r="G6430">
            <v>1436.63</v>
          </cell>
        </row>
        <row r="6431">
          <cell r="A6431" t="str">
            <v>IIEE-SJ - 103000</v>
          </cell>
          <cell r="B6431" t="str">
            <v>Ayudante</v>
          </cell>
          <cell r="C6431" t="str">
            <v>Cargas Sociales Ayudante</v>
          </cell>
          <cell r="D6431" t="str">
            <v>hs.</v>
          </cell>
          <cell r="E6431">
            <v>12.1065</v>
          </cell>
          <cell r="F6431">
            <v>118.96</v>
          </cell>
          <cell r="G6431">
            <v>1440.19</v>
          </cell>
        </row>
        <row r="6432">
          <cell r="A6432" t="str">
            <v/>
          </cell>
          <cell r="B6432">
            <v>0</v>
          </cell>
          <cell r="C6432">
            <v>0</v>
          </cell>
          <cell r="D6432" t="str">
            <v/>
          </cell>
          <cell r="E6432">
            <v>0</v>
          </cell>
          <cell r="F6432">
            <v>0</v>
          </cell>
          <cell r="G6432">
            <v>0</v>
          </cell>
        </row>
        <row r="6433">
          <cell r="A6433" t="str">
            <v/>
          </cell>
          <cell r="B6433">
            <v>0</v>
          </cell>
          <cell r="C6433">
            <v>0</v>
          </cell>
          <cell r="D6433" t="str">
            <v/>
          </cell>
          <cell r="E6433">
            <v>0</v>
          </cell>
          <cell r="F6433">
            <v>0</v>
          </cell>
          <cell r="G6433">
            <v>0</v>
          </cell>
        </row>
        <row r="6434">
          <cell r="A6434" t="str">
            <v/>
          </cell>
          <cell r="B6434">
            <v>0</v>
          </cell>
          <cell r="C6434">
            <v>0</v>
          </cell>
          <cell r="D6434" t="str">
            <v/>
          </cell>
          <cell r="E6434">
            <v>0</v>
          </cell>
          <cell r="F6434">
            <v>0</v>
          </cell>
          <cell r="G6434">
            <v>0</v>
          </cell>
        </row>
        <row r="6435">
          <cell r="A6435" t="str">
            <v/>
          </cell>
          <cell r="B6435">
            <v>0</v>
          </cell>
          <cell r="C6435">
            <v>0</v>
          </cell>
          <cell r="D6435" t="str">
            <v/>
          </cell>
          <cell r="E6435">
            <v>0</v>
          </cell>
          <cell r="F6435">
            <v>0</v>
          </cell>
          <cell r="G6435">
            <v>0</v>
          </cell>
        </row>
        <row r="6436">
          <cell r="A6436">
            <v>0</v>
          </cell>
          <cell r="B6436">
            <v>0</v>
          </cell>
          <cell r="C6436">
            <v>0</v>
          </cell>
          <cell r="D6436">
            <v>0</v>
          </cell>
          <cell r="E6436">
            <v>0</v>
          </cell>
          <cell r="F6436" t="str">
            <v>Total B</v>
          </cell>
          <cell r="G6436">
            <v>7434.369999999999</v>
          </cell>
        </row>
        <row r="6437">
          <cell r="A6437">
            <v>0</v>
          </cell>
          <cell r="B6437">
            <v>0</v>
          </cell>
          <cell r="C6437" t="str">
            <v>C - EQUIPOS</v>
          </cell>
          <cell r="D6437">
            <v>0</v>
          </cell>
          <cell r="E6437">
            <v>0</v>
          </cell>
          <cell r="F6437">
            <v>0</v>
          </cell>
          <cell r="G6437">
            <v>0</v>
          </cell>
        </row>
        <row r="6438">
          <cell r="A6438" t="str">
            <v/>
          </cell>
          <cell r="B6438" t="str">
            <v/>
          </cell>
          <cell r="C6438">
            <v>0</v>
          </cell>
          <cell r="D6438" t="str">
            <v/>
          </cell>
          <cell r="E6438">
            <v>0</v>
          </cell>
          <cell r="F6438">
            <v>0</v>
          </cell>
          <cell r="G6438">
            <v>0</v>
          </cell>
        </row>
        <row r="6439">
          <cell r="A6439" t="str">
            <v/>
          </cell>
          <cell r="B6439" t="str">
            <v/>
          </cell>
          <cell r="C6439">
            <v>0</v>
          </cell>
          <cell r="D6439" t="str">
            <v/>
          </cell>
          <cell r="E6439">
            <v>0</v>
          </cell>
          <cell r="F6439">
            <v>0</v>
          </cell>
          <cell r="G6439">
            <v>0</v>
          </cell>
        </row>
        <row r="6440">
          <cell r="A6440" t="str">
            <v/>
          </cell>
          <cell r="B6440" t="str">
            <v/>
          </cell>
          <cell r="C6440">
            <v>0</v>
          </cell>
          <cell r="D6440" t="str">
            <v/>
          </cell>
          <cell r="E6440">
            <v>0</v>
          </cell>
          <cell r="F6440">
            <v>0</v>
          </cell>
          <cell r="G6440">
            <v>0</v>
          </cell>
        </row>
        <row r="6441">
          <cell r="A6441" t="str">
            <v/>
          </cell>
          <cell r="B6441" t="str">
            <v/>
          </cell>
          <cell r="C6441">
            <v>0</v>
          </cell>
          <cell r="D6441" t="str">
            <v/>
          </cell>
          <cell r="E6441">
            <v>0</v>
          </cell>
          <cell r="F6441">
            <v>0</v>
          </cell>
          <cell r="G6441">
            <v>0</v>
          </cell>
        </row>
        <row r="6442">
          <cell r="A6442" t="str">
            <v/>
          </cell>
          <cell r="B6442" t="str">
            <v/>
          </cell>
          <cell r="C6442">
            <v>0</v>
          </cell>
          <cell r="D6442" t="str">
            <v/>
          </cell>
          <cell r="E6442">
            <v>0</v>
          </cell>
          <cell r="F6442">
            <v>0</v>
          </cell>
          <cell r="G6442">
            <v>0</v>
          </cell>
        </row>
        <row r="6443">
          <cell r="A6443" t="str">
            <v/>
          </cell>
          <cell r="B6443" t="str">
            <v/>
          </cell>
          <cell r="C6443">
            <v>0</v>
          </cell>
          <cell r="D6443" t="str">
            <v/>
          </cell>
          <cell r="E6443">
            <v>0</v>
          </cell>
          <cell r="F6443">
            <v>0</v>
          </cell>
          <cell r="G6443">
            <v>0</v>
          </cell>
        </row>
        <row r="6444">
          <cell r="A6444" t="str">
            <v/>
          </cell>
          <cell r="B6444" t="str">
            <v/>
          </cell>
          <cell r="C6444">
            <v>0</v>
          </cell>
          <cell r="D6444" t="str">
            <v/>
          </cell>
          <cell r="E6444">
            <v>0</v>
          </cell>
          <cell r="F6444">
            <v>0</v>
          </cell>
          <cell r="G6444">
            <v>0</v>
          </cell>
        </row>
        <row r="6445">
          <cell r="A6445" t="str">
            <v/>
          </cell>
          <cell r="B6445" t="str">
            <v/>
          </cell>
          <cell r="C6445">
            <v>0</v>
          </cell>
          <cell r="D6445" t="str">
            <v/>
          </cell>
          <cell r="E6445">
            <v>0</v>
          </cell>
          <cell r="F6445">
            <v>0</v>
          </cell>
          <cell r="G6445">
            <v>0</v>
          </cell>
        </row>
        <row r="6446">
          <cell r="A6446" t="str">
            <v/>
          </cell>
          <cell r="B6446" t="str">
            <v/>
          </cell>
          <cell r="C6446">
            <v>0</v>
          </cell>
          <cell r="D6446" t="str">
            <v/>
          </cell>
          <cell r="E6446">
            <v>0</v>
          </cell>
          <cell r="F6446">
            <v>0</v>
          </cell>
          <cell r="G6446">
            <v>0</v>
          </cell>
        </row>
        <row r="6447">
          <cell r="A6447">
            <v>0</v>
          </cell>
          <cell r="B6447">
            <v>0</v>
          </cell>
          <cell r="C6447">
            <v>0</v>
          </cell>
          <cell r="D6447">
            <v>0</v>
          </cell>
          <cell r="E6447">
            <v>0</v>
          </cell>
          <cell r="F6447" t="str">
            <v>Total C</v>
          </cell>
          <cell r="G6447">
            <v>0</v>
          </cell>
        </row>
        <row r="6448">
          <cell r="A6448">
            <v>0</v>
          </cell>
          <cell r="B6448">
            <v>0</v>
          </cell>
          <cell r="C6448">
            <v>0</v>
          </cell>
          <cell r="D6448">
            <v>0</v>
          </cell>
          <cell r="E6448">
            <v>0</v>
          </cell>
          <cell r="F6448">
            <v>0</v>
          </cell>
          <cell r="G6448">
            <v>0</v>
          </cell>
        </row>
        <row r="6449">
          <cell r="A6449" t="str">
            <v>23.4.3</v>
          </cell>
          <cell r="B6449" t="str">
            <v>Barandas de protección.</v>
          </cell>
          <cell r="C6449">
            <v>0</v>
          </cell>
          <cell r="D6449" t="str">
            <v>Costo  Neto</v>
          </cell>
          <cell r="E6449">
            <v>0</v>
          </cell>
          <cell r="F6449" t="str">
            <v>Total D=A+B+C</v>
          </cell>
          <cell r="G6449">
            <v>23954.37</v>
          </cell>
        </row>
        <row r="6451">
          <cell r="A6451" t="str">
            <v>ANALISIS DE PRECIOS</v>
          </cell>
          <cell r="B6451">
            <v>0</v>
          </cell>
          <cell r="C6451">
            <v>0</v>
          </cell>
          <cell r="D6451">
            <v>0</v>
          </cell>
          <cell r="E6451">
            <v>0</v>
          </cell>
          <cell r="F6451">
            <v>0</v>
          </cell>
          <cell r="G6451">
            <v>0</v>
          </cell>
        </row>
        <row r="6452">
          <cell r="A6452" t="str">
            <v>COMITENTE:</v>
          </cell>
          <cell r="B6452" t="str">
            <v>DIRECCIÓN DE INFRAESTRUCTURA ESCOLAR</v>
          </cell>
          <cell r="C6452">
            <v>0</v>
          </cell>
          <cell r="D6452">
            <v>0</v>
          </cell>
          <cell r="E6452">
            <v>0</v>
          </cell>
          <cell r="F6452">
            <v>0</v>
          </cell>
          <cell r="G6452">
            <v>0</v>
          </cell>
        </row>
        <row r="6453">
          <cell r="A6453" t="str">
            <v>CONTRATISTA:</v>
          </cell>
          <cell r="B6453">
            <v>0</v>
          </cell>
          <cell r="C6453">
            <v>0</v>
          </cell>
          <cell r="D6453">
            <v>0</v>
          </cell>
          <cell r="E6453">
            <v>0</v>
          </cell>
          <cell r="F6453">
            <v>0</v>
          </cell>
          <cell r="G6453">
            <v>0</v>
          </cell>
        </row>
        <row r="6454">
          <cell r="A6454" t="str">
            <v>OBRA:</v>
          </cell>
          <cell r="B6454" t="str">
            <v>ESCUELA JUAN JOSE PASO</v>
          </cell>
          <cell r="C6454">
            <v>0</v>
          </cell>
          <cell r="D6454">
            <v>0</v>
          </cell>
          <cell r="E6454">
            <v>0</v>
          </cell>
          <cell r="F6454" t="str">
            <v>PRECIOS A:</v>
          </cell>
          <cell r="G6454">
            <v>44180</v>
          </cell>
        </row>
        <row r="6455">
          <cell r="A6455" t="str">
            <v>UBICACIÓN:</v>
          </cell>
          <cell r="B6455" t="str">
            <v>DEPARTAMENTO ANGACO</v>
          </cell>
          <cell r="C6455">
            <v>0</v>
          </cell>
          <cell r="D6455">
            <v>0</v>
          </cell>
          <cell r="E6455">
            <v>0</v>
          </cell>
          <cell r="F6455">
            <v>0</v>
          </cell>
          <cell r="G6455">
            <v>0</v>
          </cell>
        </row>
        <row r="6456">
          <cell r="A6456" t="str">
            <v>RUBRO:</v>
          </cell>
          <cell r="B6456">
            <v>24</v>
          </cell>
          <cell r="C6456" t="str">
            <v>LIMPIEZA DE OBRA</v>
          </cell>
          <cell r="D6456">
            <v>0</v>
          </cell>
          <cell r="E6456">
            <v>0</v>
          </cell>
          <cell r="F6456">
            <v>0</v>
          </cell>
          <cell r="G6456">
            <v>0</v>
          </cell>
        </row>
        <row r="6457">
          <cell r="A6457" t="str">
            <v>ITEM:</v>
          </cell>
          <cell r="B6457" t="str">
            <v>24.1</v>
          </cell>
          <cell r="C6457" t="str">
            <v>Limpieza de obra periódica y final</v>
          </cell>
          <cell r="D6457">
            <v>0</v>
          </cell>
          <cell r="E6457">
            <v>0</v>
          </cell>
          <cell r="F6457" t="str">
            <v>UNIDAD:</v>
          </cell>
          <cell r="G6457" t="str">
            <v>m2</v>
          </cell>
        </row>
        <row r="6458">
          <cell r="A6458">
            <v>0</v>
          </cell>
          <cell r="B6458">
            <v>0</v>
          </cell>
          <cell r="C6458">
            <v>0</v>
          </cell>
          <cell r="D6458">
            <v>0</v>
          </cell>
          <cell r="E6458">
            <v>0</v>
          </cell>
          <cell r="F6458">
            <v>0</v>
          </cell>
          <cell r="G6458">
            <v>0</v>
          </cell>
        </row>
        <row r="6459">
          <cell r="A6459" t="str">
            <v>DATOS REDETERMINACION</v>
          </cell>
          <cell r="B6459">
            <v>0</v>
          </cell>
          <cell r="C6459" t="str">
            <v>DESIGNACION</v>
          </cell>
          <cell r="D6459" t="str">
            <v>U</v>
          </cell>
          <cell r="E6459" t="str">
            <v>Cantidad</v>
          </cell>
          <cell r="F6459" t="str">
            <v>$ Unitarios</v>
          </cell>
          <cell r="G6459" t="str">
            <v>$ Parcial</v>
          </cell>
        </row>
        <row r="6460">
          <cell r="A6460" t="str">
            <v>CÓDIGO</v>
          </cell>
          <cell r="B6460" t="str">
            <v>DESCRIPCIÓN</v>
          </cell>
          <cell r="C6460">
            <v>0</v>
          </cell>
          <cell r="D6460">
            <v>0</v>
          </cell>
          <cell r="E6460">
            <v>0</v>
          </cell>
          <cell r="F6460">
            <v>0</v>
          </cell>
          <cell r="G6460">
            <v>0</v>
          </cell>
        </row>
        <row r="6461">
          <cell r="A6461">
            <v>0</v>
          </cell>
          <cell r="B6461">
            <v>0</v>
          </cell>
          <cell r="C6461" t="str">
            <v>A - MATERIALES</v>
          </cell>
          <cell r="D6461">
            <v>0</v>
          </cell>
          <cell r="E6461">
            <v>0</v>
          </cell>
          <cell r="F6461">
            <v>0</v>
          </cell>
          <cell r="G6461">
            <v>0</v>
          </cell>
        </row>
        <row r="6462">
          <cell r="A6462" t="str">
            <v>INDEC-DCTO - inciso p)</v>
          </cell>
          <cell r="B6462" t="str">
            <v>Gastos generales</v>
          </cell>
          <cell r="C6462" t="str">
            <v>Materiales Varios (Limpieza Diaria de Obra)</v>
          </cell>
          <cell r="D6462" t="str">
            <v>Gl.</v>
          </cell>
          <cell r="E6462">
            <v>1</v>
          </cell>
          <cell r="F6462">
            <v>11.914893617021276</v>
          </cell>
          <cell r="G6462">
            <v>11.91</v>
          </cell>
        </row>
        <row r="6463">
          <cell r="A6463" t="str">
            <v>INDEC-DCTO - inciso p)</v>
          </cell>
          <cell r="B6463" t="str">
            <v>Gastos generales</v>
          </cell>
          <cell r="C6463" t="str">
            <v>Materiales Varios (Limpieza Final de Obra)</v>
          </cell>
          <cell r="D6463" t="str">
            <v>Gl.</v>
          </cell>
          <cell r="E6463">
            <v>1</v>
          </cell>
          <cell r="F6463">
            <v>4.2553191489361701</v>
          </cell>
          <cell r="G6463">
            <v>4.26</v>
          </cell>
        </row>
        <row r="6464">
          <cell r="A6464" t="str">
            <v/>
          </cell>
          <cell r="B6464" t="str">
            <v/>
          </cell>
          <cell r="C6464">
            <v>0</v>
          </cell>
          <cell r="D6464" t="str">
            <v/>
          </cell>
          <cell r="E6464">
            <v>0</v>
          </cell>
          <cell r="F6464">
            <v>0</v>
          </cell>
          <cell r="G6464">
            <v>0</v>
          </cell>
        </row>
        <row r="6465">
          <cell r="A6465" t="str">
            <v/>
          </cell>
          <cell r="B6465" t="str">
            <v/>
          </cell>
          <cell r="C6465">
            <v>0</v>
          </cell>
          <cell r="D6465" t="str">
            <v/>
          </cell>
          <cell r="E6465">
            <v>0</v>
          </cell>
          <cell r="F6465">
            <v>0</v>
          </cell>
          <cell r="G6465">
            <v>0</v>
          </cell>
        </row>
        <row r="6466">
          <cell r="A6466" t="str">
            <v/>
          </cell>
          <cell r="B6466" t="str">
            <v/>
          </cell>
          <cell r="C6466">
            <v>0</v>
          </cell>
          <cell r="D6466" t="str">
            <v/>
          </cell>
          <cell r="E6466">
            <v>0</v>
          </cell>
          <cell r="F6466">
            <v>0</v>
          </cell>
          <cell r="G6466">
            <v>0</v>
          </cell>
        </row>
        <row r="6467">
          <cell r="A6467" t="str">
            <v/>
          </cell>
          <cell r="B6467" t="str">
            <v/>
          </cell>
          <cell r="C6467">
            <v>0</v>
          </cell>
          <cell r="D6467" t="str">
            <v/>
          </cell>
          <cell r="E6467">
            <v>0</v>
          </cell>
          <cell r="F6467">
            <v>0</v>
          </cell>
          <cell r="G6467">
            <v>0</v>
          </cell>
        </row>
        <row r="6468">
          <cell r="A6468" t="str">
            <v/>
          </cell>
          <cell r="B6468" t="str">
            <v/>
          </cell>
          <cell r="C6468">
            <v>0</v>
          </cell>
          <cell r="D6468" t="str">
            <v/>
          </cell>
          <cell r="E6468">
            <v>0</v>
          </cell>
          <cell r="F6468">
            <v>0</v>
          </cell>
          <cell r="G6468">
            <v>0</v>
          </cell>
        </row>
        <row r="6469">
          <cell r="A6469" t="str">
            <v/>
          </cell>
          <cell r="B6469" t="str">
            <v/>
          </cell>
          <cell r="C6469">
            <v>0</v>
          </cell>
          <cell r="D6469" t="str">
            <v/>
          </cell>
          <cell r="E6469">
            <v>0</v>
          </cell>
          <cell r="F6469">
            <v>0</v>
          </cell>
          <cell r="G6469">
            <v>0</v>
          </cell>
        </row>
        <row r="6470">
          <cell r="A6470" t="str">
            <v/>
          </cell>
          <cell r="B6470" t="str">
            <v/>
          </cell>
          <cell r="C6470">
            <v>0</v>
          </cell>
          <cell r="D6470" t="str">
            <v/>
          </cell>
          <cell r="E6470">
            <v>0</v>
          </cell>
          <cell r="F6470">
            <v>0</v>
          </cell>
          <cell r="G6470">
            <v>0</v>
          </cell>
        </row>
        <row r="6471">
          <cell r="A6471" t="str">
            <v/>
          </cell>
          <cell r="B6471" t="str">
            <v/>
          </cell>
          <cell r="C6471">
            <v>0</v>
          </cell>
          <cell r="D6471" t="str">
            <v/>
          </cell>
          <cell r="E6471">
            <v>0</v>
          </cell>
          <cell r="F6471">
            <v>0</v>
          </cell>
          <cell r="G6471">
            <v>0</v>
          </cell>
        </row>
        <row r="6472">
          <cell r="A6472" t="str">
            <v/>
          </cell>
          <cell r="B6472" t="str">
            <v/>
          </cell>
          <cell r="C6472">
            <v>0</v>
          </cell>
          <cell r="D6472" t="str">
            <v/>
          </cell>
          <cell r="E6472">
            <v>0</v>
          </cell>
          <cell r="F6472">
            <v>0</v>
          </cell>
          <cell r="G6472">
            <v>0</v>
          </cell>
        </row>
        <row r="6473">
          <cell r="A6473" t="str">
            <v/>
          </cell>
          <cell r="B6473" t="str">
            <v/>
          </cell>
          <cell r="C6473">
            <v>0</v>
          </cell>
          <cell r="D6473" t="str">
            <v/>
          </cell>
          <cell r="E6473">
            <v>0</v>
          </cell>
          <cell r="F6473">
            <v>0</v>
          </cell>
          <cell r="G6473">
            <v>0</v>
          </cell>
        </row>
        <row r="6474">
          <cell r="A6474" t="str">
            <v/>
          </cell>
          <cell r="B6474" t="str">
            <v/>
          </cell>
          <cell r="C6474">
            <v>0</v>
          </cell>
          <cell r="D6474" t="str">
            <v/>
          </cell>
          <cell r="E6474">
            <v>0</v>
          </cell>
          <cell r="F6474">
            <v>0</v>
          </cell>
          <cell r="G6474">
            <v>0</v>
          </cell>
        </row>
        <row r="6475">
          <cell r="A6475" t="str">
            <v/>
          </cell>
          <cell r="B6475" t="str">
            <v/>
          </cell>
          <cell r="C6475">
            <v>0</v>
          </cell>
          <cell r="D6475" t="str">
            <v/>
          </cell>
          <cell r="E6475">
            <v>0</v>
          </cell>
          <cell r="F6475">
            <v>0</v>
          </cell>
          <cell r="G6475">
            <v>0</v>
          </cell>
        </row>
        <row r="6476">
          <cell r="A6476">
            <v>0</v>
          </cell>
          <cell r="B6476">
            <v>0</v>
          </cell>
          <cell r="C6476">
            <v>0</v>
          </cell>
          <cell r="D6476">
            <v>0</v>
          </cell>
          <cell r="E6476">
            <v>0</v>
          </cell>
          <cell r="F6476" t="str">
            <v>Total A</v>
          </cell>
          <cell r="G6476">
            <v>16.170000000000002</v>
          </cell>
        </row>
        <row r="6477">
          <cell r="A6477">
            <v>0</v>
          </cell>
          <cell r="B6477">
            <v>0</v>
          </cell>
          <cell r="C6477" t="str">
            <v>B - MANO DE OBRA</v>
          </cell>
          <cell r="D6477">
            <v>0</v>
          </cell>
          <cell r="E6477">
            <v>0</v>
          </cell>
          <cell r="F6477">
            <v>0</v>
          </cell>
          <cell r="G6477">
            <v>0</v>
          </cell>
        </row>
        <row r="6478">
          <cell r="A6478" t="str">
            <v>IIEE-SJ - 101000</v>
          </cell>
          <cell r="B6478" t="str">
            <v>Oficial Especializado</v>
          </cell>
          <cell r="C6478" t="str">
            <v>Oficial Especializado</v>
          </cell>
          <cell r="D6478" t="str">
            <v>hs.</v>
          </cell>
          <cell r="E6478">
            <v>5.7446808510638291E-3</v>
          </cell>
          <cell r="F6478">
            <v>260.7</v>
          </cell>
          <cell r="G6478">
            <v>1.5</v>
          </cell>
        </row>
        <row r="6479">
          <cell r="A6479" t="str">
            <v>IIEE-SJ - 102000</v>
          </cell>
          <cell r="B6479" t="str">
            <v xml:space="preserve">Oficial </v>
          </cell>
          <cell r="C6479" t="str">
            <v>Oficial</v>
          </cell>
          <cell r="D6479" t="str">
            <v>hs.</v>
          </cell>
          <cell r="E6479">
            <v>2.1276595744680851E-3</v>
          </cell>
          <cell r="F6479">
            <v>222.14</v>
          </cell>
          <cell r="G6479">
            <v>0.47</v>
          </cell>
        </row>
        <row r="6480">
          <cell r="A6480" t="str">
            <v>IIEE-SJ - 103000</v>
          </cell>
          <cell r="B6480" t="str">
            <v>Ayudante</v>
          </cell>
          <cell r="C6480" t="str">
            <v>Ayudante</v>
          </cell>
          <cell r="D6480" t="str">
            <v>hs.</v>
          </cell>
          <cell r="E6480">
            <v>0.13114893617021275</v>
          </cell>
          <cell r="F6480">
            <v>188.03</v>
          </cell>
          <cell r="G6480">
            <v>24.66</v>
          </cell>
        </row>
        <row r="6481">
          <cell r="A6481" t="str">
            <v>IIEE-SJ - 101000</v>
          </cell>
          <cell r="B6481" t="str">
            <v>Oficial Especializado</v>
          </cell>
          <cell r="C6481" t="str">
            <v>Cargas Sociales Oficial Especializado</v>
          </cell>
          <cell r="D6481" t="str">
            <v>hs.</v>
          </cell>
          <cell r="E6481">
            <v>5.7446808510638291E-3</v>
          </cell>
          <cell r="F6481">
            <v>163.56</v>
          </cell>
          <cell r="G6481">
            <v>0.94</v>
          </cell>
        </row>
        <row r="6482">
          <cell r="A6482" t="str">
            <v>IIEE-SJ - 102000</v>
          </cell>
          <cell r="B6482" t="str">
            <v xml:space="preserve">Oficial </v>
          </cell>
          <cell r="C6482" t="str">
            <v>Cargas Sociales Oficial</v>
          </cell>
          <cell r="D6482" t="str">
            <v>hs.</v>
          </cell>
          <cell r="E6482">
            <v>2.1276595744680851E-3</v>
          </cell>
          <cell r="F6482">
            <v>139.9</v>
          </cell>
          <cell r="G6482">
            <v>0.3</v>
          </cell>
        </row>
        <row r="6483">
          <cell r="A6483" t="str">
            <v>IIEE-SJ - 103000</v>
          </cell>
          <cell r="B6483" t="str">
            <v>Ayudante</v>
          </cell>
          <cell r="C6483" t="str">
            <v>Cargas Sociales Ayudante</v>
          </cell>
          <cell r="D6483" t="str">
            <v>hs.</v>
          </cell>
          <cell r="E6483">
            <v>0.13114893617021275</v>
          </cell>
          <cell r="F6483">
            <v>118.96</v>
          </cell>
          <cell r="G6483">
            <v>15.6</v>
          </cell>
        </row>
        <row r="6484">
          <cell r="A6484" t="str">
            <v/>
          </cell>
          <cell r="B6484">
            <v>0</v>
          </cell>
          <cell r="C6484">
            <v>0</v>
          </cell>
          <cell r="D6484" t="str">
            <v/>
          </cell>
          <cell r="E6484">
            <v>0</v>
          </cell>
          <cell r="F6484">
            <v>0</v>
          </cell>
          <cell r="G6484">
            <v>0</v>
          </cell>
        </row>
        <row r="6485">
          <cell r="A6485" t="str">
            <v/>
          </cell>
          <cell r="B6485">
            <v>0</v>
          </cell>
          <cell r="C6485">
            <v>0</v>
          </cell>
          <cell r="D6485" t="str">
            <v/>
          </cell>
          <cell r="E6485">
            <v>0</v>
          </cell>
          <cell r="F6485">
            <v>0</v>
          </cell>
          <cell r="G6485">
            <v>0</v>
          </cell>
        </row>
        <row r="6486">
          <cell r="A6486">
            <v>0</v>
          </cell>
          <cell r="B6486">
            <v>0</v>
          </cell>
          <cell r="C6486">
            <v>0</v>
          </cell>
          <cell r="D6486">
            <v>0</v>
          </cell>
          <cell r="E6486">
            <v>0</v>
          </cell>
          <cell r="F6486" t="str">
            <v>Total B</v>
          </cell>
          <cell r="G6486">
            <v>43.47</v>
          </cell>
        </row>
        <row r="6487">
          <cell r="A6487">
            <v>0</v>
          </cell>
          <cell r="B6487">
            <v>0</v>
          </cell>
          <cell r="C6487" t="str">
            <v>C - EQUIPOS</v>
          </cell>
          <cell r="D6487">
            <v>0</v>
          </cell>
          <cell r="E6487">
            <v>0</v>
          </cell>
          <cell r="F6487">
            <v>0</v>
          </cell>
          <cell r="G6487">
            <v>0</v>
          </cell>
        </row>
        <row r="6488">
          <cell r="A6488" t="str">
            <v>INDEC-SA - 51800-21</v>
          </cell>
          <cell r="B6488" t="str">
            <v>Retroexcavadora</v>
          </cell>
          <cell r="C6488" t="str">
            <v>Retroexcavadora</v>
          </cell>
          <cell r="D6488" t="str">
            <v>hs</v>
          </cell>
          <cell r="E6488">
            <v>3.829787234042553E-3</v>
          </cell>
          <cell r="F6488">
            <v>1734.25</v>
          </cell>
          <cell r="G6488">
            <v>6.64</v>
          </cell>
        </row>
        <row r="6489">
          <cell r="A6489" t="str">
            <v>INDEC-SA - 71240-11</v>
          </cell>
          <cell r="B6489" t="str">
            <v>Camión volcador</v>
          </cell>
          <cell r="C6489" t="str">
            <v>Camion Volcador (6m3)</v>
          </cell>
          <cell r="D6489" t="str">
            <v>hs</v>
          </cell>
          <cell r="E6489">
            <v>1.9148936170212765E-3</v>
          </cell>
          <cell r="F6489">
            <v>1951.25</v>
          </cell>
          <cell r="G6489">
            <v>3.74</v>
          </cell>
        </row>
        <row r="6490">
          <cell r="A6490" t="str">
            <v/>
          </cell>
          <cell r="B6490" t="str">
            <v/>
          </cell>
          <cell r="C6490">
            <v>0</v>
          </cell>
          <cell r="D6490" t="str">
            <v/>
          </cell>
          <cell r="E6490">
            <v>0</v>
          </cell>
          <cell r="F6490">
            <v>0</v>
          </cell>
          <cell r="G6490">
            <v>0</v>
          </cell>
        </row>
        <row r="6491">
          <cell r="A6491" t="str">
            <v/>
          </cell>
          <cell r="B6491" t="str">
            <v/>
          </cell>
          <cell r="C6491">
            <v>0</v>
          </cell>
          <cell r="D6491" t="str">
            <v/>
          </cell>
          <cell r="E6491">
            <v>0</v>
          </cell>
          <cell r="F6491">
            <v>0</v>
          </cell>
          <cell r="G6491">
            <v>0</v>
          </cell>
        </row>
        <row r="6492">
          <cell r="A6492" t="str">
            <v/>
          </cell>
          <cell r="B6492" t="str">
            <v/>
          </cell>
          <cell r="C6492">
            <v>0</v>
          </cell>
          <cell r="D6492" t="str">
            <v/>
          </cell>
          <cell r="E6492">
            <v>0</v>
          </cell>
          <cell r="F6492">
            <v>0</v>
          </cell>
          <cell r="G6492">
            <v>0</v>
          </cell>
        </row>
        <row r="6493">
          <cell r="A6493" t="str">
            <v/>
          </cell>
          <cell r="B6493" t="str">
            <v/>
          </cell>
          <cell r="C6493">
            <v>0</v>
          </cell>
          <cell r="D6493" t="str">
            <v/>
          </cell>
          <cell r="E6493">
            <v>0</v>
          </cell>
          <cell r="F6493">
            <v>0</v>
          </cell>
          <cell r="G6493">
            <v>0</v>
          </cell>
        </row>
        <row r="6494">
          <cell r="A6494" t="str">
            <v/>
          </cell>
          <cell r="B6494" t="str">
            <v/>
          </cell>
          <cell r="C6494">
            <v>0</v>
          </cell>
          <cell r="D6494" t="str">
            <v/>
          </cell>
          <cell r="E6494">
            <v>0</v>
          </cell>
          <cell r="F6494">
            <v>0</v>
          </cell>
          <cell r="G6494">
            <v>0</v>
          </cell>
        </row>
        <row r="6495">
          <cell r="A6495" t="str">
            <v/>
          </cell>
          <cell r="B6495" t="str">
            <v/>
          </cell>
          <cell r="C6495">
            <v>0</v>
          </cell>
          <cell r="D6495" t="str">
            <v/>
          </cell>
          <cell r="E6495">
            <v>0</v>
          </cell>
          <cell r="F6495">
            <v>0</v>
          </cell>
          <cell r="G6495">
            <v>0</v>
          </cell>
        </row>
        <row r="6496">
          <cell r="A6496" t="str">
            <v/>
          </cell>
          <cell r="B6496" t="str">
            <v/>
          </cell>
          <cell r="C6496">
            <v>0</v>
          </cell>
          <cell r="D6496" t="str">
            <v/>
          </cell>
          <cell r="E6496">
            <v>0</v>
          </cell>
          <cell r="F6496">
            <v>0</v>
          </cell>
          <cell r="G6496">
            <v>0</v>
          </cell>
        </row>
        <row r="6497">
          <cell r="A6497">
            <v>0</v>
          </cell>
          <cell r="B6497">
            <v>0</v>
          </cell>
          <cell r="C6497">
            <v>0</v>
          </cell>
          <cell r="D6497">
            <v>0</v>
          </cell>
          <cell r="E6497">
            <v>0</v>
          </cell>
          <cell r="F6497" t="str">
            <v>Total C</v>
          </cell>
          <cell r="G6497">
            <v>10.379999999999999</v>
          </cell>
        </row>
        <row r="6498">
          <cell r="A6498">
            <v>0</v>
          </cell>
          <cell r="B6498">
            <v>0</v>
          </cell>
          <cell r="C6498">
            <v>0</v>
          </cell>
          <cell r="D6498">
            <v>0</v>
          </cell>
          <cell r="E6498">
            <v>0</v>
          </cell>
          <cell r="F6498">
            <v>0</v>
          </cell>
          <cell r="G6498">
            <v>0</v>
          </cell>
        </row>
        <row r="6499">
          <cell r="A6499" t="str">
            <v>24.1</v>
          </cell>
          <cell r="B6499" t="str">
            <v>Limpieza de obra periódica y final</v>
          </cell>
          <cell r="C6499">
            <v>0</v>
          </cell>
          <cell r="D6499" t="str">
            <v>Costo  Neto</v>
          </cell>
          <cell r="E6499">
            <v>0</v>
          </cell>
          <cell r="F6499" t="str">
            <v>Total D=A+B+C</v>
          </cell>
          <cell r="G6499">
            <v>70.019999999999982</v>
          </cell>
        </row>
        <row r="6501">
          <cell r="A6501" t="str">
            <v>ANALISIS DE PRECIOS</v>
          </cell>
          <cell r="B6501">
            <v>0</v>
          </cell>
          <cell r="C6501">
            <v>0</v>
          </cell>
          <cell r="D6501">
            <v>0</v>
          </cell>
          <cell r="E6501">
            <v>0</v>
          </cell>
          <cell r="F6501">
            <v>0</v>
          </cell>
          <cell r="G6501">
            <v>0</v>
          </cell>
        </row>
        <row r="6502">
          <cell r="A6502" t="str">
            <v>COMITENTE:</v>
          </cell>
          <cell r="B6502" t="str">
            <v>DIRECCIÓN DE INFRAESTRUCTURA ESCOLAR</v>
          </cell>
          <cell r="C6502">
            <v>0</v>
          </cell>
          <cell r="D6502">
            <v>0</v>
          </cell>
          <cell r="E6502">
            <v>0</v>
          </cell>
          <cell r="F6502">
            <v>0</v>
          </cell>
          <cell r="G6502">
            <v>0</v>
          </cell>
        </row>
        <row r="6503">
          <cell r="A6503" t="str">
            <v>CONTRATISTA:</v>
          </cell>
          <cell r="B6503">
            <v>0</v>
          </cell>
          <cell r="C6503">
            <v>0</v>
          </cell>
          <cell r="D6503">
            <v>0</v>
          </cell>
          <cell r="E6503">
            <v>0</v>
          </cell>
          <cell r="F6503">
            <v>0</v>
          </cell>
          <cell r="G6503">
            <v>0</v>
          </cell>
        </row>
        <row r="6504">
          <cell r="A6504" t="str">
            <v>OBRA:</v>
          </cell>
          <cell r="B6504" t="str">
            <v>ESCUELA JUAN JOSE PASO</v>
          </cell>
          <cell r="C6504">
            <v>0</v>
          </cell>
          <cell r="D6504">
            <v>0</v>
          </cell>
          <cell r="E6504">
            <v>0</v>
          </cell>
          <cell r="F6504" t="str">
            <v>PRECIOS A:</v>
          </cell>
          <cell r="G6504">
            <v>44180</v>
          </cell>
        </row>
        <row r="6505">
          <cell r="A6505" t="str">
            <v>UBICACIÓN:</v>
          </cell>
          <cell r="B6505" t="str">
            <v>DEPARTAMENTO ANGACO</v>
          </cell>
          <cell r="C6505">
            <v>0</v>
          </cell>
          <cell r="D6505">
            <v>0</v>
          </cell>
          <cell r="E6505">
            <v>0</v>
          </cell>
          <cell r="F6505">
            <v>0</v>
          </cell>
          <cell r="G6505">
            <v>0</v>
          </cell>
        </row>
        <row r="6506">
          <cell r="A6506" t="str">
            <v>RUBRO:</v>
          </cell>
          <cell r="B6506">
            <v>25</v>
          </cell>
          <cell r="C6506" t="str">
            <v>REPARACIONES, REFACCIONES Y REFUNCIONALIZACIONES</v>
          </cell>
          <cell r="D6506">
            <v>0</v>
          </cell>
          <cell r="E6506">
            <v>0</v>
          </cell>
          <cell r="F6506">
            <v>0</v>
          </cell>
          <cell r="G6506">
            <v>0</v>
          </cell>
        </row>
        <row r="6507">
          <cell r="A6507" t="str">
            <v>ITEM:</v>
          </cell>
          <cell r="B6507" t="str">
            <v>25.1</v>
          </cell>
          <cell r="C6507" t="str">
            <v>Muro de ingreso sobre línea municipal</v>
          </cell>
          <cell r="D6507">
            <v>0</v>
          </cell>
          <cell r="E6507">
            <v>0</v>
          </cell>
          <cell r="F6507" t="str">
            <v>UNIDAD:</v>
          </cell>
          <cell r="G6507" t="str">
            <v>m2</v>
          </cell>
        </row>
        <row r="6508">
          <cell r="A6508">
            <v>0</v>
          </cell>
          <cell r="B6508">
            <v>0</v>
          </cell>
          <cell r="C6508">
            <v>0</v>
          </cell>
          <cell r="D6508">
            <v>0</v>
          </cell>
          <cell r="E6508">
            <v>0</v>
          </cell>
          <cell r="F6508">
            <v>0</v>
          </cell>
          <cell r="G6508">
            <v>0</v>
          </cell>
        </row>
        <row r="6509">
          <cell r="A6509" t="str">
            <v>DATOS REDETERMINACION</v>
          </cell>
          <cell r="B6509">
            <v>0</v>
          </cell>
          <cell r="C6509" t="str">
            <v>DESIGNACION</v>
          </cell>
          <cell r="D6509" t="str">
            <v>U</v>
          </cell>
          <cell r="E6509" t="str">
            <v>Cantidad</v>
          </cell>
          <cell r="F6509" t="str">
            <v>$ Unitarios</v>
          </cell>
          <cell r="G6509" t="str">
            <v>$ Parcial</v>
          </cell>
        </row>
        <row r="6510">
          <cell r="A6510" t="str">
            <v>CÓDIGO</v>
          </cell>
          <cell r="B6510" t="str">
            <v>DESCRIPCIÓN</v>
          </cell>
          <cell r="C6510">
            <v>0</v>
          </cell>
          <cell r="D6510">
            <v>0</v>
          </cell>
          <cell r="E6510">
            <v>0</v>
          </cell>
          <cell r="F6510">
            <v>0</v>
          </cell>
          <cell r="G6510">
            <v>0</v>
          </cell>
        </row>
        <row r="6511">
          <cell r="A6511">
            <v>0</v>
          </cell>
          <cell r="B6511">
            <v>0</v>
          </cell>
          <cell r="C6511" t="str">
            <v>A - MATERIALES</v>
          </cell>
          <cell r="D6511">
            <v>0</v>
          </cell>
          <cell r="E6511">
            <v>0</v>
          </cell>
          <cell r="F6511">
            <v>0</v>
          </cell>
          <cell r="G6511">
            <v>0</v>
          </cell>
        </row>
        <row r="6512">
          <cell r="A6512" t="str">
            <v>INDEC-DCTO - inciso p)</v>
          </cell>
          <cell r="B6512" t="str">
            <v>Gastos generales</v>
          </cell>
          <cell r="C6512" t="str">
            <v>Materiales Varios (Muro de Ingreso Sobre Linea Municipal)</v>
          </cell>
          <cell r="D6512" t="str">
            <v>Gl.</v>
          </cell>
          <cell r="E6512">
            <v>1</v>
          </cell>
          <cell r="F6512">
            <v>7753.6888173302123</v>
          </cell>
          <cell r="G6512">
            <v>7753.69</v>
          </cell>
        </row>
        <row r="6513">
          <cell r="A6513" t="str">
            <v/>
          </cell>
          <cell r="B6513" t="str">
            <v/>
          </cell>
          <cell r="C6513">
            <v>0</v>
          </cell>
          <cell r="D6513" t="str">
            <v/>
          </cell>
          <cell r="E6513">
            <v>0</v>
          </cell>
          <cell r="F6513">
            <v>0</v>
          </cell>
          <cell r="G6513">
            <v>0</v>
          </cell>
        </row>
        <row r="6514">
          <cell r="A6514" t="str">
            <v/>
          </cell>
          <cell r="B6514" t="str">
            <v/>
          </cell>
          <cell r="C6514">
            <v>0</v>
          </cell>
          <cell r="D6514" t="str">
            <v/>
          </cell>
          <cell r="E6514">
            <v>0</v>
          </cell>
          <cell r="F6514">
            <v>0</v>
          </cell>
          <cell r="G6514">
            <v>0</v>
          </cell>
        </row>
        <row r="6515">
          <cell r="A6515" t="str">
            <v/>
          </cell>
          <cell r="B6515" t="str">
            <v/>
          </cell>
          <cell r="C6515">
            <v>0</v>
          </cell>
          <cell r="D6515" t="str">
            <v/>
          </cell>
          <cell r="E6515">
            <v>0</v>
          </cell>
          <cell r="F6515">
            <v>0</v>
          </cell>
          <cell r="G6515">
            <v>0</v>
          </cell>
        </row>
        <row r="6516">
          <cell r="A6516" t="str">
            <v/>
          </cell>
          <cell r="B6516" t="str">
            <v/>
          </cell>
          <cell r="C6516">
            <v>0</v>
          </cell>
          <cell r="D6516" t="str">
            <v/>
          </cell>
          <cell r="E6516">
            <v>0</v>
          </cell>
          <cell r="F6516">
            <v>0</v>
          </cell>
          <cell r="G6516">
            <v>0</v>
          </cell>
        </row>
        <row r="6517">
          <cell r="A6517" t="str">
            <v/>
          </cell>
          <cell r="B6517" t="str">
            <v/>
          </cell>
          <cell r="C6517">
            <v>0</v>
          </cell>
          <cell r="D6517" t="str">
            <v/>
          </cell>
          <cell r="E6517">
            <v>0</v>
          </cell>
          <cell r="F6517">
            <v>0</v>
          </cell>
          <cell r="G6517">
            <v>0</v>
          </cell>
        </row>
        <row r="6518">
          <cell r="A6518" t="str">
            <v/>
          </cell>
          <cell r="B6518" t="str">
            <v/>
          </cell>
          <cell r="C6518">
            <v>0</v>
          </cell>
          <cell r="D6518" t="str">
            <v/>
          </cell>
          <cell r="E6518">
            <v>0</v>
          </cell>
          <cell r="F6518">
            <v>0</v>
          </cell>
          <cell r="G6518">
            <v>0</v>
          </cell>
        </row>
        <row r="6519">
          <cell r="A6519" t="str">
            <v/>
          </cell>
          <cell r="B6519" t="str">
            <v/>
          </cell>
          <cell r="C6519">
            <v>0</v>
          </cell>
          <cell r="D6519" t="str">
            <v/>
          </cell>
          <cell r="E6519">
            <v>0</v>
          </cell>
          <cell r="F6519">
            <v>0</v>
          </cell>
          <cell r="G6519">
            <v>0</v>
          </cell>
        </row>
        <row r="6520">
          <cell r="A6520" t="str">
            <v/>
          </cell>
          <cell r="B6520" t="str">
            <v/>
          </cell>
          <cell r="C6520">
            <v>0</v>
          </cell>
          <cell r="D6520" t="str">
            <v/>
          </cell>
          <cell r="E6520">
            <v>0</v>
          </cell>
          <cell r="F6520">
            <v>0</v>
          </cell>
          <cell r="G6520">
            <v>0</v>
          </cell>
        </row>
        <row r="6521">
          <cell r="A6521" t="str">
            <v/>
          </cell>
          <cell r="B6521" t="str">
            <v/>
          </cell>
          <cell r="C6521">
            <v>0</v>
          </cell>
          <cell r="D6521" t="str">
            <v/>
          </cell>
          <cell r="E6521">
            <v>0</v>
          </cell>
          <cell r="F6521">
            <v>0</v>
          </cell>
          <cell r="G6521">
            <v>0</v>
          </cell>
        </row>
        <row r="6522">
          <cell r="A6522" t="str">
            <v/>
          </cell>
          <cell r="B6522" t="str">
            <v/>
          </cell>
          <cell r="C6522">
            <v>0</v>
          </cell>
          <cell r="D6522" t="str">
            <v/>
          </cell>
          <cell r="E6522">
            <v>0</v>
          </cell>
          <cell r="F6522">
            <v>0</v>
          </cell>
          <cell r="G6522">
            <v>0</v>
          </cell>
        </row>
        <row r="6523">
          <cell r="A6523" t="str">
            <v/>
          </cell>
          <cell r="B6523" t="str">
            <v/>
          </cell>
          <cell r="C6523">
            <v>0</v>
          </cell>
          <cell r="D6523" t="str">
            <v/>
          </cell>
          <cell r="E6523">
            <v>0</v>
          </cell>
          <cell r="F6523">
            <v>0</v>
          </cell>
          <cell r="G6523">
            <v>0</v>
          </cell>
        </row>
        <row r="6524">
          <cell r="A6524" t="str">
            <v/>
          </cell>
          <cell r="B6524" t="str">
            <v/>
          </cell>
          <cell r="C6524">
            <v>0</v>
          </cell>
          <cell r="D6524" t="str">
            <v/>
          </cell>
          <cell r="E6524">
            <v>0</v>
          </cell>
          <cell r="F6524">
            <v>0</v>
          </cell>
          <cell r="G6524">
            <v>0</v>
          </cell>
        </row>
        <row r="6525">
          <cell r="A6525" t="str">
            <v/>
          </cell>
          <cell r="B6525" t="str">
            <v/>
          </cell>
          <cell r="C6525">
            <v>0</v>
          </cell>
          <cell r="D6525" t="str">
            <v/>
          </cell>
          <cell r="E6525">
            <v>0</v>
          </cell>
          <cell r="F6525">
            <v>0</v>
          </cell>
          <cell r="G6525">
            <v>0</v>
          </cell>
        </row>
        <row r="6526">
          <cell r="A6526">
            <v>0</v>
          </cell>
          <cell r="B6526">
            <v>0</v>
          </cell>
          <cell r="C6526">
            <v>0</v>
          </cell>
          <cell r="D6526">
            <v>0</v>
          </cell>
          <cell r="E6526">
            <v>0</v>
          </cell>
          <cell r="F6526" t="str">
            <v>Total A</v>
          </cell>
          <cell r="G6526">
            <v>7753.69</v>
          </cell>
        </row>
        <row r="6527">
          <cell r="A6527">
            <v>0</v>
          </cell>
          <cell r="B6527">
            <v>0</v>
          </cell>
          <cell r="C6527" t="str">
            <v>B - MANO DE OBRA</v>
          </cell>
          <cell r="D6527">
            <v>0</v>
          </cell>
          <cell r="E6527">
            <v>0</v>
          </cell>
          <cell r="F6527">
            <v>0</v>
          </cell>
          <cell r="G6527">
            <v>0</v>
          </cell>
        </row>
        <row r="6528">
          <cell r="A6528" t="str">
            <v>IIEE-SJ - 102000</v>
          </cell>
          <cell r="B6528" t="str">
            <v xml:space="preserve">Oficial </v>
          </cell>
          <cell r="C6528" t="str">
            <v>Oficial</v>
          </cell>
          <cell r="D6528" t="str">
            <v>hs.</v>
          </cell>
          <cell r="E6528">
            <v>6.5309999999999997</v>
          </cell>
          <cell r="F6528">
            <v>222.14</v>
          </cell>
          <cell r="G6528">
            <v>1450.8</v>
          </cell>
        </row>
        <row r="6529">
          <cell r="A6529" t="str">
            <v>IIEE-SJ - 103000</v>
          </cell>
          <cell r="B6529" t="str">
            <v>Ayudante</v>
          </cell>
          <cell r="C6529" t="str">
            <v>Ayudante</v>
          </cell>
          <cell r="D6529" t="str">
            <v>hs.</v>
          </cell>
          <cell r="E6529">
            <v>7.6965000000000003</v>
          </cell>
          <cell r="F6529">
            <v>188.03</v>
          </cell>
          <cell r="G6529">
            <v>1447.17</v>
          </cell>
        </row>
        <row r="6530">
          <cell r="A6530" t="str">
            <v>IIEE-SJ - 102000</v>
          </cell>
          <cell r="B6530" t="str">
            <v xml:space="preserve">Oficial </v>
          </cell>
          <cell r="C6530" t="str">
            <v>Cargas Sociales Oficial</v>
          </cell>
          <cell r="D6530" t="str">
            <v>hs.</v>
          </cell>
          <cell r="E6530">
            <v>6.5309999999999997</v>
          </cell>
          <cell r="F6530">
            <v>139.9</v>
          </cell>
          <cell r="G6530">
            <v>913.69</v>
          </cell>
        </row>
        <row r="6531">
          <cell r="A6531" t="str">
            <v>IIEE-SJ - 103000</v>
          </cell>
          <cell r="B6531" t="str">
            <v>Ayudante</v>
          </cell>
          <cell r="C6531" t="str">
            <v>Cargas Sociales Ayudante</v>
          </cell>
          <cell r="D6531" t="str">
            <v>hs.</v>
          </cell>
          <cell r="E6531">
            <v>7.6965000000000003</v>
          </cell>
          <cell r="F6531">
            <v>118.96</v>
          </cell>
          <cell r="G6531">
            <v>915.58</v>
          </cell>
        </row>
        <row r="6532">
          <cell r="A6532" t="str">
            <v/>
          </cell>
          <cell r="B6532">
            <v>0</v>
          </cell>
          <cell r="C6532">
            <v>0</v>
          </cell>
          <cell r="D6532" t="str">
            <v/>
          </cell>
          <cell r="E6532">
            <v>0</v>
          </cell>
          <cell r="F6532">
            <v>0</v>
          </cell>
          <cell r="G6532">
            <v>0</v>
          </cell>
        </row>
        <row r="6533">
          <cell r="A6533" t="str">
            <v/>
          </cell>
          <cell r="B6533">
            <v>0</v>
          </cell>
          <cell r="C6533">
            <v>0</v>
          </cell>
          <cell r="D6533" t="str">
            <v/>
          </cell>
          <cell r="E6533">
            <v>0</v>
          </cell>
          <cell r="F6533">
            <v>0</v>
          </cell>
          <cell r="G6533">
            <v>0</v>
          </cell>
        </row>
        <row r="6534">
          <cell r="A6534" t="str">
            <v/>
          </cell>
          <cell r="B6534">
            <v>0</v>
          </cell>
          <cell r="C6534">
            <v>0</v>
          </cell>
          <cell r="D6534" t="str">
            <v/>
          </cell>
          <cell r="E6534">
            <v>0</v>
          </cell>
          <cell r="F6534">
            <v>0</v>
          </cell>
          <cell r="G6534">
            <v>0</v>
          </cell>
        </row>
        <row r="6535">
          <cell r="A6535" t="str">
            <v/>
          </cell>
          <cell r="B6535">
            <v>0</v>
          </cell>
          <cell r="C6535">
            <v>0</v>
          </cell>
          <cell r="D6535" t="str">
            <v/>
          </cell>
          <cell r="E6535">
            <v>0</v>
          </cell>
          <cell r="F6535">
            <v>0</v>
          </cell>
          <cell r="G6535">
            <v>0</v>
          </cell>
        </row>
        <row r="6536">
          <cell r="A6536">
            <v>0</v>
          </cell>
          <cell r="B6536">
            <v>0</v>
          </cell>
          <cell r="C6536">
            <v>0</v>
          </cell>
          <cell r="D6536">
            <v>0</v>
          </cell>
          <cell r="E6536">
            <v>0</v>
          </cell>
          <cell r="F6536" t="str">
            <v>Total B</v>
          </cell>
          <cell r="G6536">
            <v>4727.2400000000007</v>
          </cell>
        </row>
        <row r="6537">
          <cell r="A6537">
            <v>0</v>
          </cell>
          <cell r="B6537">
            <v>0</v>
          </cell>
          <cell r="C6537" t="str">
            <v>C - EQUIPOS</v>
          </cell>
          <cell r="D6537">
            <v>0</v>
          </cell>
          <cell r="E6537">
            <v>0</v>
          </cell>
          <cell r="F6537">
            <v>0</v>
          </cell>
          <cell r="G6537">
            <v>0</v>
          </cell>
        </row>
        <row r="6538">
          <cell r="A6538" t="str">
            <v/>
          </cell>
          <cell r="B6538" t="str">
            <v/>
          </cell>
          <cell r="C6538">
            <v>0</v>
          </cell>
          <cell r="D6538" t="str">
            <v/>
          </cell>
          <cell r="E6538">
            <v>0</v>
          </cell>
          <cell r="F6538">
            <v>0</v>
          </cell>
          <cell r="G6538">
            <v>0</v>
          </cell>
        </row>
        <row r="6539">
          <cell r="A6539" t="str">
            <v/>
          </cell>
          <cell r="B6539" t="str">
            <v/>
          </cell>
          <cell r="C6539">
            <v>0</v>
          </cell>
          <cell r="D6539" t="str">
            <v/>
          </cell>
          <cell r="E6539">
            <v>0</v>
          </cell>
          <cell r="F6539">
            <v>0</v>
          </cell>
          <cell r="G6539">
            <v>0</v>
          </cell>
        </row>
        <row r="6540">
          <cell r="A6540" t="str">
            <v/>
          </cell>
          <cell r="B6540" t="str">
            <v/>
          </cell>
          <cell r="C6540">
            <v>0</v>
          </cell>
          <cell r="D6540" t="str">
            <v/>
          </cell>
          <cell r="E6540">
            <v>0</v>
          </cell>
          <cell r="F6540">
            <v>0</v>
          </cell>
          <cell r="G6540">
            <v>0</v>
          </cell>
        </row>
        <row r="6541">
          <cell r="A6541" t="str">
            <v/>
          </cell>
          <cell r="B6541" t="str">
            <v/>
          </cell>
          <cell r="C6541">
            <v>0</v>
          </cell>
          <cell r="D6541" t="str">
            <v/>
          </cell>
          <cell r="E6541">
            <v>0</v>
          </cell>
          <cell r="F6541">
            <v>0</v>
          </cell>
          <cell r="G6541">
            <v>0</v>
          </cell>
        </row>
        <row r="6542">
          <cell r="A6542" t="str">
            <v/>
          </cell>
          <cell r="B6542" t="str">
            <v/>
          </cell>
          <cell r="C6542">
            <v>0</v>
          </cell>
          <cell r="D6542" t="str">
            <v/>
          </cell>
          <cell r="E6542">
            <v>0</v>
          </cell>
          <cell r="F6542">
            <v>0</v>
          </cell>
          <cell r="G6542">
            <v>0</v>
          </cell>
        </row>
        <row r="6543">
          <cell r="A6543" t="str">
            <v/>
          </cell>
          <cell r="B6543" t="str">
            <v/>
          </cell>
          <cell r="C6543">
            <v>0</v>
          </cell>
          <cell r="D6543" t="str">
            <v/>
          </cell>
          <cell r="E6543">
            <v>0</v>
          </cell>
          <cell r="F6543">
            <v>0</v>
          </cell>
          <cell r="G6543">
            <v>0</v>
          </cell>
        </row>
        <row r="6544">
          <cell r="A6544" t="str">
            <v/>
          </cell>
          <cell r="B6544" t="str">
            <v/>
          </cell>
          <cell r="C6544">
            <v>0</v>
          </cell>
          <cell r="D6544" t="str">
            <v/>
          </cell>
          <cell r="E6544">
            <v>0</v>
          </cell>
          <cell r="F6544">
            <v>0</v>
          </cell>
          <cell r="G6544">
            <v>0</v>
          </cell>
        </row>
        <row r="6545">
          <cell r="A6545" t="str">
            <v/>
          </cell>
          <cell r="B6545" t="str">
            <v/>
          </cell>
          <cell r="C6545">
            <v>0</v>
          </cell>
          <cell r="D6545" t="str">
            <v/>
          </cell>
          <cell r="E6545">
            <v>0</v>
          </cell>
          <cell r="F6545">
            <v>0</v>
          </cell>
          <cell r="G6545">
            <v>0</v>
          </cell>
        </row>
        <row r="6546">
          <cell r="A6546" t="str">
            <v/>
          </cell>
          <cell r="B6546" t="str">
            <v/>
          </cell>
          <cell r="C6546">
            <v>0</v>
          </cell>
          <cell r="D6546" t="str">
            <v/>
          </cell>
          <cell r="E6546">
            <v>0</v>
          </cell>
          <cell r="F6546">
            <v>0</v>
          </cell>
          <cell r="G6546">
            <v>0</v>
          </cell>
        </row>
        <row r="6547">
          <cell r="A6547">
            <v>0</v>
          </cell>
          <cell r="B6547">
            <v>0</v>
          </cell>
          <cell r="C6547">
            <v>0</v>
          </cell>
          <cell r="D6547">
            <v>0</v>
          </cell>
          <cell r="E6547">
            <v>0</v>
          </cell>
          <cell r="F6547" t="str">
            <v>Total C</v>
          </cell>
          <cell r="G6547">
            <v>0</v>
          </cell>
        </row>
        <row r="6548">
          <cell r="A6548">
            <v>0</v>
          </cell>
          <cell r="B6548">
            <v>0</v>
          </cell>
          <cell r="C6548">
            <v>0</v>
          </cell>
          <cell r="D6548">
            <v>0</v>
          </cell>
          <cell r="E6548">
            <v>0</v>
          </cell>
          <cell r="F6548">
            <v>0</v>
          </cell>
          <cell r="G6548">
            <v>0</v>
          </cell>
        </row>
        <row r="6549">
          <cell r="A6549" t="str">
            <v>25.1</v>
          </cell>
          <cell r="B6549" t="str">
            <v>Muro de ingreso sobre línea municipal</v>
          </cell>
          <cell r="C6549">
            <v>0</v>
          </cell>
          <cell r="D6549" t="str">
            <v>Costo  Neto</v>
          </cell>
          <cell r="E6549">
            <v>0</v>
          </cell>
          <cell r="F6549" t="str">
            <v>Total D=A+B+C</v>
          </cell>
          <cell r="G6549">
            <v>12480.93</v>
          </cell>
        </row>
        <row r="6551">
          <cell r="A6551" t="str">
            <v>ANALISIS DE PRECIOS</v>
          </cell>
          <cell r="B6551">
            <v>0</v>
          </cell>
          <cell r="C6551">
            <v>0</v>
          </cell>
          <cell r="D6551">
            <v>0</v>
          </cell>
          <cell r="E6551">
            <v>0</v>
          </cell>
          <cell r="F6551">
            <v>0</v>
          </cell>
          <cell r="G6551">
            <v>0</v>
          </cell>
        </row>
        <row r="6552">
          <cell r="A6552" t="str">
            <v>COMITENTE:</v>
          </cell>
          <cell r="B6552" t="str">
            <v>DIRECCIÓN DE INFRAESTRUCTURA ESCOLAR</v>
          </cell>
          <cell r="C6552">
            <v>0</v>
          </cell>
          <cell r="D6552">
            <v>0</v>
          </cell>
          <cell r="E6552">
            <v>0</v>
          </cell>
          <cell r="F6552">
            <v>0</v>
          </cell>
          <cell r="G6552">
            <v>0</v>
          </cell>
        </row>
        <row r="6553">
          <cell r="A6553" t="str">
            <v>CONTRATISTA:</v>
          </cell>
          <cell r="B6553">
            <v>0</v>
          </cell>
          <cell r="C6553">
            <v>0</v>
          </cell>
          <cell r="D6553">
            <v>0</v>
          </cell>
          <cell r="E6553">
            <v>0</v>
          </cell>
          <cell r="F6553">
            <v>0</v>
          </cell>
          <cell r="G6553">
            <v>0</v>
          </cell>
        </row>
        <row r="6554">
          <cell r="A6554" t="str">
            <v>OBRA:</v>
          </cell>
          <cell r="B6554" t="str">
            <v>ESCUELA JUAN JOSE PASO</v>
          </cell>
          <cell r="C6554">
            <v>0</v>
          </cell>
          <cell r="D6554">
            <v>0</v>
          </cell>
          <cell r="E6554">
            <v>0</v>
          </cell>
          <cell r="F6554" t="str">
            <v>PRECIOS A:</v>
          </cell>
          <cell r="G6554">
            <v>44180</v>
          </cell>
        </row>
        <row r="6555">
          <cell r="A6555" t="str">
            <v>UBICACIÓN:</v>
          </cell>
          <cell r="B6555" t="str">
            <v>DEPARTAMENTO ANGACO</v>
          </cell>
          <cell r="C6555">
            <v>0</v>
          </cell>
          <cell r="D6555">
            <v>0</v>
          </cell>
          <cell r="E6555">
            <v>0</v>
          </cell>
          <cell r="F6555">
            <v>0</v>
          </cell>
          <cell r="G6555">
            <v>0</v>
          </cell>
        </row>
        <row r="6556">
          <cell r="A6556" t="str">
            <v>RUBRO:</v>
          </cell>
          <cell r="B6556">
            <v>25</v>
          </cell>
          <cell r="C6556" t="str">
            <v>REPARACIONES, REFACCIONES Y REFUNCIONALIZACIONES</v>
          </cell>
          <cell r="D6556">
            <v>0</v>
          </cell>
          <cell r="E6556">
            <v>0</v>
          </cell>
          <cell r="F6556">
            <v>0</v>
          </cell>
          <cell r="G6556">
            <v>0</v>
          </cell>
        </row>
        <row r="6557">
          <cell r="A6557" t="str">
            <v>ITEM:</v>
          </cell>
          <cell r="B6557" t="str">
            <v>25.2</v>
          </cell>
          <cell r="C6557" t="str">
            <v>Ingreso principal y circulación</v>
          </cell>
          <cell r="D6557">
            <v>0</v>
          </cell>
          <cell r="E6557">
            <v>0</v>
          </cell>
          <cell r="F6557" t="str">
            <v>UNIDAD:</v>
          </cell>
          <cell r="G6557" t="str">
            <v>gl</v>
          </cell>
        </row>
        <row r="6558">
          <cell r="A6558">
            <v>0</v>
          </cell>
          <cell r="B6558">
            <v>0</v>
          </cell>
          <cell r="C6558">
            <v>0</v>
          </cell>
          <cell r="D6558">
            <v>0</v>
          </cell>
          <cell r="E6558">
            <v>0</v>
          </cell>
          <cell r="F6558">
            <v>0</v>
          </cell>
          <cell r="G6558">
            <v>0</v>
          </cell>
        </row>
        <row r="6559">
          <cell r="A6559" t="str">
            <v>DATOS REDETERMINACION</v>
          </cell>
          <cell r="B6559">
            <v>0</v>
          </cell>
          <cell r="C6559" t="str">
            <v>DESIGNACION</v>
          </cell>
          <cell r="D6559" t="str">
            <v>U</v>
          </cell>
          <cell r="E6559" t="str">
            <v>Cantidad</v>
          </cell>
          <cell r="F6559" t="str">
            <v>$ Unitarios</v>
          </cell>
          <cell r="G6559" t="str">
            <v>$ Parcial</v>
          </cell>
        </row>
        <row r="6560">
          <cell r="A6560" t="str">
            <v>CÓDIGO</v>
          </cell>
          <cell r="B6560" t="str">
            <v>DESCRIPCIÓN</v>
          </cell>
          <cell r="C6560">
            <v>0</v>
          </cell>
          <cell r="D6560">
            <v>0</v>
          </cell>
          <cell r="E6560">
            <v>0</v>
          </cell>
          <cell r="F6560">
            <v>0</v>
          </cell>
          <cell r="G6560">
            <v>0</v>
          </cell>
        </row>
        <row r="6561">
          <cell r="A6561">
            <v>0</v>
          </cell>
          <cell r="B6561">
            <v>0</v>
          </cell>
          <cell r="C6561" t="str">
            <v>A - MATERIALES</v>
          </cell>
          <cell r="D6561">
            <v>0</v>
          </cell>
          <cell r="E6561">
            <v>0</v>
          </cell>
          <cell r="F6561">
            <v>0</v>
          </cell>
          <cell r="G6561">
            <v>0</v>
          </cell>
        </row>
        <row r="6562">
          <cell r="A6562" t="str">
            <v/>
          </cell>
          <cell r="B6562" t="str">
            <v/>
          </cell>
          <cell r="C6562" t="str">
            <v>CHAPA</v>
          </cell>
          <cell r="D6562" t="str">
            <v>M2</v>
          </cell>
          <cell r="E6562">
            <v>1164</v>
          </cell>
          <cell r="F6562">
            <v>1100</v>
          </cell>
          <cell r="G6562">
            <v>1280400</v>
          </cell>
        </row>
        <row r="6563">
          <cell r="A6563" t="str">
            <v/>
          </cell>
          <cell r="B6563" t="str">
            <v/>
          </cell>
          <cell r="C6563" t="str">
            <v>DEMOLICION</v>
          </cell>
          <cell r="D6563" t="str">
            <v/>
          </cell>
          <cell r="E6563">
            <v>0</v>
          </cell>
          <cell r="F6563">
            <v>0</v>
          </cell>
          <cell r="G6563">
            <v>0</v>
          </cell>
        </row>
        <row r="6564">
          <cell r="A6564" t="str">
            <v/>
          </cell>
          <cell r="B6564" t="str">
            <v/>
          </cell>
          <cell r="C6564">
            <v>0</v>
          </cell>
          <cell r="D6564" t="str">
            <v/>
          </cell>
          <cell r="E6564">
            <v>0</v>
          </cell>
          <cell r="F6564">
            <v>0</v>
          </cell>
          <cell r="G6564">
            <v>0</v>
          </cell>
        </row>
        <row r="6565">
          <cell r="A6565" t="str">
            <v/>
          </cell>
          <cell r="B6565" t="str">
            <v/>
          </cell>
          <cell r="C6565">
            <v>0</v>
          </cell>
          <cell r="D6565" t="str">
            <v/>
          </cell>
          <cell r="E6565">
            <v>0</v>
          </cell>
          <cell r="F6565">
            <v>0</v>
          </cell>
          <cell r="G6565">
            <v>0</v>
          </cell>
        </row>
        <row r="6566">
          <cell r="A6566" t="str">
            <v/>
          </cell>
          <cell r="B6566" t="str">
            <v/>
          </cell>
          <cell r="C6566">
            <v>0</v>
          </cell>
          <cell r="D6566" t="str">
            <v/>
          </cell>
          <cell r="E6566">
            <v>0</v>
          </cell>
          <cell r="F6566">
            <v>0</v>
          </cell>
          <cell r="G6566">
            <v>0</v>
          </cell>
        </row>
        <row r="6567">
          <cell r="A6567" t="str">
            <v/>
          </cell>
          <cell r="B6567" t="str">
            <v/>
          </cell>
          <cell r="C6567">
            <v>0</v>
          </cell>
          <cell r="D6567" t="str">
            <v/>
          </cell>
          <cell r="E6567">
            <v>0</v>
          </cell>
          <cell r="F6567">
            <v>0</v>
          </cell>
          <cell r="G6567">
            <v>0</v>
          </cell>
        </row>
        <row r="6568">
          <cell r="A6568" t="str">
            <v/>
          </cell>
          <cell r="B6568" t="str">
            <v/>
          </cell>
          <cell r="C6568">
            <v>0</v>
          </cell>
          <cell r="D6568" t="str">
            <v/>
          </cell>
          <cell r="E6568">
            <v>0</v>
          </cell>
          <cell r="F6568">
            <v>0</v>
          </cell>
          <cell r="G6568">
            <v>0</v>
          </cell>
        </row>
        <row r="6569">
          <cell r="A6569" t="str">
            <v/>
          </cell>
          <cell r="B6569" t="str">
            <v/>
          </cell>
          <cell r="C6569">
            <v>0</v>
          </cell>
          <cell r="D6569" t="str">
            <v/>
          </cell>
          <cell r="E6569">
            <v>0</v>
          </cell>
          <cell r="F6569">
            <v>0</v>
          </cell>
          <cell r="G6569">
            <v>0</v>
          </cell>
        </row>
        <row r="6570">
          <cell r="A6570" t="str">
            <v/>
          </cell>
          <cell r="B6570" t="str">
            <v/>
          </cell>
          <cell r="C6570">
            <v>0</v>
          </cell>
          <cell r="D6570" t="str">
            <v/>
          </cell>
          <cell r="E6570">
            <v>0</v>
          </cell>
          <cell r="F6570">
            <v>0</v>
          </cell>
          <cell r="G6570">
            <v>0</v>
          </cell>
        </row>
        <row r="6571">
          <cell r="A6571" t="str">
            <v/>
          </cell>
          <cell r="B6571" t="str">
            <v/>
          </cell>
          <cell r="C6571">
            <v>0</v>
          </cell>
          <cell r="D6571" t="str">
            <v/>
          </cell>
          <cell r="E6571">
            <v>0</v>
          </cell>
          <cell r="F6571">
            <v>0</v>
          </cell>
          <cell r="G6571">
            <v>0</v>
          </cell>
        </row>
        <row r="6572">
          <cell r="A6572" t="str">
            <v/>
          </cell>
          <cell r="B6572" t="str">
            <v/>
          </cell>
          <cell r="C6572">
            <v>0</v>
          </cell>
          <cell r="D6572" t="str">
            <v/>
          </cell>
          <cell r="E6572">
            <v>0</v>
          </cell>
          <cell r="F6572">
            <v>0</v>
          </cell>
          <cell r="G6572">
            <v>0</v>
          </cell>
        </row>
        <row r="6573">
          <cell r="A6573" t="str">
            <v/>
          </cell>
          <cell r="B6573" t="str">
            <v/>
          </cell>
          <cell r="C6573">
            <v>0</v>
          </cell>
          <cell r="D6573" t="str">
            <v/>
          </cell>
          <cell r="E6573">
            <v>0</v>
          </cell>
          <cell r="F6573">
            <v>0</v>
          </cell>
          <cell r="G6573">
            <v>0</v>
          </cell>
        </row>
        <row r="6574">
          <cell r="A6574" t="str">
            <v/>
          </cell>
          <cell r="B6574" t="str">
            <v/>
          </cell>
          <cell r="C6574">
            <v>0</v>
          </cell>
          <cell r="D6574" t="str">
            <v/>
          </cell>
          <cell r="E6574">
            <v>0</v>
          </cell>
          <cell r="F6574">
            <v>0</v>
          </cell>
          <cell r="G6574">
            <v>0</v>
          </cell>
        </row>
        <row r="6575">
          <cell r="A6575" t="str">
            <v/>
          </cell>
          <cell r="B6575" t="str">
            <v/>
          </cell>
          <cell r="C6575">
            <v>0</v>
          </cell>
          <cell r="D6575" t="str">
            <v/>
          </cell>
          <cell r="E6575">
            <v>0</v>
          </cell>
          <cell r="F6575">
            <v>0</v>
          </cell>
          <cell r="G6575">
            <v>0</v>
          </cell>
        </row>
        <row r="6576">
          <cell r="A6576">
            <v>0</v>
          </cell>
          <cell r="B6576">
            <v>0</v>
          </cell>
          <cell r="C6576">
            <v>0</v>
          </cell>
          <cell r="D6576">
            <v>0</v>
          </cell>
          <cell r="E6576">
            <v>0</v>
          </cell>
          <cell r="F6576" t="str">
            <v>Total A</v>
          </cell>
          <cell r="G6576">
            <v>1280400</v>
          </cell>
        </row>
        <row r="6577">
          <cell r="A6577">
            <v>0</v>
          </cell>
          <cell r="B6577">
            <v>0</v>
          </cell>
          <cell r="C6577" t="str">
            <v>B - MANO DE OBRA</v>
          </cell>
          <cell r="D6577">
            <v>0</v>
          </cell>
          <cell r="E6577">
            <v>0</v>
          </cell>
          <cell r="F6577">
            <v>0</v>
          </cell>
          <cell r="G6577">
            <v>0</v>
          </cell>
        </row>
        <row r="6578">
          <cell r="A6578" t="str">
            <v>IIEE-SJ - 102000</v>
          </cell>
          <cell r="B6578" t="str">
            <v xml:space="preserve">Oficial </v>
          </cell>
          <cell r="C6578" t="str">
            <v>Oficial</v>
          </cell>
          <cell r="D6578" t="str">
            <v>hs.</v>
          </cell>
          <cell r="E6578">
            <v>440.91600000000005</v>
          </cell>
          <cell r="F6578">
            <v>222.14</v>
          </cell>
          <cell r="G6578">
            <v>97945.08</v>
          </cell>
        </row>
        <row r="6579">
          <cell r="A6579" t="str">
            <v>IIEE-SJ - 103000</v>
          </cell>
          <cell r="B6579" t="str">
            <v>Ayudante</v>
          </cell>
          <cell r="C6579" t="str">
            <v>Ayudante</v>
          </cell>
          <cell r="D6579" t="str">
            <v>hs.</v>
          </cell>
          <cell r="E6579">
            <v>519.98099999999999</v>
          </cell>
          <cell r="F6579">
            <v>188.03</v>
          </cell>
          <cell r="G6579">
            <v>97772.03</v>
          </cell>
        </row>
        <row r="6580">
          <cell r="A6580" t="str">
            <v>IIEE-SJ - 102000</v>
          </cell>
          <cell r="B6580" t="str">
            <v xml:space="preserve">Oficial </v>
          </cell>
          <cell r="C6580" t="str">
            <v>Cargas Sociales Oficial</v>
          </cell>
          <cell r="D6580" t="str">
            <v>hs.</v>
          </cell>
          <cell r="E6580">
            <v>440.91600000000005</v>
          </cell>
          <cell r="F6580">
            <v>139.9</v>
          </cell>
          <cell r="G6580">
            <v>61684.15</v>
          </cell>
        </row>
        <row r="6581">
          <cell r="A6581" t="str">
            <v>IIEE-SJ - 103000</v>
          </cell>
          <cell r="B6581" t="str">
            <v>Ayudante</v>
          </cell>
          <cell r="C6581" t="str">
            <v>Cargas Sociales Ayudante</v>
          </cell>
          <cell r="D6581" t="str">
            <v>hs.</v>
          </cell>
          <cell r="E6581">
            <v>519.98099999999999</v>
          </cell>
          <cell r="F6581">
            <v>118.96</v>
          </cell>
          <cell r="G6581">
            <v>61856.94</v>
          </cell>
        </row>
        <row r="6582">
          <cell r="A6582" t="str">
            <v/>
          </cell>
          <cell r="B6582">
            <v>0</v>
          </cell>
          <cell r="C6582">
            <v>0</v>
          </cell>
          <cell r="D6582" t="str">
            <v/>
          </cell>
          <cell r="E6582">
            <v>0</v>
          </cell>
          <cell r="F6582">
            <v>0</v>
          </cell>
          <cell r="G6582">
            <v>0</v>
          </cell>
        </row>
        <row r="6583">
          <cell r="A6583" t="str">
            <v/>
          </cell>
          <cell r="B6583">
            <v>0</v>
          </cell>
          <cell r="C6583">
            <v>0</v>
          </cell>
          <cell r="D6583" t="str">
            <v/>
          </cell>
          <cell r="E6583">
            <v>0</v>
          </cell>
          <cell r="F6583">
            <v>0</v>
          </cell>
          <cell r="G6583">
            <v>0</v>
          </cell>
        </row>
        <row r="6584">
          <cell r="A6584" t="str">
            <v/>
          </cell>
          <cell r="B6584">
            <v>0</v>
          </cell>
          <cell r="C6584">
            <v>0</v>
          </cell>
          <cell r="D6584" t="str">
            <v/>
          </cell>
          <cell r="E6584">
            <v>0</v>
          </cell>
          <cell r="F6584">
            <v>0</v>
          </cell>
          <cell r="G6584">
            <v>0</v>
          </cell>
        </row>
        <row r="6585">
          <cell r="A6585" t="str">
            <v/>
          </cell>
          <cell r="B6585">
            <v>0</v>
          </cell>
          <cell r="C6585">
            <v>0</v>
          </cell>
          <cell r="D6585" t="str">
            <v/>
          </cell>
          <cell r="E6585">
            <v>0</v>
          </cell>
          <cell r="F6585">
            <v>0</v>
          </cell>
          <cell r="G6585">
            <v>0</v>
          </cell>
        </row>
        <row r="6586">
          <cell r="A6586">
            <v>0</v>
          </cell>
          <cell r="B6586">
            <v>0</v>
          </cell>
          <cell r="C6586">
            <v>0</v>
          </cell>
          <cell r="D6586">
            <v>0</v>
          </cell>
          <cell r="E6586">
            <v>0</v>
          </cell>
          <cell r="F6586" t="str">
            <v>Total B</v>
          </cell>
          <cell r="G6586">
            <v>319258.19999999995</v>
          </cell>
        </row>
        <row r="6587">
          <cell r="A6587">
            <v>0</v>
          </cell>
          <cell r="B6587">
            <v>0</v>
          </cell>
          <cell r="C6587" t="str">
            <v>C - EQUIPOS</v>
          </cell>
          <cell r="D6587">
            <v>0</v>
          </cell>
          <cell r="E6587">
            <v>0</v>
          </cell>
          <cell r="F6587">
            <v>0</v>
          </cell>
          <cell r="G6587">
            <v>0</v>
          </cell>
        </row>
        <row r="6588">
          <cell r="A6588" t="str">
            <v/>
          </cell>
          <cell r="B6588" t="str">
            <v/>
          </cell>
          <cell r="C6588">
            <v>0</v>
          </cell>
          <cell r="D6588" t="str">
            <v/>
          </cell>
          <cell r="E6588">
            <v>0</v>
          </cell>
          <cell r="F6588">
            <v>0</v>
          </cell>
          <cell r="G6588">
            <v>0</v>
          </cell>
        </row>
        <row r="6589">
          <cell r="A6589" t="str">
            <v/>
          </cell>
          <cell r="B6589" t="str">
            <v/>
          </cell>
          <cell r="C6589">
            <v>0</v>
          </cell>
          <cell r="D6589" t="str">
            <v/>
          </cell>
          <cell r="E6589">
            <v>0</v>
          </cell>
          <cell r="F6589">
            <v>0</v>
          </cell>
          <cell r="G6589">
            <v>0</v>
          </cell>
        </row>
        <row r="6590">
          <cell r="A6590" t="str">
            <v/>
          </cell>
          <cell r="B6590" t="str">
            <v/>
          </cell>
          <cell r="C6590">
            <v>0</v>
          </cell>
          <cell r="D6590" t="str">
            <v/>
          </cell>
          <cell r="E6590">
            <v>0</v>
          </cell>
          <cell r="F6590">
            <v>0</v>
          </cell>
          <cell r="G6590">
            <v>0</v>
          </cell>
        </row>
        <row r="6591">
          <cell r="A6591" t="str">
            <v/>
          </cell>
          <cell r="B6591" t="str">
            <v/>
          </cell>
          <cell r="C6591">
            <v>0</v>
          </cell>
          <cell r="D6591" t="str">
            <v/>
          </cell>
          <cell r="E6591">
            <v>0</v>
          </cell>
          <cell r="F6591">
            <v>0</v>
          </cell>
          <cell r="G6591">
            <v>0</v>
          </cell>
        </row>
        <row r="6592">
          <cell r="A6592" t="str">
            <v/>
          </cell>
          <cell r="B6592" t="str">
            <v/>
          </cell>
          <cell r="C6592">
            <v>0</v>
          </cell>
          <cell r="D6592" t="str">
            <v/>
          </cell>
          <cell r="E6592">
            <v>0</v>
          </cell>
          <cell r="F6592">
            <v>0</v>
          </cell>
          <cell r="G6592">
            <v>0</v>
          </cell>
        </row>
        <row r="6593">
          <cell r="A6593" t="str">
            <v/>
          </cell>
          <cell r="B6593" t="str">
            <v/>
          </cell>
          <cell r="C6593">
            <v>0</v>
          </cell>
          <cell r="D6593" t="str">
            <v/>
          </cell>
          <cell r="E6593">
            <v>0</v>
          </cell>
          <cell r="F6593">
            <v>0</v>
          </cell>
          <cell r="G6593">
            <v>0</v>
          </cell>
        </row>
        <row r="6594">
          <cell r="A6594" t="str">
            <v/>
          </cell>
          <cell r="B6594" t="str">
            <v/>
          </cell>
          <cell r="C6594">
            <v>0</v>
          </cell>
          <cell r="D6594" t="str">
            <v/>
          </cell>
          <cell r="E6594">
            <v>0</v>
          </cell>
          <cell r="F6594">
            <v>0</v>
          </cell>
          <cell r="G6594">
            <v>0</v>
          </cell>
        </row>
        <row r="6595">
          <cell r="A6595" t="str">
            <v/>
          </cell>
          <cell r="B6595" t="str">
            <v/>
          </cell>
          <cell r="C6595">
            <v>0</v>
          </cell>
          <cell r="D6595" t="str">
            <v/>
          </cell>
          <cell r="E6595">
            <v>0</v>
          </cell>
          <cell r="F6595">
            <v>0</v>
          </cell>
          <cell r="G6595">
            <v>0</v>
          </cell>
        </row>
        <row r="6596">
          <cell r="A6596" t="str">
            <v/>
          </cell>
          <cell r="B6596" t="str">
            <v/>
          </cell>
          <cell r="C6596">
            <v>0</v>
          </cell>
          <cell r="D6596" t="str">
            <v/>
          </cell>
          <cell r="E6596">
            <v>0</v>
          </cell>
          <cell r="F6596">
            <v>0</v>
          </cell>
          <cell r="G6596">
            <v>0</v>
          </cell>
        </row>
        <row r="6597">
          <cell r="A6597">
            <v>0</v>
          </cell>
          <cell r="B6597">
            <v>0</v>
          </cell>
          <cell r="C6597">
            <v>0</v>
          </cell>
          <cell r="D6597">
            <v>0</v>
          </cell>
          <cell r="E6597">
            <v>0</v>
          </cell>
          <cell r="F6597" t="str">
            <v>Total C</v>
          </cell>
          <cell r="G6597">
            <v>0</v>
          </cell>
        </row>
        <row r="6598">
          <cell r="A6598">
            <v>0</v>
          </cell>
          <cell r="B6598">
            <v>0</v>
          </cell>
          <cell r="C6598">
            <v>0</v>
          </cell>
          <cell r="D6598">
            <v>0</v>
          </cell>
          <cell r="E6598">
            <v>0</v>
          </cell>
          <cell r="F6598">
            <v>0</v>
          </cell>
          <cell r="G6598">
            <v>0</v>
          </cell>
        </row>
        <row r="6599">
          <cell r="A6599" t="str">
            <v>25.2</v>
          </cell>
          <cell r="B6599" t="str">
            <v>Ingreso principal y circulación</v>
          </cell>
          <cell r="C6599">
            <v>0</v>
          </cell>
          <cell r="D6599" t="str">
            <v>Costo  Neto</v>
          </cell>
          <cell r="E6599">
            <v>0</v>
          </cell>
          <cell r="F6599" t="str">
            <v>Total D=A+B+C</v>
          </cell>
          <cell r="G6599">
            <v>1599658.2</v>
          </cell>
        </row>
        <row r="6601">
          <cell r="A6601" t="str">
            <v>ANALISIS DE PRECIOS</v>
          </cell>
          <cell r="B6601">
            <v>0</v>
          </cell>
          <cell r="C6601">
            <v>0</v>
          </cell>
          <cell r="D6601">
            <v>0</v>
          </cell>
          <cell r="E6601">
            <v>0</v>
          </cell>
          <cell r="F6601">
            <v>0</v>
          </cell>
          <cell r="G6601">
            <v>0</v>
          </cell>
        </row>
        <row r="6602">
          <cell r="A6602" t="str">
            <v>COMITENTE:</v>
          </cell>
          <cell r="B6602" t="str">
            <v>DIRECCIÓN DE INFRAESTRUCTURA ESCOLAR</v>
          </cell>
          <cell r="C6602">
            <v>0</v>
          </cell>
          <cell r="D6602">
            <v>0</v>
          </cell>
          <cell r="E6602">
            <v>0</v>
          </cell>
          <cell r="F6602">
            <v>0</v>
          </cell>
          <cell r="G6602">
            <v>0</v>
          </cell>
        </row>
        <row r="6603">
          <cell r="A6603" t="str">
            <v>CONTRATISTA:</v>
          </cell>
          <cell r="B6603">
            <v>0</v>
          </cell>
          <cell r="C6603">
            <v>0</v>
          </cell>
          <cell r="D6603">
            <v>0</v>
          </cell>
          <cell r="E6603">
            <v>0</v>
          </cell>
          <cell r="F6603">
            <v>0</v>
          </cell>
          <cell r="G6603">
            <v>0</v>
          </cell>
        </row>
        <row r="6604">
          <cell r="A6604" t="str">
            <v>OBRA:</v>
          </cell>
          <cell r="B6604" t="str">
            <v>ESCUELA JUAN JOSE PASO</v>
          </cell>
          <cell r="C6604">
            <v>0</v>
          </cell>
          <cell r="D6604">
            <v>0</v>
          </cell>
          <cell r="E6604">
            <v>0</v>
          </cell>
          <cell r="F6604" t="str">
            <v>PRECIOS A:</v>
          </cell>
          <cell r="G6604">
            <v>44180</v>
          </cell>
        </row>
        <row r="6605">
          <cell r="A6605" t="str">
            <v>UBICACIÓN:</v>
          </cell>
          <cell r="B6605" t="str">
            <v>DEPARTAMENTO ANGACO</v>
          </cell>
          <cell r="C6605">
            <v>0</v>
          </cell>
          <cell r="D6605">
            <v>0</v>
          </cell>
          <cell r="E6605">
            <v>0</v>
          </cell>
          <cell r="F6605">
            <v>0</v>
          </cell>
          <cell r="G6605">
            <v>0</v>
          </cell>
        </row>
        <row r="6606">
          <cell r="A6606" t="str">
            <v>RUBRO:</v>
          </cell>
          <cell r="B6606">
            <v>25</v>
          </cell>
          <cell r="C6606" t="str">
            <v>REPARACIONES, REFACCIONES Y REFUNCIONALIZACIONES</v>
          </cell>
          <cell r="D6606">
            <v>0</v>
          </cell>
          <cell r="E6606">
            <v>0</v>
          </cell>
          <cell r="F6606">
            <v>0</v>
          </cell>
          <cell r="G6606">
            <v>0</v>
          </cell>
        </row>
        <row r="6607">
          <cell r="A6607" t="str">
            <v>ITEM:</v>
          </cell>
          <cell r="B6607" t="str">
            <v>25.3</v>
          </cell>
          <cell r="C6607" t="str">
            <v>Colocación de cubierta en edificio existente</v>
          </cell>
          <cell r="D6607">
            <v>0</v>
          </cell>
          <cell r="E6607">
            <v>0</v>
          </cell>
          <cell r="F6607" t="str">
            <v>UNIDAD:</v>
          </cell>
          <cell r="G6607" t="str">
            <v>m2</v>
          </cell>
        </row>
        <row r="6608">
          <cell r="A6608">
            <v>0</v>
          </cell>
          <cell r="B6608">
            <v>0</v>
          </cell>
          <cell r="C6608">
            <v>0</v>
          </cell>
          <cell r="D6608">
            <v>0</v>
          </cell>
          <cell r="E6608">
            <v>0</v>
          </cell>
          <cell r="F6608">
            <v>0</v>
          </cell>
          <cell r="G6608">
            <v>0</v>
          </cell>
        </row>
        <row r="6609">
          <cell r="A6609" t="str">
            <v>DATOS REDETERMINACION</v>
          </cell>
          <cell r="B6609">
            <v>0</v>
          </cell>
          <cell r="C6609" t="str">
            <v>DESIGNACION</v>
          </cell>
          <cell r="D6609" t="str">
            <v>U</v>
          </cell>
          <cell r="E6609" t="str">
            <v>Cantidad</v>
          </cell>
          <cell r="F6609" t="str">
            <v>$ Unitarios</v>
          </cell>
          <cell r="G6609" t="str">
            <v>$ Parcial</v>
          </cell>
        </row>
        <row r="6610">
          <cell r="A6610" t="str">
            <v>CÓDIGO</v>
          </cell>
          <cell r="B6610" t="str">
            <v>DESCRIPCIÓN</v>
          </cell>
          <cell r="C6610">
            <v>0</v>
          </cell>
          <cell r="D6610">
            <v>0</v>
          </cell>
          <cell r="E6610">
            <v>0</v>
          </cell>
          <cell r="F6610">
            <v>0</v>
          </cell>
          <cell r="G6610">
            <v>0</v>
          </cell>
        </row>
        <row r="6611">
          <cell r="A6611">
            <v>0</v>
          </cell>
          <cell r="B6611">
            <v>0</v>
          </cell>
          <cell r="C6611" t="str">
            <v>A - MATERIALES</v>
          </cell>
          <cell r="D6611">
            <v>0</v>
          </cell>
          <cell r="E6611">
            <v>0</v>
          </cell>
          <cell r="F6611">
            <v>0</v>
          </cell>
          <cell r="G6611">
            <v>0</v>
          </cell>
        </row>
        <row r="6612">
          <cell r="A6612" t="str">
            <v>INDEC-DCTO - inciso p)</v>
          </cell>
          <cell r="B6612" t="str">
            <v>Gastos generales</v>
          </cell>
          <cell r="C6612" t="str">
            <v>Materiales Varios (Cubierta Techo Edificio Existente)</v>
          </cell>
          <cell r="D6612" t="str">
            <v>Gl.</v>
          </cell>
          <cell r="E6612">
            <v>1</v>
          </cell>
          <cell r="F6612">
            <v>4479.1047611940294</v>
          </cell>
          <cell r="G6612">
            <v>4479.1000000000004</v>
          </cell>
        </row>
        <row r="6613">
          <cell r="A6613" t="str">
            <v/>
          </cell>
          <cell r="B6613" t="str">
            <v/>
          </cell>
          <cell r="C6613">
            <v>0</v>
          </cell>
          <cell r="D6613" t="str">
            <v/>
          </cell>
          <cell r="E6613">
            <v>0</v>
          </cell>
          <cell r="F6613">
            <v>0</v>
          </cell>
          <cell r="G6613">
            <v>0</v>
          </cell>
        </row>
        <row r="6614">
          <cell r="A6614" t="str">
            <v/>
          </cell>
          <cell r="B6614" t="str">
            <v/>
          </cell>
          <cell r="C6614">
            <v>0</v>
          </cell>
          <cell r="D6614" t="str">
            <v/>
          </cell>
          <cell r="E6614">
            <v>0</v>
          </cell>
          <cell r="F6614">
            <v>0</v>
          </cell>
          <cell r="G6614">
            <v>0</v>
          </cell>
        </row>
        <row r="6615">
          <cell r="A6615" t="str">
            <v/>
          </cell>
          <cell r="B6615" t="str">
            <v/>
          </cell>
          <cell r="C6615">
            <v>0</v>
          </cell>
          <cell r="D6615" t="str">
            <v/>
          </cell>
          <cell r="E6615">
            <v>0</v>
          </cell>
          <cell r="F6615">
            <v>0</v>
          </cell>
          <cell r="G6615">
            <v>0</v>
          </cell>
        </row>
        <row r="6616">
          <cell r="A6616" t="str">
            <v/>
          </cell>
          <cell r="B6616" t="str">
            <v/>
          </cell>
          <cell r="C6616">
            <v>0</v>
          </cell>
          <cell r="D6616" t="str">
            <v/>
          </cell>
          <cell r="E6616">
            <v>0</v>
          </cell>
          <cell r="F6616">
            <v>0</v>
          </cell>
          <cell r="G6616">
            <v>0</v>
          </cell>
        </row>
        <row r="6617">
          <cell r="A6617" t="str">
            <v/>
          </cell>
          <cell r="B6617" t="str">
            <v/>
          </cell>
          <cell r="C6617">
            <v>0</v>
          </cell>
          <cell r="D6617" t="str">
            <v/>
          </cell>
          <cell r="E6617">
            <v>0</v>
          </cell>
          <cell r="F6617">
            <v>0</v>
          </cell>
          <cell r="G6617">
            <v>0</v>
          </cell>
        </row>
        <row r="6618">
          <cell r="A6618" t="str">
            <v/>
          </cell>
          <cell r="B6618" t="str">
            <v/>
          </cell>
          <cell r="C6618">
            <v>0</v>
          </cell>
          <cell r="D6618" t="str">
            <v/>
          </cell>
          <cell r="E6618">
            <v>0</v>
          </cell>
          <cell r="F6618">
            <v>0</v>
          </cell>
          <cell r="G6618">
            <v>0</v>
          </cell>
        </row>
        <row r="6619">
          <cell r="A6619" t="str">
            <v/>
          </cell>
          <cell r="B6619" t="str">
            <v/>
          </cell>
          <cell r="C6619">
            <v>0</v>
          </cell>
          <cell r="D6619" t="str">
            <v/>
          </cell>
          <cell r="E6619">
            <v>0</v>
          </cell>
          <cell r="F6619">
            <v>0</v>
          </cell>
          <cell r="G6619">
            <v>0</v>
          </cell>
        </row>
        <row r="6620">
          <cell r="A6620" t="str">
            <v/>
          </cell>
          <cell r="B6620" t="str">
            <v/>
          </cell>
          <cell r="C6620">
            <v>0</v>
          </cell>
          <cell r="D6620" t="str">
            <v/>
          </cell>
          <cell r="E6620">
            <v>0</v>
          </cell>
          <cell r="F6620">
            <v>0</v>
          </cell>
          <cell r="G6620">
            <v>0</v>
          </cell>
        </row>
        <row r="6621">
          <cell r="A6621" t="str">
            <v/>
          </cell>
          <cell r="B6621" t="str">
            <v/>
          </cell>
          <cell r="C6621">
            <v>0</v>
          </cell>
          <cell r="D6621" t="str">
            <v/>
          </cell>
          <cell r="E6621">
            <v>0</v>
          </cell>
          <cell r="F6621">
            <v>0</v>
          </cell>
          <cell r="G6621">
            <v>0</v>
          </cell>
        </row>
        <row r="6622">
          <cell r="A6622" t="str">
            <v/>
          </cell>
          <cell r="B6622" t="str">
            <v/>
          </cell>
          <cell r="C6622">
            <v>0</v>
          </cell>
          <cell r="D6622" t="str">
            <v/>
          </cell>
          <cell r="E6622">
            <v>0</v>
          </cell>
          <cell r="F6622">
            <v>0</v>
          </cell>
          <cell r="G6622">
            <v>0</v>
          </cell>
        </row>
        <row r="6623">
          <cell r="A6623" t="str">
            <v/>
          </cell>
          <cell r="B6623" t="str">
            <v/>
          </cell>
          <cell r="C6623">
            <v>0</v>
          </cell>
          <cell r="D6623" t="str">
            <v/>
          </cell>
          <cell r="E6623">
            <v>0</v>
          </cell>
          <cell r="F6623">
            <v>0</v>
          </cell>
          <cell r="G6623">
            <v>0</v>
          </cell>
        </row>
        <row r="6624">
          <cell r="A6624" t="str">
            <v/>
          </cell>
          <cell r="B6624" t="str">
            <v/>
          </cell>
          <cell r="C6624">
            <v>0</v>
          </cell>
          <cell r="D6624" t="str">
            <v/>
          </cell>
          <cell r="E6624">
            <v>0</v>
          </cell>
          <cell r="F6624">
            <v>0</v>
          </cell>
          <cell r="G6624">
            <v>0</v>
          </cell>
        </row>
        <row r="6625">
          <cell r="A6625" t="str">
            <v/>
          </cell>
          <cell r="B6625" t="str">
            <v/>
          </cell>
          <cell r="C6625">
            <v>0</v>
          </cell>
          <cell r="D6625" t="str">
            <v/>
          </cell>
          <cell r="E6625">
            <v>0</v>
          </cell>
          <cell r="F6625">
            <v>0</v>
          </cell>
          <cell r="G6625">
            <v>0</v>
          </cell>
        </row>
        <row r="6626">
          <cell r="A6626">
            <v>0</v>
          </cell>
          <cell r="B6626">
            <v>0</v>
          </cell>
          <cell r="C6626">
            <v>0</v>
          </cell>
          <cell r="D6626">
            <v>0</v>
          </cell>
          <cell r="E6626">
            <v>0</v>
          </cell>
          <cell r="F6626" t="str">
            <v>Total A</v>
          </cell>
          <cell r="G6626">
            <v>4479.1000000000004</v>
          </cell>
        </row>
        <row r="6627">
          <cell r="A6627">
            <v>0</v>
          </cell>
          <cell r="B6627">
            <v>0</v>
          </cell>
          <cell r="C6627" t="str">
            <v>B - MANO DE OBRA</v>
          </cell>
          <cell r="D6627">
            <v>0</v>
          </cell>
          <cell r="E6627">
            <v>0</v>
          </cell>
          <cell r="F6627">
            <v>0</v>
          </cell>
          <cell r="G6627">
            <v>0</v>
          </cell>
        </row>
        <row r="6628">
          <cell r="A6628" t="str">
            <v>IIEE-SJ - 102000</v>
          </cell>
          <cell r="B6628" t="str">
            <v xml:space="preserve">Oficial </v>
          </cell>
          <cell r="C6628" t="str">
            <v>Oficial</v>
          </cell>
          <cell r="D6628" t="str">
            <v>hs.</v>
          </cell>
          <cell r="E6628">
            <v>4</v>
          </cell>
          <cell r="F6628">
            <v>222.14</v>
          </cell>
          <cell r="G6628">
            <v>888.56</v>
          </cell>
        </row>
        <row r="6629">
          <cell r="A6629" t="str">
            <v>IIEE-SJ - 103000</v>
          </cell>
          <cell r="B6629" t="str">
            <v>Ayudante</v>
          </cell>
          <cell r="C6629" t="str">
            <v>Ayudante</v>
          </cell>
          <cell r="D6629" t="str">
            <v>hs.</v>
          </cell>
          <cell r="E6629">
            <v>4.71</v>
          </cell>
          <cell r="F6629">
            <v>188.03</v>
          </cell>
          <cell r="G6629">
            <v>885.62</v>
          </cell>
        </row>
        <row r="6630">
          <cell r="A6630" t="str">
            <v>IIEE-SJ - 102000</v>
          </cell>
          <cell r="B6630" t="str">
            <v xml:space="preserve">Oficial </v>
          </cell>
          <cell r="C6630" t="str">
            <v>Cargas Sociales Oficial</v>
          </cell>
          <cell r="D6630" t="str">
            <v>hs.</v>
          </cell>
          <cell r="E6630">
            <v>4</v>
          </cell>
          <cell r="F6630">
            <v>139.9</v>
          </cell>
          <cell r="G6630">
            <v>559.6</v>
          </cell>
        </row>
        <row r="6631">
          <cell r="A6631" t="str">
            <v>IIEE-SJ - 103000</v>
          </cell>
          <cell r="B6631" t="str">
            <v>Ayudante</v>
          </cell>
          <cell r="C6631" t="str">
            <v>Cargas Sociales Ayudante</v>
          </cell>
          <cell r="D6631" t="str">
            <v>hs.</v>
          </cell>
          <cell r="E6631">
            <v>4.71</v>
          </cell>
          <cell r="F6631">
            <v>118.96</v>
          </cell>
          <cell r="G6631">
            <v>560.29999999999995</v>
          </cell>
        </row>
        <row r="6632">
          <cell r="A6632" t="str">
            <v/>
          </cell>
          <cell r="B6632">
            <v>0</v>
          </cell>
          <cell r="C6632">
            <v>0</v>
          </cell>
          <cell r="D6632" t="str">
            <v/>
          </cell>
          <cell r="E6632">
            <v>0</v>
          </cell>
          <cell r="F6632">
            <v>0</v>
          </cell>
          <cell r="G6632">
            <v>0</v>
          </cell>
        </row>
        <row r="6633">
          <cell r="A6633" t="str">
            <v/>
          </cell>
          <cell r="B6633">
            <v>0</v>
          </cell>
          <cell r="C6633">
            <v>0</v>
          </cell>
          <cell r="D6633" t="str">
            <v/>
          </cell>
          <cell r="E6633">
            <v>0</v>
          </cell>
          <cell r="F6633">
            <v>0</v>
          </cell>
          <cell r="G6633">
            <v>0</v>
          </cell>
        </row>
        <row r="6634">
          <cell r="A6634" t="str">
            <v/>
          </cell>
          <cell r="B6634">
            <v>0</v>
          </cell>
          <cell r="C6634">
            <v>0</v>
          </cell>
          <cell r="D6634" t="str">
            <v/>
          </cell>
          <cell r="E6634">
            <v>0</v>
          </cell>
          <cell r="F6634">
            <v>0</v>
          </cell>
          <cell r="G6634">
            <v>0</v>
          </cell>
        </row>
        <row r="6635">
          <cell r="A6635" t="str">
            <v/>
          </cell>
          <cell r="B6635">
            <v>0</v>
          </cell>
          <cell r="C6635">
            <v>0</v>
          </cell>
          <cell r="D6635" t="str">
            <v/>
          </cell>
          <cell r="E6635">
            <v>0</v>
          </cell>
          <cell r="F6635">
            <v>0</v>
          </cell>
          <cell r="G6635">
            <v>0</v>
          </cell>
        </row>
        <row r="6636">
          <cell r="A6636">
            <v>0</v>
          </cell>
          <cell r="B6636">
            <v>0</v>
          </cell>
          <cell r="C6636">
            <v>0</v>
          </cell>
          <cell r="D6636">
            <v>0</v>
          </cell>
          <cell r="E6636">
            <v>0</v>
          </cell>
          <cell r="F6636" t="str">
            <v>Total B</v>
          </cell>
          <cell r="G6636">
            <v>2894.08</v>
          </cell>
        </row>
        <row r="6637">
          <cell r="A6637">
            <v>0</v>
          </cell>
          <cell r="B6637">
            <v>0</v>
          </cell>
          <cell r="C6637" t="str">
            <v>C - EQUIPOS</v>
          </cell>
          <cell r="D6637">
            <v>0</v>
          </cell>
          <cell r="E6637">
            <v>0</v>
          </cell>
          <cell r="F6637">
            <v>0</v>
          </cell>
          <cell r="G6637">
            <v>0</v>
          </cell>
        </row>
        <row r="6638">
          <cell r="A6638" t="str">
            <v/>
          </cell>
          <cell r="B6638" t="str">
            <v/>
          </cell>
          <cell r="C6638">
            <v>0</v>
          </cell>
          <cell r="D6638" t="str">
            <v/>
          </cell>
          <cell r="E6638">
            <v>0</v>
          </cell>
          <cell r="F6638">
            <v>0</v>
          </cell>
          <cell r="G6638">
            <v>0</v>
          </cell>
        </row>
        <row r="6639">
          <cell r="A6639" t="str">
            <v/>
          </cell>
          <cell r="B6639" t="str">
            <v/>
          </cell>
          <cell r="C6639">
            <v>0</v>
          </cell>
          <cell r="D6639" t="str">
            <v/>
          </cell>
          <cell r="E6639">
            <v>0</v>
          </cell>
          <cell r="F6639">
            <v>0</v>
          </cell>
          <cell r="G6639">
            <v>0</v>
          </cell>
        </row>
        <row r="6640">
          <cell r="A6640" t="str">
            <v/>
          </cell>
          <cell r="B6640" t="str">
            <v/>
          </cell>
          <cell r="C6640">
            <v>0</v>
          </cell>
          <cell r="D6640" t="str">
            <v/>
          </cell>
          <cell r="E6640">
            <v>0</v>
          </cell>
          <cell r="F6640">
            <v>0</v>
          </cell>
          <cell r="G6640">
            <v>0</v>
          </cell>
        </row>
        <row r="6641">
          <cell r="A6641" t="str">
            <v/>
          </cell>
          <cell r="B6641" t="str">
            <v/>
          </cell>
          <cell r="C6641">
            <v>0</v>
          </cell>
          <cell r="D6641" t="str">
            <v/>
          </cell>
          <cell r="E6641">
            <v>0</v>
          </cell>
          <cell r="F6641">
            <v>0</v>
          </cell>
          <cell r="G6641">
            <v>0</v>
          </cell>
        </row>
        <row r="6642">
          <cell r="A6642" t="str">
            <v/>
          </cell>
          <cell r="B6642" t="str">
            <v/>
          </cell>
          <cell r="C6642">
            <v>0</v>
          </cell>
          <cell r="D6642" t="str">
            <v/>
          </cell>
          <cell r="E6642">
            <v>0</v>
          </cell>
          <cell r="F6642">
            <v>0</v>
          </cell>
          <cell r="G6642">
            <v>0</v>
          </cell>
        </row>
        <row r="6643">
          <cell r="A6643" t="str">
            <v/>
          </cell>
          <cell r="B6643" t="str">
            <v/>
          </cell>
          <cell r="C6643">
            <v>0</v>
          </cell>
          <cell r="D6643" t="str">
            <v/>
          </cell>
          <cell r="E6643">
            <v>0</v>
          </cell>
          <cell r="F6643">
            <v>0</v>
          </cell>
          <cell r="G6643">
            <v>0</v>
          </cell>
        </row>
        <row r="6644">
          <cell r="A6644" t="str">
            <v/>
          </cell>
          <cell r="B6644" t="str">
            <v/>
          </cell>
          <cell r="C6644">
            <v>0</v>
          </cell>
          <cell r="D6644" t="str">
            <v/>
          </cell>
          <cell r="E6644">
            <v>0</v>
          </cell>
          <cell r="F6644">
            <v>0</v>
          </cell>
          <cell r="G6644">
            <v>0</v>
          </cell>
        </row>
        <row r="6645">
          <cell r="A6645" t="str">
            <v/>
          </cell>
          <cell r="B6645" t="str">
            <v/>
          </cell>
          <cell r="C6645">
            <v>0</v>
          </cell>
          <cell r="D6645" t="str">
            <v/>
          </cell>
          <cell r="E6645">
            <v>0</v>
          </cell>
          <cell r="F6645">
            <v>0</v>
          </cell>
          <cell r="G6645">
            <v>0</v>
          </cell>
        </row>
        <row r="6646">
          <cell r="A6646" t="str">
            <v/>
          </cell>
          <cell r="B6646" t="str">
            <v/>
          </cell>
          <cell r="C6646">
            <v>0</v>
          </cell>
          <cell r="D6646" t="str">
            <v/>
          </cell>
          <cell r="E6646">
            <v>0</v>
          </cell>
          <cell r="F6646">
            <v>0</v>
          </cell>
          <cell r="G6646">
            <v>0</v>
          </cell>
        </row>
        <row r="6647">
          <cell r="A6647">
            <v>0</v>
          </cell>
          <cell r="B6647">
            <v>0</v>
          </cell>
          <cell r="C6647">
            <v>0</v>
          </cell>
          <cell r="D6647">
            <v>0</v>
          </cell>
          <cell r="E6647">
            <v>0</v>
          </cell>
          <cell r="F6647" t="str">
            <v>Total C</v>
          </cell>
          <cell r="G6647">
            <v>0</v>
          </cell>
        </row>
        <row r="6648">
          <cell r="A6648">
            <v>0</v>
          </cell>
          <cell r="B6648">
            <v>0</v>
          </cell>
          <cell r="C6648">
            <v>0</v>
          </cell>
          <cell r="D6648">
            <v>0</v>
          </cell>
          <cell r="E6648">
            <v>0</v>
          </cell>
          <cell r="F6648">
            <v>0</v>
          </cell>
          <cell r="G6648">
            <v>0</v>
          </cell>
        </row>
        <row r="6649">
          <cell r="A6649" t="str">
            <v>25.3</v>
          </cell>
          <cell r="B6649" t="str">
            <v>Colocación de cubierta en edificio existente</v>
          </cell>
          <cell r="C6649">
            <v>0</v>
          </cell>
          <cell r="D6649" t="str">
            <v>Costo  Neto</v>
          </cell>
          <cell r="E6649">
            <v>0</v>
          </cell>
          <cell r="F6649" t="str">
            <v>Total D=A+B+C</v>
          </cell>
          <cell r="G6649">
            <v>7373.18</v>
          </cell>
        </row>
        <row r="6651">
          <cell r="A6651" t="str">
            <v>ANALISIS DE PRECIOS</v>
          </cell>
          <cell r="B6651">
            <v>0</v>
          </cell>
          <cell r="C6651">
            <v>0</v>
          </cell>
          <cell r="D6651">
            <v>0</v>
          </cell>
          <cell r="E6651">
            <v>0</v>
          </cell>
          <cell r="F6651">
            <v>0</v>
          </cell>
          <cell r="G6651">
            <v>0</v>
          </cell>
        </row>
        <row r="6652">
          <cell r="A6652" t="str">
            <v>COMITENTE:</v>
          </cell>
          <cell r="B6652" t="str">
            <v>DIRECCIÓN DE INFRAESTRUCTURA ESCOLAR</v>
          </cell>
          <cell r="C6652">
            <v>0</v>
          </cell>
          <cell r="D6652">
            <v>0</v>
          </cell>
          <cell r="E6652">
            <v>0</v>
          </cell>
          <cell r="F6652">
            <v>0</v>
          </cell>
          <cell r="G6652">
            <v>0</v>
          </cell>
        </row>
        <row r="6653">
          <cell r="A6653" t="str">
            <v>CONTRATISTA:</v>
          </cell>
          <cell r="B6653">
            <v>0</v>
          </cell>
          <cell r="C6653">
            <v>0</v>
          </cell>
          <cell r="D6653">
            <v>0</v>
          </cell>
          <cell r="E6653">
            <v>0</v>
          </cell>
          <cell r="F6653">
            <v>0</v>
          </cell>
          <cell r="G6653">
            <v>0</v>
          </cell>
        </row>
        <row r="6654">
          <cell r="A6654" t="str">
            <v>OBRA:</v>
          </cell>
          <cell r="B6654" t="str">
            <v>ESCUELA JUAN JOSE PASO</v>
          </cell>
          <cell r="C6654">
            <v>0</v>
          </cell>
          <cell r="D6654">
            <v>0</v>
          </cell>
          <cell r="E6654">
            <v>0</v>
          </cell>
          <cell r="F6654" t="str">
            <v>PRECIOS A:</v>
          </cell>
          <cell r="G6654">
            <v>44180</v>
          </cell>
        </row>
        <row r="6655">
          <cell r="A6655" t="str">
            <v>UBICACIÓN:</v>
          </cell>
          <cell r="B6655" t="str">
            <v>DEPARTAMENTO ANGACO</v>
          </cell>
          <cell r="C6655">
            <v>0</v>
          </cell>
          <cell r="D6655">
            <v>0</v>
          </cell>
          <cell r="E6655">
            <v>0</v>
          </cell>
          <cell r="F6655">
            <v>0</v>
          </cell>
          <cell r="G6655">
            <v>0</v>
          </cell>
        </row>
        <row r="6656">
          <cell r="A6656" t="str">
            <v>RUBRO:</v>
          </cell>
          <cell r="B6656">
            <v>25</v>
          </cell>
          <cell r="C6656" t="str">
            <v>REPARACIONES, REFACCIONES Y REFUNCIONALIZACIONES</v>
          </cell>
          <cell r="D6656">
            <v>0</v>
          </cell>
          <cell r="E6656">
            <v>0</v>
          </cell>
          <cell r="F6656">
            <v>0</v>
          </cell>
          <cell r="G6656">
            <v>0</v>
          </cell>
        </row>
        <row r="6657">
          <cell r="A6657" t="str">
            <v>ITEM:</v>
          </cell>
          <cell r="B6657" t="str">
            <v>25.4</v>
          </cell>
          <cell r="C6657" t="str">
            <v>Refacción de aulas existentes</v>
          </cell>
          <cell r="D6657">
            <v>0</v>
          </cell>
          <cell r="E6657">
            <v>0</v>
          </cell>
          <cell r="F6657" t="str">
            <v>UNIDAD:</v>
          </cell>
          <cell r="G6657" t="str">
            <v>gl</v>
          </cell>
        </row>
        <row r="6658">
          <cell r="A6658">
            <v>0</v>
          </cell>
          <cell r="B6658">
            <v>0</v>
          </cell>
          <cell r="C6658">
            <v>0</v>
          </cell>
          <cell r="D6658">
            <v>0</v>
          </cell>
          <cell r="E6658">
            <v>0</v>
          </cell>
          <cell r="F6658">
            <v>0</v>
          </cell>
          <cell r="G6658">
            <v>0</v>
          </cell>
        </row>
        <row r="6659">
          <cell r="A6659" t="str">
            <v>DATOS REDETERMINACION</v>
          </cell>
          <cell r="B6659">
            <v>0</v>
          </cell>
          <cell r="C6659" t="str">
            <v>DESIGNACION</v>
          </cell>
          <cell r="D6659" t="str">
            <v>U</v>
          </cell>
          <cell r="E6659" t="str">
            <v>Cantidad</v>
          </cell>
          <cell r="F6659" t="str">
            <v>$ Unitarios</v>
          </cell>
          <cell r="G6659" t="str">
            <v>$ Parcial</v>
          </cell>
        </row>
        <row r="6660">
          <cell r="A6660" t="str">
            <v>CÓDIGO</v>
          </cell>
          <cell r="B6660" t="str">
            <v>DESCRIPCIÓN</v>
          </cell>
          <cell r="C6660">
            <v>0</v>
          </cell>
          <cell r="D6660">
            <v>0</v>
          </cell>
          <cell r="E6660">
            <v>0</v>
          </cell>
          <cell r="F6660">
            <v>0</v>
          </cell>
          <cell r="G6660">
            <v>0</v>
          </cell>
        </row>
        <row r="6661">
          <cell r="A6661">
            <v>0</v>
          </cell>
          <cell r="B6661">
            <v>0</v>
          </cell>
          <cell r="C6661" t="str">
            <v>A - MATERIALES</v>
          </cell>
          <cell r="D6661">
            <v>0</v>
          </cell>
          <cell r="E6661">
            <v>0</v>
          </cell>
          <cell r="F6661">
            <v>0</v>
          </cell>
          <cell r="G6661">
            <v>0</v>
          </cell>
        </row>
        <row r="6662">
          <cell r="A6662" t="str">
            <v>INDEC-DCTO - inciso p)</v>
          </cell>
          <cell r="B6662" t="str">
            <v>Gastos generales</v>
          </cell>
          <cell r="C6662" t="str">
            <v>Materiales Varios (Refacción Aulas Existentes)</v>
          </cell>
          <cell r="D6662" t="str">
            <v>Gl.</v>
          </cell>
          <cell r="E6662">
            <v>1</v>
          </cell>
          <cell r="F6662">
            <v>139062.49000000002</v>
          </cell>
          <cell r="G6662">
            <v>139062.49</v>
          </cell>
        </row>
        <row r="6663">
          <cell r="A6663" t="str">
            <v/>
          </cell>
          <cell r="B6663" t="str">
            <v/>
          </cell>
          <cell r="C6663">
            <v>0</v>
          </cell>
          <cell r="D6663" t="str">
            <v/>
          </cell>
          <cell r="E6663">
            <v>0</v>
          </cell>
          <cell r="F6663">
            <v>0</v>
          </cell>
          <cell r="G6663">
            <v>0</v>
          </cell>
        </row>
        <row r="6664">
          <cell r="A6664" t="str">
            <v/>
          </cell>
          <cell r="B6664" t="str">
            <v/>
          </cell>
          <cell r="C6664">
            <v>0</v>
          </cell>
          <cell r="D6664" t="str">
            <v/>
          </cell>
          <cell r="E6664">
            <v>0</v>
          </cell>
          <cell r="F6664">
            <v>0</v>
          </cell>
          <cell r="G6664">
            <v>0</v>
          </cell>
        </row>
        <row r="6665">
          <cell r="A6665" t="str">
            <v/>
          </cell>
          <cell r="B6665" t="str">
            <v/>
          </cell>
          <cell r="C6665">
            <v>0</v>
          </cell>
          <cell r="D6665" t="str">
            <v/>
          </cell>
          <cell r="E6665">
            <v>0</v>
          </cell>
          <cell r="F6665">
            <v>0</v>
          </cell>
          <cell r="G6665">
            <v>0</v>
          </cell>
        </row>
        <row r="6666">
          <cell r="A6666" t="str">
            <v/>
          </cell>
          <cell r="B6666" t="str">
            <v/>
          </cell>
          <cell r="C6666">
            <v>0</v>
          </cell>
          <cell r="D6666" t="str">
            <v/>
          </cell>
          <cell r="E6666">
            <v>0</v>
          </cell>
          <cell r="F6666">
            <v>0</v>
          </cell>
          <cell r="G6666">
            <v>0</v>
          </cell>
        </row>
        <row r="6667">
          <cell r="A6667" t="str">
            <v/>
          </cell>
          <cell r="B6667" t="str">
            <v/>
          </cell>
          <cell r="C6667">
            <v>0</v>
          </cell>
          <cell r="D6667" t="str">
            <v/>
          </cell>
          <cell r="E6667">
            <v>0</v>
          </cell>
          <cell r="F6667">
            <v>0</v>
          </cell>
          <cell r="G6667">
            <v>0</v>
          </cell>
        </row>
        <row r="6668">
          <cell r="A6668" t="str">
            <v/>
          </cell>
          <cell r="B6668" t="str">
            <v/>
          </cell>
          <cell r="C6668">
            <v>0</v>
          </cell>
          <cell r="D6668" t="str">
            <v/>
          </cell>
          <cell r="E6668">
            <v>0</v>
          </cell>
          <cell r="F6668">
            <v>0</v>
          </cell>
          <cell r="G6668">
            <v>0</v>
          </cell>
        </row>
        <row r="6669">
          <cell r="A6669" t="str">
            <v/>
          </cell>
          <cell r="B6669" t="str">
            <v/>
          </cell>
          <cell r="C6669">
            <v>0</v>
          </cell>
          <cell r="D6669" t="str">
            <v/>
          </cell>
          <cell r="E6669">
            <v>0</v>
          </cell>
          <cell r="F6669">
            <v>0</v>
          </cell>
          <cell r="G6669">
            <v>0</v>
          </cell>
        </row>
        <row r="6670">
          <cell r="A6670" t="str">
            <v/>
          </cell>
          <cell r="B6670" t="str">
            <v/>
          </cell>
          <cell r="C6670">
            <v>0</v>
          </cell>
          <cell r="D6670" t="str">
            <v/>
          </cell>
          <cell r="E6670">
            <v>0</v>
          </cell>
          <cell r="F6670">
            <v>0</v>
          </cell>
          <cell r="G6670">
            <v>0</v>
          </cell>
        </row>
        <row r="6671">
          <cell r="A6671" t="str">
            <v/>
          </cell>
          <cell r="B6671" t="str">
            <v/>
          </cell>
          <cell r="C6671">
            <v>0</v>
          </cell>
          <cell r="D6671" t="str">
            <v/>
          </cell>
          <cell r="E6671">
            <v>0</v>
          </cell>
          <cell r="F6671">
            <v>0</v>
          </cell>
          <cell r="G6671">
            <v>0</v>
          </cell>
        </row>
        <row r="6672">
          <cell r="A6672" t="str">
            <v/>
          </cell>
          <cell r="B6672" t="str">
            <v/>
          </cell>
          <cell r="C6672">
            <v>0</v>
          </cell>
          <cell r="D6672" t="str">
            <v/>
          </cell>
          <cell r="E6672">
            <v>0</v>
          </cell>
          <cell r="F6672">
            <v>0</v>
          </cell>
          <cell r="G6672">
            <v>0</v>
          </cell>
        </row>
        <row r="6673">
          <cell r="A6673" t="str">
            <v/>
          </cell>
          <cell r="B6673" t="str">
            <v/>
          </cell>
          <cell r="C6673">
            <v>0</v>
          </cell>
          <cell r="D6673" t="str">
            <v/>
          </cell>
          <cell r="E6673">
            <v>0</v>
          </cell>
          <cell r="F6673">
            <v>0</v>
          </cell>
          <cell r="G6673">
            <v>0</v>
          </cell>
        </row>
        <row r="6674">
          <cell r="A6674" t="str">
            <v/>
          </cell>
          <cell r="B6674" t="str">
            <v/>
          </cell>
          <cell r="C6674">
            <v>0</v>
          </cell>
          <cell r="D6674" t="str">
            <v/>
          </cell>
          <cell r="E6674">
            <v>0</v>
          </cell>
          <cell r="F6674">
            <v>0</v>
          </cell>
          <cell r="G6674">
            <v>0</v>
          </cell>
        </row>
        <row r="6675">
          <cell r="A6675" t="str">
            <v/>
          </cell>
          <cell r="B6675" t="str">
            <v/>
          </cell>
          <cell r="C6675">
            <v>0</v>
          </cell>
          <cell r="D6675" t="str">
            <v/>
          </cell>
          <cell r="E6675">
            <v>0</v>
          </cell>
          <cell r="F6675">
            <v>0</v>
          </cell>
          <cell r="G6675">
            <v>0</v>
          </cell>
        </row>
        <row r="6676">
          <cell r="A6676">
            <v>0</v>
          </cell>
          <cell r="B6676">
            <v>0</v>
          </cell>
          <cell r="C6676">
            <v>0</v>
          </cell>
          <cell r="D6676">
            <v>0</v>
          </cell>
          <cell r="E6676">
            <v>0</v>
          </cell>
          <cell r="F6676" t="str">
            <v>Total A</v>
          </cell>
          <cell r="G6676">
            <v>139062.49</v>
          </cell>
        </row>
        <row r="6677">
          <cell r="A6677">
            <v>0</v>
          </cell>
          <cell r="B6677">
            <v>0</v>
          </cell>
          <cell r="C6677" t="str">
            <v>B - MANO DE OBRA</v>
          </cell>
          <cell r="D6677">
            <v>0</v>
          </cell>
          <cell r="E6677">
            <v>0</v>
          </cell>
          <cell r="F6677">
            <v>0</v>
          </cell>
          <cell r="G6677">
            <v>0</v>
          </cell>
        </row>
        <row r="6678">
          <cell r="A6678" t="str">
            <v>IIEE-SJ - 102000</v>
          </cell>
          <cell r="B6678" t="str">
            <v xml:space="preserve">Oficial </v>
          </cell>
          <cell r="C6678" t="str">
            <v>Oficial</v>
          </cell>
          <cell r="D6678" t="str">
            <v>hs.</v>
          </cell>
          <cell r="E6678">
            <v>437.23</v>
          </cell>
          <cell r="F6678">
            <v>222.14</v>
          </cell>
          <cell r="G6678">
            <v>97126.27</v>
          </cell>
        </row>
        <row r="6679">
          <cell r="A6679" t="str">
            <v>IIEE-SJ - 103000</v>
          </cell>
          <cell r="B6679" t="str">
            <v>Ayudante</v>
          </cell>
          <cell r="C6679" t="str">
            <v>Ayudante</v>
          </cell>
          <cell r="D6679" t="str">
            <v>hs.</v>
          </cell>
          <cell r="E6679">
            <v>515.63</v>
          </cell>
          <cell r="F6679">
            <v>188.03</v>
          </cell>
          <cell r="G6679">
            <v>96953.91</v>
          </cell>
        </row>
        <row r="6680">
          <cell r="A6680" t="str">
            <v>IIEE-SJ - 102000</v>
          </cell>
          <cell r="B6680" t="str">
            <v xml:space="preserve">Oficial </v>
          </cell>
          <cell r="C6680" t="str">
            <v>Cargas Sociales Oficial</v>
          </cell>
          <cell r="D6680" t="str">
            <v>hs.</v>
          </cell>
          <cell r="E6680">
            <v>437.23</v>
          </cell>
          <cell r="F6680">
            <v>139.9</v>
          </cell>
          <cell r="G6680">
            <v>61168.480000000003</v>
          </cell>
        </row>
        <row r="6681">
          <cell r="A6681" t="str">
            <v>IIEE-SJ - 103000</v>
          </cell>
          <cell r="B6681" t="str">
            <v>Ayudante</v>
          </cell>
          <cell r="C6681" t="str">
            <v>Cargas Sociales Ayudante</v>
          </cell>
          <cell r="D6681" t="str">
            <v>hs.</v>
          </cell>
          <cell r="E6681">
            <v>515.63</v>
          </cell>
          <cell r="F6681">
            <v>118.96</v>
          </cell>
          <cell r="G6681">
            <v>61339.34</v>
          </cell>
        </row>
        <row r="6682">
          <cell r="A6682" t="str">
            <v/>
          </cell>
          <cell r="B6682">
            <v>0</v>
          </cell>
          <cell r="C6682">
            <v>0</v>
          </cell>
          <cell r="D6682" t="str">
            <v/>
          </cell>
          <cell r="E6682">
            <v>0</v>
          </cell>
          <cell r="F6682">
            <v>0</v>
          </cell>
          <cell r="G6682">
            <v>0</v>
          </cell>
        </row>
        <row r="6683">
          <cell r="A6683" t="str">
            <v/>
          </cell>
          <cell r="B6683">
            <v>0</v>
          </cell>
          <cell r="C6683">
            <v>0</v>
          </cell>
          <cell r="D6683" t="str">
            <v/>
          </cell>
          <cell r="E6683">
            <v>0</v>
          </cell>
          <cell r="F6683">
            <v>0</v>
          </cell>
          <cell r="G6683">
            <v>0</v>
          </cell>
        </row>
        <row r="6684">
          <cell r="A6684" t="str">
            <v/>
          </cell>
          <cell r="B6684">
            <v>0</v>
          </cell>
          <cell r="C6684">
            <v>0</v>
          </cell>
          <cell r="D6684" t="str">
            <v/>
          </cell>
          <cell r="E6684">
            <v>0</v>
          </cell>
          <cell r="F6684">
            <v>0</v>
          </cell>
          <cell r="G6684">
            <v>0</v>
          </cell>
        </row>
        <row r="6685">
          <cell r="A6685" t="str">
            <v/>
          </cell>
          <cell r="B6685">
            <v>0</v>
          </cell>
          <cell r="C6685">
            <v>0</v>
          </cell>
          <cell r="D6685" t="str">
            <v/>
          </cell>
          <cell r="E6685">
            <v>0</v>
          </cell>
          <cell r="F6685">
            <v>0</v>
          </cell>
          <cell r="G6685">
            <v>0</v>
          </cell>
        </row>
        <row r="6686">
          <cell r="A6686">
            <v>0</v>
          </cell>
          <cell r="B6686">
            <v>0</v>
          </cell>
          <cell r="C6686">
            <v>0</v>
          </cell>
          <cell r="D6686">
            <v>0</v>
          </cell>
          <cell r="E6686">
            <v>0</v>
          </cell>
          <cell r="F6686" t="str">
            <v>Total B</v>
          </cell>
          <cell r="G6686">
            <v>316588</v>
          </cell>
        </row>
        <row r="6687">
          <cell r="A6687">
            <v>0</v>
          </cell>
          <cell r="B6687">
            <v>0</v>
          </cell>
          <cell r="C6687" t="str">
            <v>C - EQUIPOS</v>
          </cell>
          <cell r="D6687">
            <v>0</v>
          </cell>
          <cell r="E6687">
            <v>0</v>
          </cell>
          <cell r="F6687">
            <v>0</v>
          </cell>
          <cell r="G6687">
            <v>0</v>
          </cell>
        </row>
        <row r="6688">
          <cell r="A6688" t="str">
            <v/>
          </cell>
          <cell r="B6688" t="str">
            <v/>
          </cell>
          <cell r="C6688">
            <v>0</v>
          </cell>
          <cell r="D6688" t="str">
            <v/>
          </cell>
          <cell r="E6688">
            <v>0</v>
          </cell>
          <cell r="F6688">
            <v>0</v>
          </cell>
          <cell r="G6688">
            <v>0</v>
          </cell>
        </row>
        <row r="6689">
          <cell r="A6689" t="str">
            <v/>
          </cell>
          <cell r="B6689" t="str">
            <v/>
          </cell>
          <cell r="C6689">
            <v>0</v>
          </cell>
          <cell r="D6689" t="str">
            <v/>
          </cell>
          <cell r="E6689">
            <v>0</v>
          </cell>
          <cell r="F6689">
            <v>0</v>
          </cell>
          <cell r="G6689">
            <v>0</v>
          </cell>
        </row>
        <row r="6690">
          <cell r="A6690" t="str">
            <v/>
          </cell>
          <cell r="B6690" t="str">
            <v/>
          </cell>
          <cell r="C6690">
            <v>0</v>
          </cell>
          <cell r="D6690" t="str">
            <v/>
          </cell>
          <cell r="E6690">
            <v>0</v>
          </cell>
          <cell r="F6690">
            <v>0</v>
          </cell>
          <cell r="G6690">
            <v>0</v>
          </cell>
        </row>
        <row r="6691">
          <cell r="A6691" t="str">
            <v/>
          </cell>
          <cell r="B6691" t="str">
            <v/>
          </cell>
          <cell r="C6691">
            <v>0</v>
          </cell>
          <cell r="D6691" t="str">
            <v/>
          </cell>
          <cell r="E6691">
            <v>0</v>
          </cell>
          <cell r="F6691">
            <v>0</v>
          </cell>
          <cell r="G6691">
            <v>0</v>
          </cell>
        </row>
        <row r="6692">
          <cell r="A6692" t="str">
            <v/>
          </cell>
          <cell r="B6692" t="str">
            <v/>
          </cell>
          <cell r="C6692">
            <v>0</v>
          </cell>
          <cell r="D6692" t="str">
            <v/>
          </cell>
          <cell r="E6692">
            <v>0</v>
          </cell>
          <cell r="F6692">
            <v>0</v>
          </cell>
          <cell r="G6692">
            <v>0</v>
          </cell>
        </row>
        <row r="6693">
          <cell r="A6693" t="str">
            <v/>
          </cell>
          <cell r="B6693" t="str">
            <v/>
          </cell>
          <cell r="C6693">
            <v>0</v>
          </cell>
          <cell r="D6693" t="str">
            <v/>
          </cell>
          <cell r="E6693">
            <v>0</v>
          </cell>
          <cell r="F6693">
            <v>0</v>
          </cell>
          <cell r="G6693">
            <v>0</v>
          </cell>
        </row>
        <row r="6694">
          <cell r="A6694" t="str">
            <v/>
          </cell>
          <cell r="B6694" t="str">
            <v/>
          </cell>
          <cell r="C6694">
            <v>0</v>
          </cell>
          <cell r="D6694" t="str">
            <v/>
          </cell>
          <cell r="E6694">
            <v>0</v>
          </cell>
          <cell r="F6694">
            <v>0</v>
          </cell>
          <cell r="G6694">
            <v>0</v>
          </cell>
        </row>
        <row r="6695">
          <cell r="A6695" t="str">
            <v/>
          </cell>
          <cell r="B6695" t="str">
            <v/>
          </cell>
          <cell r="C6695">
            <v>0</v>
          </cell>
          <cell r="D6695" t="str">
            <v/>
          </cell>
          <cell r="E6695">
            <v>0</v>
          </cell>
          <cell r="F6695">
            <v>0</v>
          </cell>
          <cell r="G6695">
            <v>0</v>
          </cell>
        </row>
        <row r="6696">
          <cell r="A6696" t="str">
            <v/>
          </cell>
          <cell r="B6696" t="str">
            <v/>
          </cell>
          <cell r="C6696">
            <v>0</v>
          </cell>
          <cell r="D6696" t="str">
            <v/>
          </cell>
          <cell r="E6696">
            <v>0</v>
          </cell>
          <cell r="F6696">
            <v>0</v>
          </cell>
          <cell r="G6696">
            <v>0</v>
          </cell>
        </row>
        <row r="6697">
          <cell r="A6697">
            <v>0</v>
          </cell>
          <cell r="B6697">
            <v>0</v>
          </cell>
          <cell r="C6697">
            <v>0</v>
          </cell>
          <cell r="D6697">
            <v>0</v>
          </cell>
          <cell r="E6697">
            <v>0</v>
          </cell>
          <cell r="F6697" t="str">
            <v>Total C</v>
          </cell>
          <cell r="G6697">
            <v>0</v>
          </cell>
        </row>
        <row r="6698">
          <cell r="A6698">
            <v>0</v>
          </cell>
          <cell r="B6698">
            <v>0</v>
          </cell>
          <cell r="C6698">
            <v>0</v>
          </cell>
          <cell r="D6698">
            <v>0</v>
          </cell>
          <cell r="E6698">
            <v>0</v>
          </cell>
          <cell r="F6698">
            <v>0</v>
          </cell>
          <cell r="G6698">
            <v>0</v>
          </cell>
        </row>
        <row r="6699">
          <cell r="A6699" t="str">
            <v>25.4</v>
          </cell>
          <cell r="B6699" t="str">
            <v>Refacción de aulas existentes</v>
          </cell>
          <cell r="C6699">
            <v>0</v>
          </cell>
          <cell r="D6699" t="str">
            <v>Costo  Neto</v>
          </cell>
          <cell r="E6699">
            <v>0</v>
          </cell>
          <cell r="F6699" t="str">
            <v>Total D=A+B+C</v>
          </cell>
          <cell r="G6699">
            <v>455650.49</v>
          </cell>
        </row>
        <row r="6701">
          <cell r="A6701" t="str">
            <v>ANALISIS DE PRECIOS</v>
          </cell>
          <cell r="B6701">
            <v>0</v>
          </cell>
          <cell r="C6701">
            <v>0</v>
          </cell>
          <cell r="D6701">
            <v>0</v>
          </cell>
          <cell r="E6701">
            <v>0</v>
          </cell>
          <cell r="F6701">
            <v>0</v>
          </cell>
          <cell r="G6701">
            <v>0</v>
          </cell>
        </row>
        <row r="6702">
          <cell r="A6702" t="str">
            <v>COMITENTE:</v>
          </cell>
          <cell r="B6702" t="str">
            <v>DIRECCIÓN DE INFRAESTRUCTURA ESCOLAR</v>
          </cell>
          <cell r="C6702">
            <v>0</v>
          </cell>
          <cell r="D6702">
            <v>0</v>
          </cell>
          <cell r="E6702">
            <v>0</v>
          </cell>
          <cell r="F6702">
            <v>0</v>
          </cell>
          <cell r="G6702">
            <v>0</v>
          </cell>
        </row>
        <row r="6703">
          <cell r="A6703" t="str">
            <v>CONTRATISTA:</v>
          </cell>
          <cell r="B6703">
            <v>0</v>
          </cell>
          <cell r="C6703">
            <v>0</v>
          </cell>
          <cell r="D6703">
            <v>0</v>
          </cell>
          <cell r="E6703">
            <v>0</v>
          </cell>
          <cell r="F6703">
            <v>0</v>
          </cell>
          <cell r="G6703">
            <v>0</v>
          </cell>
        </row>
        <row r="6704">
          <cell r="A6704" t="str">
            <v>OBRA:</v>
          </cell>
          <cell r="B6704" t="str">
            <v>ESCUELA JUAN JOSE PASO</v>
          </cell>
          <cell r="C6704">
            <v>0</v>
          </cell>
          <cell r="D6704">
            <v>0</v>
          </cell>
          <cell r="E6704">
            <v>0</v>
          </cell>
          <cell r="F6704" t="str">
            <v>PRECIOS A:</v>
          </cell>
          <cell r="G6704">
            <v>44180</v>
          </cell>
        </row>
        <row r="6705">
          <cell r="A6705" t="str">
            <v>UBICACIÓN:</v>
          </cell>
          <cell r="B6705" t="str">
            <v>DEPARTAMENTO ANGACO</v>
          </cell>
          <cell r="C6705">
            <v>0</v>
          </cell>
          <cell r="D6705">
            <v>0</v>
          </cell>
          <cell r="E6705">
            <v>0</v>
          </cell>
          <cell r="F6705">
            <v>0</v>
          </cell>
          <cell r="G6705">
            <v>0</v>
          </cell>
        </row>
        <row r="6706">
          <cell r="A6706" t="str">
            <v>RUBRO:</v>
          </cell>
          <cell r="B6706">
            <v>25</v>
          </cell>
          <cell r="C6706" t="str">
            <v>REPARACIONES, REFACCIONES Y REFUNCIONALIZACIONES</v>
          </cell>
          <cell r="D6706">
            <v>0</v>
          </cell>
          <cell r="E6706">
            <v>0</v>
          </cell>
          <cell r="F6706">
            <v>0</v>
          </cell>
          <cell r="G6706">
            <v>0</v>
          </cell>
        </row>
        <row r="6707">
          <cell r="A6707" t="str">
            <v>ITEM:</v>
          </cell>
          <cell r="B6707" t="str">
            <v>25.5</v>
          </cell>
          <cell r="C6707" t="str">
            <v>Refuncionalización del sector de gobierno</v>
          </cell>
          <cell r="D6707">
            <v>0</v>
          </cell>
          <cell r="E6707">
            <v>0</v>
          </cell>
          <cell r="F6707" t="str">
            <v>UNIDAD:</v>
          </cell>
          <cell r="G6707" t="str">
            <v>gl</v>
          </cell>
        </row>
        <row r="6708">
          <cell r="A6708">
            <v>0</v>
          </cell>
          <cell r="B6708">
            <v>0</v>
          </cell>
          <cell r="C6708">
            <v>0</v>
          </cell>
          <cell r="D6708">
            <v>0</v>
          </cell>
          <cell r="E6708">
            <v>0</v>
          </cell>
          <cell r="F6708">
            <v>0</v>
          </cell>
          <cell r="G6708">
            <v>0</v>
          </cell>
        </row>
        <row r="6709">
          <cell r="A6709" t="str">
            <v>DATOS REDETERMINACION</v>
          </cell>
          <cell r="B6709">
            <v>0</v>
          </cell>
          <cell r="C6709" t="str">
            <v>DESIGNACION</v>
          </cell>
          <cell r="D6709" t="str">
            <v>U</v>
          </cell>
          <cell r="E6709" t="str">
            <v>Cantidad</v>
          </cell>
          <cell r="F6709" t="str">
            <v>$ Unitarios</v>
          </cell>
          <cell r="G6709" t="str">
            <v>$ Parcial</v>
          </cell>
        </row>
        <row r="6710">
          <cell r="A6710" t="str">
            <v>CÓDIGO</v>
          </cell>
          <cell r="B6710" t="str">
            <v>DESCRIPCIÓN</v>
          </cell>
          <cell r="C6710">
            <v>0</v>
          </cell>
          <cell r="D6710">
            <v>0</v>
          </cell>
          <cell r="E6710">
            <v>0</v>
          </cell>
          <cell r="F6710">
            <v>0</v>
          </cell>
          <cell r="G6710">
            <v>0</v>
          </cell>
        </row>
        <row r="6711">
          <cell r="A6711">
            <v>0</v>
          </cell>
          <cell r="B6711">
            <v>0</v>
          </cell>
          <cell r="C6711" t="str">
            <v>A - MATERIALES</v>
          </cell>
          <cell r="D6711">
            <v>0</v>
          </cell>
          <cell r="E6711">
            <v>0</v>
          </cell>
          <cell r="F6711">
            <v>0</v>
          </cell>
          <cell r="G6711">
            <v>0</v>
          </cell>
        </row>
        <row r="6712">
          <cell r="A6712" t="str">
            <v>INDEC-DCTO - inciso p)</v>
          </cell>
          <cell r="B6712" t="str">
            <v>Gastos generales</v>
          </cell>
          <cell r="C6712" t="str">
            <v>Materiales Varios (Refacción Sector Gobierno)</v>
          </cell>
          <cell r="D6712" t="str">
            <v>Gl.</v>
          </cell>
          <cell r="E6712">
            <v>1</v>
          </cell>
          <cell r="F6712">
            <v>46768.22</v>
          </cell>
          <cell r="G6712">
            <v>46768.22</v>
          </cell>
        </row>
        <row r="6713">
          <cell r="A6713" t="str">
            <v/>
          </cell>
          <cell r="B6713" t="str">
            <v/>
          </cell>
          <cell r="C6713">
            <v>0</v>
          </cell>
          <cell r="D6713" t="str">
            <v/>
          </cell>
          <cell r="E6713">
            <v>0</v>
          </cell>
          <cell r="F6713">
            <v>0</v>
          </cell>
          <cell r="G6713">
            <v>0</v>
          </cell>
        </row>
        <row r="6714">
          <cell r="A6714" t="str">
            <v/>
          </cell>
          <cell r="B6714" t="str">
            <v/>
          </cell>
          <cell r="C6714">
            <v>0</v>
          </cell>
          <cell r="D6714" t="str">
            <v/>
          </cell>
          <cell r="E6714">
            <v>0</v>
          </cell>
          <cell r="F6714">
            <v>0</v>
          </cell>
          <cell r="G6714">
            <v>0</v>
          </cell>
        </row>
        <row r="6715">
          <cell r="A6715" t="str">
            <v/>
          </cell>
          <cell r="B6715" t="str">
            <v/>
          </cell>
          <cell r="C6715">
            <v>0</v>
          </cell>
          <cell r="D6715" t="str">
            <v/>
          </cell>
          <cell r="E6715">
            <v>0</v>
          </cell>
          <cell r="F6715">
            <v>0</v>
          </cell>
          <cell r="G6715">
            <v>0</v>
          </cell>
        </row>
        <row r="6716">
          <cell r="A6716" t="str">
            <v/>
          </cell>
          <cell r="B6716" t="str">
            <v/>
          </cell>
          <cell r="C6716">
            <v>0</v>
          </cell>
          <cell r="D6716" t="str">
            <v/>
          </cell>
          <cell r="E6716">
            <v>0</v>
          </cell>
          <cell r="F6716">
            <v>0</v>
          </cell>
          <cell r="G6716">
            <v>0</v>
          </cell>
        </row>
        <row r="6717">
          <cell r="A6717" t="str">
            <v/>
          </cell>
          <cell r="B6717" t="str">
            <v/>
          </cell>
          <cell r="C6717">
            <v>0</v>
          </cell>
          <cell r="D6717" t="str">
            <v/>
          </cell>
          <cell r="E6717">
            <v>0</v>
          </cell>
          <cell r="F6717">
            <v>0</v>
          </cell>
          <cell r="G6717">
            <v>0</v>
          </cell>
        </row>
        <row r="6718">
          <cell r="A6718" t="str">
            <v/>
          </cell>
          <cell r="B6718" t="str">
            <v/>
          </cell>
          <cell r="C6718">
            <v>0</v>
          </cell>
          <cell r="D6718" t="str">
            <v/>
          </cell>
          <cell r="E6718">
            <v>0</v>
          </cell>
          <cell r="F6718">
            <v>0</v>
          </cell>
          <cell r="G6718">
            <v>0</v>
          </cell>
        </row>
        <row r="6719">
          <cell r="A6719" t="str">
            <v/>
          </cell>
          <cell r="B6719" t="str">
            <v/>
          </cell>
          <cell r="C6719">
            <v>0</v>
          </cell>
          <cell r="D6719" t="str">
            <v/>
          </cell>
          <cell r="E6719">
            <v>0</v>
          </cell>
          <cell r="F6719">
            <v>0</v>
          </cell>
          <cell r="G6719">
            <v>0</v>
          </cell>
        </row>
        <row r="6720">
          <cell r="A6720" t="str">
            <v/>
          </cell>
          <cell r="B6720" t="str">
            <v/>
          </cell>
          <cell r="C6720">
            <v>0</v>
          </cell>
          <cell r="D6720" t="str">
            <v/>
          </cell>
          <cell r="E6720">
            <v>0</v>
          </cell>
          <cell r="F6720">
            <v>0</v>
          </cell>
          <cell r="G6720">
            <v>0</v>
          </cell>
        </row>
        <row r="6721">
          <cell r="A6721" t="str">
            <v/>
          </cell>
          <cell r="B6721" t="str">
            <v/>
          </cell>
          <cell r="C6721">
            <v>0</v>
          </cell>
          <cell r="D6721" t="str">
            <v/>
          </cell>
          <cell r="E6721">
            <v>0</v>
          </cell>
          <cell r="F6721">
            <v>0</v>
          </cell>
          <cell r="G6721">
            <v>0</v>
          </cell>
        </row>
        <row r="6722">
          <cell r="A6722" t="str">
            <v/>
          </cell>
          <cell r="B6722" t="str">
            <v/>
          </cell>
          <cell r="C6722">
            <v>0</v>
          </cell>
          <cell r="D6722" t="str">
            <v/>
          </cell>
          <cell r="E6722">
            <v>0</v>
          </cell>
          <cell r="F6722">
            <v>0</v>
          </cell>
          <cell r="G6722">
            <v>0</v>
          </cell>
        </row>
        <row r="6723">
          <cell r="A6723" t="str">
            <v/>
          </cell>
          <cell r="B6723" t="str">
            <v/>
          </cell>
          <cell r="C6723">
            <v>0</v>
          </cell>
          <cell r="D6723" t="str">
            <v/>
          </cell>
          <cell r="E6723">
            <v>0</v>
          </cell>
          <cell r="F6723">
            <v>0</v>
          </cell>
          <cell r="G6723">
            <v>0</v>
          </cell>
        </row>
        <row r="6724">
          <cell r="A6724" t="str">
            <v/>
          </cell>
          <cell r="B6724" t="str">
            <v/>
          </cell>
          <cell r="C6724">
            <v>0</v>
          </cell>
          <cell r="D6724" t="str">
            <v/>
          </cell>
          <cell r="E6724">
            <v>0</v>
          </cell>
          <cell r="F6724">
            <v>0</v>
          </cell>
          <cell r="G6724">
            <v>0</v>
          </cell>
        </row>
        <row r="6725">
          <cell r="A6725" t="str">
            <v/>
          </cell>
          <cell r="B6725" t="str">
            <v/>
          </cell>
          <cell r="C6725">
            <v>0</v>
          </cell>
          <cell r="D6725" t="str">
            <v/>
          </cell>
          <cell r="E6725">
            <v>0</v>
          </cell>
          <cell r="F6725">
            <v>0</v>
          </cell>
          <cell r="G6725">
            <v>0</v>
          </cell>
        </row>
        <row r="6726">
          <cell r="A6726">
            <v>0</v>
          </cell>
          <cell r="B6726">
            <v>0</v>
          </cell>
          <cell r="C6726">
            <v>0</v>
          </cell>
          <cell r="D6726">
            <v>0</v>
          </cell>
          <cell r="E6726">
            <v>0</v>
          </cell>
          <cell r="F6726" t="str">
            <v>Total A</v>
          </cell>
          <cell r="G6726">
            <v>46768.22</v>
          </cell>
        </row>
        <row r="6727">
          <cell r="A6727">
            <v>0</v>
          </cell>
          <cell r="B6727">
            <v>0</v>
          </cell>
          <cell r="C6727" t="str">
            <v>B - MANO DE OBRA</v>
          </cell>
          <cell r="D6727">
            <v>0</v>
          </cell>
          <cell r="E6727">
            <v>0</v>
          </cell>
          <cell r="F6727">
            <v>0</v>
          </cell>
          <cell r="G6727">
            <v>0</v>
          </cell>
        </row>
        <row r="6728">
          <cell r="A6728" t="str">
            <v>IIEE-SJ - 102000</v>
          </cell>
          <cell r="B6728" t="str">
            <v xml:space="preserve">Oficial </v>
          </cell>
          <cell r="C6728" t="str">
            <v>Oficial</v>
          </cell>
          <cell r="D6728" t="str">
            <v>hs.</v>
          </cell>
          <cell r="E6728">
            <v>150.02000000000001</v>
          </cell>
          <cell r="F6728">
            <v>222.14</v>
          </cell>
          <cell r="G6728">
            <v>33325.440000000002</v>
          </cell>
        </row>
        <row r="6729">
          <cell r="A6729" t="str">
            <v>IIEE-SJ - 103000</v>
          </cell>
          <cell r="B6729" t="str">
            <v>Ayudante</v>
          </cell>
          <cell r="C6729" t="str">
            <v>Ayudante</v>
          </cell>
          <cell r="D6729" t="str">
            <v>hs.</v>
          </cell>
          <cell r="E6729">
            <v>176.93</v>
          </cell>
          <cell r="F6729">
            <v>188.03</v>
          </cell>
          <cell r="G6729">
            <v>33268.15</v>
          </cell>
        </row>
        <row r="6730">
          <cell r="A6730" t="str">
            <v>IIEE-SJ - 102000</v>
          </cell>
          <cell r="B6730" t="str">
            <v xml:space="preserve">Oficial </v>
          </cell>
          <cell r="C6730" t="str">
            <v>Cargas Sociales Oficial</v>
          </cell>
          <cell r="D6730" t="str">
            <v>hs.</v>
          </cell>
          <cell r="E6730">
            <v>150.02000000000001</v>
          </cell>
          <cell r="F6730">
            <v>139.9</v>
          </cell>
          <cell r="G6730">
            <v>20987.8</v>
          </cell>
        </row>
        <row r="6731">
          <cell r="A6731" t="str">
            <v>IIEE-SJ - 103000</v>
          </cell>
          <cell r="B6731" t="str">
            <v>Ayudante</v>
          </cell>
          <cell r="C6731" t="str">
            <v>Cargas Sociales Ayudante</v>
          </cell>
          <cell r="D6731" t="str">
            <v>hs.</v>
          </cell>
          <cell r="E6731">
            <v>176.93</v>
          </cell>
          <cell r="F6731">
            <v>118.96</v>
          </cell>
          <cell r="G6731">
            <v>21047.59</v>
          </cell>
        </row>
        <row r="6732">
          <cell r="A6732" t="str">
            <v/>
          </cell>
          <cell r="B6732">
            <v>0</v>
          </cell>
          <cell r="C6732">
            <v>0</v>
          </cell>
          <cell r="D6732" t="str">
            <v/>
          </cell>
          <cell r="E6732">
            <v>0</v>
          </cell>
          <cell r="F6732">
            <v>0</v>
          </cell>
          <cell r="G6732">
            <v>0</v>
          </cell>
        </row>
        <row r="6733">
          <cell r="A6733" t="str">
            <v/>
          </cell>
          <cell r="B6733">
            <v>0</v>
          </cell>
          <cell r="C6733">
            <v>0</v>
          </cell>
          <cell r="D6733" t="str">
            <v/>
          </cell>
          <cell r="E6733">
            <v>0</v>
          </cell>
          <cell r="F6733">
            <v>0</v>
          </cell>
          <cell r="G6733">
            <v>0</v>
          </cell>
        </row>
        <row r="6734">
          <cell r="A6734" t="str">
            <v/>
          </cell>
          <cell r="B6734">
            <v>0</v>
          </cell>
          <cell r="C6734">
            <v>0</v>
          </cell>
          <cell r="D6734" t="str">
            <v/>
          </cell>
          <cell r="E6734">
            <v>0</v>
          </cell>
          <cell r="F6734">
            <v>0</v>
          </cell>
          <cell r="G6734">
            <v>0</v>
          </cell>
        </row>
        <row r="6735">
          <cell r="A6735" t="str">
            <v/>
          </cell>
          <cell r="B6735">
            <v>0</v>
          </cell>
          <cell r="C6735">
            <v>0</v>
          </cell>
          <cell r="D6735" t="str">
            <v/>
          </cell>
          <cell r="E6735">
            <v>0</v>
          </cell>
          <cell r="F6735">
            <v>0</v>
          </cell>
          <cell r="G6735">
            <v>0</v>
          </cell>
        </row>
        <row r="6736">
          <cell r="A6736">
            <v>0</v>
          </cell>
          <cell r="B6736">
            <v>0</v>
          </cell>
          <cell r="C6736">
            <v>0</v>
          </cell>
          <cell r="D6736">
            <v>0</v>
          </cell>
          <cell r="E6736">
            <v>0</v>
          </cell>
          <cell r="F6736" t="str">
            <v>Total B</v>
          </cell>
          <cell r="G6736">
            <v>108628.98</v>
          </cell>
        </row>
        <row r="6737">
          <cell r="A6737">
            <v>0</v>
          </cell>
          <cell r="B6737">
            <v>0</v>
          </cell>
          <cell r="C6737" t="str">
            <v>C - EQUIPOS</v>
          </cell>
          <cell r="D6737">
            <v>0</v>
          </cell>
          <cell r="E6737">
            <v>0</v>
          </cell>
          <cell r="F6737">
            <v>0</v>
          </cell>
          <cell r="G6737">
            <v>0</v>
          </cell>
        </row>
        <row r="6738">
          <cell r="A6738" t="str">
            <v/>
          </cell>
          <cell r="B6738" t="str">
            <v/>
          </cell>
          <cell r="C6738">
            <v>0</v>
          </cell>
          <cell r="D6738" t="str">
            <v/>
          </cell>
          <cell r="E6738">
            <v>0</v>
          </cell>
          <cell r="F6738">
            <v>0</v>
          </cell>
          <cell r="G6738">
            <v>0</v>
          </cell>
        </row>
        <row r="6739">
          <cell r="A6739" t="str">
            <v/>
          </cell>
          <cell r="B6739" t="str">
            <v/>
          </cell>
          <cell r="C6739">
            <v>0</v>
          </cell>
          <cell r="D6739" t="str">
            <v/>
          </cell>
          <cell r="E6739">
            <v>0</v>
          </cell>
          <cell r="F6739">
            <v>0</v>
          </cell>
          <cell r="G6739">
            <v>0</v>
          </cell>
        </row>
        <row r="6740">
          <cell r="A6740" t="str">
            <v/>
          </cell>
          <cell r="B6740" t="str">
            <v/>
          </cell>
          <cell r="C6740">
            <v>0</v>
          </cell>
          <cell r="D6740" t="str">
            <v/>
          </cell>
          <cell r="E6740">
            <v>0</v>
          </cell>
          <cell r="F6740">
            <v>0</v>
          </cell>
          <cell r="G6740">
            <v>0</v>
          </cell>
        </row>
        <row r="6741">
          <cell r="A6741" t="str">
            <v/>
          </cell>
          <cell r="B6741" t="str">
            <v/>
          </cell>
          <cell r="C6741">
            <v>0</v>
          </cell>
          <cell r="D6741" t="str">
            <v/>
          </cell>
          <cell r="E6741">
            <v>0</v>
          </cell>
          <cell r="F6741">
            <v>0</v>
          </cell>
          <cell r="G6741">
            <v>0</v>
          </cell>
        </row>
        <row r="6742">
          <cell r="A6742" t="str">
            <v/>
          </cell>
          <cell r="B6742" t="str">
            <v/>
          </cell>
          <cell r="C6742">
            <v>0</v>
          </cell>
          <cell r="D6742" t="str">
            <v/>
          </cell>
          <cell r="E6742">
            <v>0</v>
          </cell>
          <cell r="F6742">
            <v>0</v>
          </cell>
          <cell r="G6742">
            <v>0</v>
          </cell>
        </row>
        <row r="6743">
          <cell r="A6743" t="str">
            <v/>
          </cell>
          <cell r="B6743" t="str">
            <v/>
          </cell>
          <cell r="C6743">
            <v>0</v>
          </cell>
          <cell r="D6743" t="str">
            <v/>
          </cell>
          <cell r="E6743">
            <v>0</v>
          </cell>
          <cell r="F6743">
            <v>0</v>
          </cell>
          <cell r="G6743">
            <v>0</v>
          </cell>
        </row>
        <row r="6744">
          <cell r="A6744" t="str">
            <v/>
          </cell>
          <cell r="B6744" t="str">
            <v/>
          </cell>
          <cell r="C6744">
            <v>0</v>
          </cell>
          <cell r="D6744" t="str">
            <v/>
          </cell>
          <cell r="E6744">
            <v>0</v>
          </cell>
          <cell r="F6744">
            <v>0</v>
          </cell>
          <cell r="G6744">
            <v>0</v>
          </cell>
        </row>
        <row r="6745">
          <cell r="A6745" t="str">
            <v/>
          </cell>
          <cell r="B6745" t="str">
            <v/>
          </cell>
          <cell r="C6745">
            <v>0</v>
          </cell>
          <cell r="D6745" t="str">
            <v/>
          </cell>
          <cell r="E6745">
            <v>0</v>
          </cell>
          <cell r="F6745">
            <v>0</v>
          </cell>
          <cell r="G6745">
            <v>0</v>
          </cell>
        </row>
        <row r="6746">
          <cell r="A6746" t="str">
            <v/>
          </cell>
          <cell r="B6746" t="str">
            <v/>
          </cell>
          <cell r="C6746">
            <v>0</v>
          </cell>
          <cell r="D6746" t="str">
            <v/>
          </cell>
          <cell r="E6746">
            <v>0</v>
          </cell>
          <cell r="F6746">
            <v>0</v>
          </cell>
          <cell r="G6746">
            <v>0</v>
          </cell>
        </row>
        <row r="6747">
          <cell r="A6747">
            <v>0</v>
          </cell>
          <cell r="B6747">
            <v>0</v>
          </cell>
          <cell r="C6747">
            <v>0</v>
          </cell>
          <cell r="D6747">
            <v>0</v>
          </cell>
          <cell r="E6747">
            <v>0</v>
          </cell>
          <cell r="F6747" t="str">
            <v>Total C</v>
          </cell>
          <cell r="G6747">
            <v>0</v>
          </cell>
        </row>
        <row r="6748">
          <cell r="A6748">
            <v>0</v>
          </cell>
          <cell r="B6748">
            <v>0</v>
          </cell>
          <cell r="C6748">
            <v>0</v>
          </cell>
          <cell r="D6748">
            <v>0</v>
          </cell>
          <cell r="E6748">
            <v>0</v>
          </cell>
          <cell r="F6748">
            <v>0</v>
          </cell>
          <cell r="G6748">
            <v>0</v>
          </cell>
        </row>
        <row r="6749">
          <cell r="A6749" t="str">
            <v>25.5</v>
          </cell>
          <cell r="B6749" t="str">
            <v>Refuncionalización del sector de gobierno</v>
          </cell>
          <cell r="C6749">
            <v>0</v>
          </cell>
          <cell r="D6749" t="str">
            <v>Costo  Neto</v>
          </cell>
          <cell r="E6749">
            <v>0</v>
          </cell>
          <cell r="F6749" t="str">
            <v>Total D=A+B+C</v>
          </cell>
          <cell r="G6749">
            <v>155397.19999999998</v>
          </cell>
        </row>
        <row r="6751">
          <cell r="A6751" t="str">
            <v>ANALISIS DE PRECIOS</v>
          </cell>
          <cell r="B6751">
            <v>0</v>
          </cell>
          <cell r="C6751">
            <v>0</v>
          </cell>
          <cell r="D6751">
            <v>0</v>
          </cell>
          <cell r="E6751">
            <v>0</v>
          </cell>
          <cell r="F6751">
            <v>0</v>
          </cell>
          <cell r="G6751">
            <v>0</v>
          </cell>
        </row>
        <row r="6752">
          <cell r="A6752" t="str">
            <v>COMITENTE:</v>
          </cell>
          <cell r="B6752" t="str">
            <v>DIRECCIÓN DE INFRAESTRUCTURA ESCOLAR</v>
          </cell>
          <cell r="C6752">
            <v>0</v>
          </cell>
          <cell r="D6752">
            <v>0</v>
          </cell>
          <cell r="E6752">
            <v>0</v>
          </cell>
          <cell r="F6752">
            <v>0</v>
          </cell>
          <cell r="G6752">
            <v>0</v>
          </cell>
        </row>
        <row r="6753">
          <cell r="A6753" t="str">
            <v>CONTRATISTA:</v>
          </cell>
          <cell r="B6753">
            <v>0</v>
          </cell>
          <cell r="C6753">
            <v>0</v>
          </cell>
          <cell r="D6753">
            <v>0</v>
          </cell>
          <cell r="E6753">
            <v>0</v>
          </cell>
          <cell r="F6753">
            <v>0</v>
          </cell>
          <cell r="G6753">
            <v>0</v>
          </cell>
        </row>
        <row r="6754">
          <cell r="A6754" t="str">
            <v>OBRA:</v>
          </cell>
          <cell r="B6754" t="str">
            <v>ESCUELA JUAN JOSE PASO</v>
          </cell>
          <cell r="C6754">
            <v>0</v>
          </cell>
          <cell r="D6754">
            <v>0</v>
          </cell>
          <cell r="E6754">
            <v>0</v>
          </cell>
          <cell r="F6754" t="str">
            <v>PRECIOS A:</v>
          </cell>
          <cell r="G6754">
            <v>44180</v>
          </cell>
        </row>
        <row r="6755">
          <cell r="A6755" t="str">
            <v>UBICACIÓN:</v>
          </cell>
          <cell r="B6755" t="str">
            <v>DEPARTAMENTO ANGACO</v>
          </cell>
          <cell r="C6755">
            <v>0</v>
          </cell>
          <cell r="D6755">
            <v>0</v>
          </cell>
          <cell r="E6755">
            <v>0</v>
          </cell>
          <cell r="F6755">
            <v>0</v>
          </cell>
          <cell r="G6755">
            <v>0</v>
          </cell>
        </row>
        <row r="6756">
          <cell r="A6756" t="str">
            <v>RUBRO:</v>
          </cell>
          <cell r="B6756">
            <v>25</v>
          </cell>
          <cell r="C6756" t="str">
            <v>REPARACIONES, REFACCIONES Y REFUNCIONALIZACIONES</v>
          </cell>
          <cell r="D6756">
            <v>0</v>
          </cell>
          <cell r="E6756">
            <v>0</v>
          </cell>
          <cell r="F6756">
            <v>0</v>
          </cell>
          <cell r="G6756">
            <v>0</v>
          </cell>
        </row>
        <row r="6757">
          <cell r="A6757" t="str">
            <v>ITEM:</v>
          </cell>
          <cell r="B6757" t="str">
            <v>25.6</v>
          </cell>
          <cell r="C6757" t="str">
            <v>Refacción de sanitarios existentes</v>
          </cell>
          <cell r="D6757">
            <v>0</v>
          </cell>
          <cell r="E6757">
            <v>0</v>
          </cell>
          <cell r="F6757" t="str">
            <v>UNIDAD:</v>
          </cell>
          <cell r="G6757" t="str">
            <v>gl</v>
          </cell>
        </row>
        <row r="6758">
          <cell r="A6758">
            <v>0</v>
          </cell>
          <cell r="B6758">
            <v>0</v>
          </cell>
          <cell r="C6758">
            <v>0</v>
          </cell>
          <cell r="D6758">
            <v>0</v>
          </cell>
          <cell r="E6758">
            <v>0</v>
          </cell>
          <cell r="F6758">
            <v>0</v>
          </cell>
          <cell r="G6758">
            <v>0</v>
          </cell>
        </row>
        <row r="6759">
          <cell r="A6759" t="str">
            <v>DATOS REDETERMINACION</v>
          </cell>
          <cell r="B6759">
            <v>0</v>
          </cell>
          <cell r="C6759" t="str">
            <v>DESIGNACION</v>
          </cell>
          <cell r="D6759" t="str">
            <v>U</v>
          </cell>
          <cell r="E6759" t="str">
            <v>Cantidad</v>
          </cell>
          <cell r="F6759" t="str">
            <v>$ Unitarios</v>
          </cell>
          <cell r="G6759" t="str">
            <v>$ Parcial</v>
          </cell>
        </row>
        <row r="6760">
          <cell r="A6760" t="str">
            <v>CÓDIGO</v>
          </cell>
          <cell r="B6760" t="str">
            <v>DESCRIPCIÓN</v>
          </cell>
          <cell r="C6760">
            <v>0</v>
          </cell>
          <cell r="D6760">
            <v>0</v>
          </cell>
          <cell r="E6760">
            <v>0</v>
          </cell>
          <cell r="F6760">
            <v>0</v>
          </cell>
          <cell r="G6760">
            <v>0</v>
          </cell>
        </row>
        <row r="6761">
          <cell r="A6761">
            <v>0</v>
          </cell>
          <cell r="B6761">
            <v>0</v>
          </cell>
          <cell r="C6761" t="str">
            <v>A - MATERIALES</v>
          </cell>
          <cell r="D6761">
            <v>0</v>
          </cell>
          <cell r="E6761">
            <v>0</v>
          </cell>
          <cell r="F6761">
            <v>0</v>
          </cell>
          <cell r="G6761">
            <v>0</v>
          </cell>
        </row>
        <row r="6762">
          <cell r="A6762" t="str">
            <v>INDEC-DCTO - inciso p)</v>
          </cell>
          <cell r="B6762" t="str">
            <v>Gastos generales</v>
          </cell>
          <cell r="C6762" t="str">
            <v>Materiales Varios (Refacción Sanitarios Existentes)</v>
          </cell>
          <cell r="D6762" t="str">
            <v>Gl.</v>
          </cell>
          <cell r="E6762">
            <v>1</v>
          </cell>
          <cell r="F6762">
            <v>159537.97</v>
          </cell>
          <cell r="G6762">
            <v>159537.97</v>
          </cell>
        </row>
        <row r="6763">
          <cell r="A6763" t="str">
            <v/>
          </cell>
          <cell r="B6763" t="str">
            <v/>
          </cell>
          <cell r="C6763">
            <v>0</v>
          </cell>
          <cell r="D6763" t="str">
            <v/>
          </cell>
          <cell r="E6763">
            <v>0</v>
          </cell>
          <cell r="F6763">
            <v>0</v>
          </cell>
          <cell r="G6763">
            <v>0</v>
          </cell>
        </row>
        <row r="6764">
          <cell r="A6764" t="str">
            <v/>
          </cell>
          <cell r="B6764" t="str">
            <v/>
          </cell>
          <cell r="C6764">
            <v>0</v>
          </cell>
          <cell r="D6764" t="str">
            <v/>
          </cell>
          <cell r="E6764">
            <v>0</v>
          </cell>
          <cell r="F6764">
            <v>0</v>
          </cell>
          <cell r="G6764">
            <v>0</v>
          </cell>
        </row>
        <row r="6765">
          <cell r="A6765" t="str">
            <v/>
          </cell>
          <cell r="B6765" t="str">
            <v/>
          </cell>
          <cell r="C6765">
            <v>0</v>
          </cell>
          <cell r="D6765" t="str">
            <v/>
          </cell>
          <cell r="E6765">
            <v>0</v>
          </cell>
          <cell r="F6765">
            <v>0</v>
          </cell>
          <cell r="G6765">
            <v>0</v>
          </cell>
        </row>
        <row r="6766">
          <cell r="A6766" t="str">
            <v/>
          </cell>
          <cell r="B6766" t="str">
            <v/>
          </cell>
          <cell r="C6766">
            <v>0</v>
          </cell>
          <cell r="D6766" t="str">
            <v/>
          </cell>
          <cell r="E6766">
            <v>0</v>
          </cell>
          <cell r="F6766">
            <v>0</v>
          </cell>
          <cell r="G6766">
            <v>0</v>
          </cell>
        </row>
        <row r="6767">
          <cell r="A6767" t="str">
            <v/>
          </cell>
          <cell r="B6767" t="str">
            <v/>
          </cell>
          <cell r="C6767">
            <v>0</v>
          </cell>
          <cell r="D6767" t="str">
            <v/>
          </cell>
          <cell r="E6767">
            <v>0</v>
          </cell>
          <cell r="F6767">
            <v>0</v>
          </cell>
          <cell r="G6767">
            <v>0</v>
          </cell>
        </row>
        <row r="6768">
          <cell r="A6768" t="str">
            <v/>
          </cell>
          <cell r="B6768" t="str">
            <v/>
          </cell>
          <cell r="C6768">
            <v>0</v>
          </cell>
          <cell r="D6768" t="str">
            <v/>
          </cell>
          <cell r="E6768">
            <v>0</v>
          </cell>
          <cell r="F6768">
            <v>0</v>
          </cell>
          <cell r="G6768">
            <v>0</v>
          </cell>
        </row>
        <row r="6769">
          <cell r="A6769" t="str">
            <v/>
          </cell>
          <cell r="B6769" t="str">
            <v/>
          </cell>
          <cell r="C6769">
            <v>0</v>
          </cell>
          <cell r="D6769" t="str">
            <v/>
          </cell>
          <cell r="E6769">
            <v>0</v>
          </cell>
          <cell r="F6769">
            <v>0</v>
          </cell>
          <cell r="G6769">
            <v>0</v>
          </cell>
        </row>
        <row r="6770">
          <cell r="A6770" t="str">
            <v/>
          </cell>
          <cell r="B6770" t="str">
            <v/>
          </cell>
          <cell r="C6770">
            <v>0</v>
          </cell>
          <cell r="D6770" t="str">
            <v/>
          </cell>
          <cell r="E6770">
            <v>0</v>
          </cell>
          <cell r="F6770">
            <v>0</v>
          </cell>
          <cell r="G6770">
            <v>0</v>
          </cell>
        </row>
        <row r="6771">
          <cell r="A6771" t="str">
            <v/>
          </cell>
          <cell r="B6771" t="str">
            <v/>
          </cell>
          <cell r="C6771">
            <v>0</v>
          </cell>
          <cell r="D6771" t="str">
            <v/>
          </cell>
          <cell r="E6771">
            <v>0</v>
          </cell>
          <cell r="F6771">
            <v>0</v>
          </cell>
          <cell r="G6771">
            <v>0</v>
          </cell>
        </row>
        <row r="6772">
          <cell r="A6772" t="str">
            <v/>
          </cell>
          <cell r="B6772" t="str">
            <v/>
          </cell>
          <cell r="C6772">
            <v>0</v>
          </cell>
          <cell r="D6772" t="str">
            <v/>
          </cell>
          <cell r="E6772">
            <v>0</v>
          </cell>
          <cell r="F6772">
            <v>0</v>
          </cell>
          <cell r="G6772">
            <v>0</v>
          </cell>
        </row>
        <row r="6773">
          <cell r="A6773" t="str">
            <v/>
          </cell>
          <cell r="B6773" t="str">
            <v/>
          </cell>
          <cell r="C6773">
            <v>0</v>
          </cell>
          <cell r="D6773" t="str">
            <v/>
          </cell>
          <cell r="E6773">
            <v>0</v>
          </cell>
          <cell r="F6773">
            <v>0</v>
          </cell>
          <cell r="G6773">
            <v>0</v>
          </cell>
        </row>
        <row r="6774">
          <cell r="A6774" t="str">
            <v/>
          </cell>
          <cell r="B6774" t="str">
            <v/>
          </cell>
          <cell r="C6774">
            <v>0</v>
          </cell>
          <cell r="D6774" t="str">
            <v/>
          </cell>
          <cell r="E6774">
            <v>0</v>
          </cell>
          <cell r="F6774">
            <v>0</v>
          </cell>
          <cell r="G6774">
            <v>0</v>
          </cell>
        </row>
        <row r="6775">
          <cell r="A6775" t="str">
            <v/>
          </cell>
          <cell r="B6775" t="str">
            <v/>
          </cell>
          <cell r="C6775">
            <v>0</v>
          </cell>
          <cell r="D6775" t="str">
            <v/>
          </cell>
          <cell r="E6775">
            <v>0</v>
          </cell>
          <cell r="F6775">
            <v>0</v>
          </cell>
          <cell r="G6775">
            <v>0</v>
          </cell>
        </row>
        <row r="6776">
          <cell r="A6776">
            <v>0</v>
          </cell>
          <cell r="B6776">
            <v>0</v>
          </cell>
          <cell r="C6776">
            <v>0</v>
          </cell>
          <cell r="D6776">
            <v>0</v>
          </cell>
          <cell r="E6776">
            <v>0</v>
          </cell>
          <cell r="F6776" t="str">
            <v>Total A</v>
          </cell>
          <cell r="G6776">
            <v>159537.97</v>
          </cell>
        </row>
        <row r="6777">
          <cell r="A6777">
            <v>0</v>
          </cell>
          <cell r="B6777">
            <v>0</v>
          </cell>
          <cell r="C6777" t="str">
            <v>B - MANO DE OBRA</v>
          </cell>
          <cell r="D6777">
            <v>0</v>
          </cell>
          <cell r="E6777">
            <v>0</v>
          </cell>
          <cell r="F6777">
            <v>0</v>
          </cell>
          <cell r="G6777">
            <v>0</v>
          </cell>
        </row>
        <row r="6778">
          <cell r="A6778" t="str">
            <v>IIEE-SJ - 102000</v>
          </cell>
          <cell r="B6778" t="str">
            <v xml:space="preserve">Oficial </v>
          </cell>
          <cell r="C6778" t="str">
            <v>Oficial</v>
          </cell>
          <cell r="D6778" t="str">
            <v>hs.</v>
          </cell>
          <cell r="E6778">
            <v>217.41</v>
          </cell>
          <cell r="F6778">
            <v>222.14</v>
          </cell>
          <cell r="G6778">
            <v>48295.46</v>
          </cell>
        </row>
        <row r="6779">
          <cell r="A6779" t="str">
            <v>IIEE-SJ - 103000</v>
          </cell>
          <cell r="B6779" t="str">
            <v>Ayudante</v>
          </cell>
          <cell r="C6779" t="str">
            <v>Ayudante</v>
          </cell>
          <cell r="D6779" t="str">
            <v>hs.</v>
          </cell>
          <cell r="E6779">
            <v>256.39999999999998</v>
          </cell>
          <cell r="F6779">
            <v>188.03</v>
          </cell>
          <cell r="G6779">
            <v>48210.89</v>
          </cell>
        </row>
        <row r="6780">
          <cell r="A6780" t="str">
            <v>IIEE-SJ - 102000</v>
          </cell>
          <cell r="B6780" t="str">
            <v xml:space="preserve">Oficial </v>
          </cell>
          <cell r="C6780" t="str">
            <v>Cargas Sociales Oficial</v>
          </cell>
          <cell r="D6780" t="str">
            <v>hs.</v>
          </cell>
          <cell r="E6780">
            <v>217.41</v>
          </cell>
          <cell r="F6780">
            <v>139.9</v>
          </cell>
          <cell r="G6780">
            <v>30415.66</v>
          </cell>
        </row>
        <row r="6781">
          <cell r="A6781" t="str">
            <v>IIEE-SJ - 103000</v>
          </cell>
          <cell r="B6781" t="str">
            <v>Ayudante</v>
          </cell>
          <cell r="C6781" t="str">
            <v>Cargas Sociales Ayudante</v>
          </cell>
          <cell r="D6781" t="str">
            <v>hs.</v>
          </cell>
          <cell r="E6781">
            <v>256.39999999999998</v>
          </cell>
          <cell r="F6781">
            <v>118.96</v>
          </cell>
          <cell r="G6781">
            <v>30501.34</v>
          </cell>
        </row>
        <row r="6782">
          <cell r="A6782" t="str">
            <v/>
          </cell>
          <cell r="B6782">
            <v>0</v>
          </cell>
          <cell r="C6782">
            <v>0</v>
          </cell>
          <cell r="D6782" t="str">
            <v/>
          </cell>
          <cell r="E6782">
            <v>0</v>
          </cell>
          <cell r="F6782">
            <v>0</v>
          </cell>
          <cell r="G6782">
            <v>0</v>
          </cell>
        </row>
        <row r="6783">
          <cell r="A6783" t="str">
            <v/>
          </cell>
          <cell r="B6783">
            <v>0</v>
          </cell>
          <cell r="C6783">
            <v>0</v>
          </cell>
          <cell r="D6783" t="str">
            <v/>
          </cell>
          <cell r="E6783">
            <v>0</v>
          </cell>
          <cell r="F6783">
            <v>0</v>
          </cell>
          <cell r="G6783">
            <v>0</v>
          </cell>
        </row>
        <row r="6784">
          <cell r="A6784" t="str">
            <v/>
          </cell>
          <cell r="B6784">
            <v>0</v>
          </cell>
          <cell r="C6784">
            <v>0</v>
          </cell>
          <cell r="D6784" t="str">
            <v/>
          </cell>
          <cell r="E6784">
            <v>0</v>
          </cell>
          <cell r="F6784">
            <v>0</v>
          </cell>
          <cell r="G6784">
            <v>0</v>
          </cell>
        </row>
        <row r="6785">
          <cell r="A6785" t="str">
            <v/>
          </cell>
          <cell r="B6785">
            <v>0</v>
          </cell>
          <cell r="C6785">
            <v>0</v>
          </cell>
          <cell r="D6785" t="str">
            <v/>
          </cell>
          <cell r="E6785">
            <v>0</v>
          </cell>
          <cell r="F6785">
            <v>0</v>
          </cell>
          <cell r="G6785">
            <v>0</v>
          </cell>
        </row>
        <row r="6786">
          <cell r="A6786">
            <v>0</v>
          </cell>
          <cell r="B6786">
            <v>0</v>
          </cell>
          <cell r="C6786">
            <v>0</v>
          </cell>
          <cell r="D6786">
            <v>0</v>
          </cell>
          <cell r="E6786">
            <v>0</v>
          </cell>
          <cell r="F6786" t="str">
            <v>Total B</v>
          </cell>
          <cell r="G6786">
            <v>157423.35</v>
          </cell>
        </row>
        <row r="6787">
          <cell r="A6787">
            <v>0</v>
          </cell>
          <cell r="B6787">
            <v>0</v>
          </cell>
          <cell r="C6787" t="str">
            <v>C - EQUIPOS</v>
          </cell>
          <cell r="D6787">
            <v>0</v>
          </cell>
          <cell r="E6787">
            <v>0</v>
          </cell>
          <cell r="F6787">
            <v>0</v>
          </cell>
          <cell r="G6787">
            <v>0</v>
          </cell>
        </row>
        <row r="6788">
          <cell r="A6788" t="str">
            <v/>
          </cell>
          <cell r="B6788" t="str">
            <v/>
          </cell>
          <cell r="C6788">
            <v>0</v>
          </cell>
          <cell r="D6788" t="str">
            <v/>
          </cell>
          <cell r="E6788">
            <v>0</v>
          </cell>
          <cell r="F6788">
            <v>0</v>
          </cell>
          <cell r="G6788">
            <v>0</v>
          </cell>
        </row>
        <row r="6789">
          <cell r="A6789" t="str">
            <v/>
          </cell>
          <cell r="B6789" t="str">
            <v/>
          </cell>
          <cell r="C6789">
            <v>0</v>
          </cell>
          <cell r="D6789" t="str">
            <v/>
          </cell>
          <cell r="E6789">
            <v>0</v>
          </cell>
          <cell r="F6789">
            <v>0</v>
          </cell>
          <cell r="G6789">
            <v>0</v>
          </cell>
        </row>
        <row r="6790">
          <cell r="A6790" t="str">
            <v/>
          </cell>
          <cell r="B6790" t="str">
            <v/>
          </cell>
          <cell r="C6790">
            <v>0</v>
          </cell>
          <cell r="D6790" t="str">
            <v/>
          </cell>
          <cell r="E6790">
            <v>0</v>
          </cell>
          <cell r="F6790">
            <v>0</v>
          </cell>
          <cell r="G6790">
            <v>0</v>
          </cell>
        </row>
        <row r="6791">
          <cell r="A6791" t="str">
            <v/>
          </cell>
          <cell r="B6791" t="str">
            <v/>
          </cell>
          <cell r="C6791">
            <v>0</v>
          </cell>
          <cell r="D6791" t="str">
            <v/>
          </cell>
          <cell r="E6791">
            <v>0</v>
          </cell>
          <cell r="F6791">
            <v>0</v>
          </cell>
          <cell r="G6791">
            <v>0</v>
          </cell>
        </row>
        <row r="6792">
          <cell r="A6792" t="str">
            <v/>
          </cell>
          <cell r="B6792" t="str">
            <v/>
          </cell>
          <cell r="C6792">
            <v>0</v>
          </cell>
          <cell r="D6792" t="str">
            <v/>
          </cell>
          <cell r="E6792">
            <v>0</v>
          </cell>
          <cell r="F6792">
            <v>0</v>
          </cell>
          <cell r="G6792">
            <v>0</v>
          </cell>
        </row>
        <row r="6793">
          <cell r="A6793" t="str">
            <v/>
          </cell>
          <cell r="B6793" t="str">
            <v/>
          </cell>
          <cell r="C6793">
            <v>0</v>
          </cell>
          <cell r="D6793" t="str">
            <v/>
          </cell>
          <cell r="E6793">
            <v>0</v>
          </cell>
          <cell r="F6793">
            <v>0</v>
          </cell>
          <cell r="G6793">
            <v>0</v>
          </cell>
        </row>
        <row r="6794">
          <cell r="A6794" t="str">
            <v/>
          </cell>
          <cell r="B6794" t="str">
            <v/>
          </cell>
          <cell r="C6794">
            <v>0</v>
          </cell>
          <cell r="D6794" t="str">
            <v/>
          </cell>
          <cell r="E6794">
            <v>0</v>
          </cell>
          <cell r="F6794">
            <v>0</v>
          </cell>
          <cell r="G6794">
            <v>0</v>
          </cell>
        </row>
        <row r="6795">
          <cell r="A6795" t="str">
            <v/>
          </cell>
          <cell r="B6795" t="str">
            <v/>
          </cell>
          <cell r="C6795">
            <v>0</v>
          </cell>
          <cell r="D6795" t="str">
            <v/>
          </cell>
          <cell r="E6795">
            <v>0</v>
          </cell>
          <cell r="F6795">
            <v>0</v>
          </cell>
          <cell r="G6795">
            <v>0</v>
          </cell>
        </row>
        <row r="6796">
          <cell r="A6796" t="str">
            <v/>
          </cell>
          <cell r="B6796" t="str">
            <v/>
          </cell>
          <cell r="C6796">
            <v>0</v>
          </cell>
          <cell r="D6796" t="str">
            <v/>
          </cell>
          <cell r="E6796">
            <v>0</v>
          </cell>
          <cell r="F6796">
            <v>0</v>
          </cell>
          <cell r="G6796">
            <v>0</v>
          </cell>
        </row>
        <row r="6797">
          <cell r="A6797">
            <v>0</v>
          </cell>
          <cell r="B6797">
            <v>0</v>
          </cell>
          <cell r="C6797">
            <v>0</v>
          </cell>
          <cell r="D6797">
            <v>0</v>
          </cell>
          <cell r="E6797">
            <v>0</v>
          </cell>
          <cell r="F6797" t="str">
            <v>Total C</v>
          </cell>
          <cell r="G6797">
            <v>0</v>
          </cell>
        </row>
        <row r="6798">
          <cell r="A6798">
            <v>0</v>
          </cell>
          <cell r="B6798">
            <v>0</v>
          </cell>
          <cell r="C6798">
            <v>0</v>
          </cell>
          <cell r="D6798">
            <v>0</v>
          </cell>
          <cell r="E6798">
            <v>0</v>
          </cell>
          <cell r="F6798">
            <v>0</v>
          </cell>
          <cell r="G6798">
            <v>0</v>
          </cell>
        </row>
        <row r="6799">
          <cell r="A6799" t="str">
            <v>25.6</v>
          </cell>
          <cell r="B6799" t="str">
            <v>Refacción de sanitarios existentes</v>
          </cell>
          <cell r="C6799">
            <v>0</v>
          </cell>
          <cell r="D6799" t="str">
            <v>Costo  Neto</v>
          </cell>
          <cell r="E6799">
            <v>0</v>
          </cell>
          <cell r="F6799" t="str">
            <v>Total D=A+B+C</v>
          </cell>
          <cell r="G6799">
            <v>316961.32</v>
          </cell>
        </row>
        <row r="6801">
          <cell r="A6801" t="str">
            <v>ANALISIS DE PRECIOS</v>
          </cell>
          <cell r="B6801">
            <v>0</v>
          </cell>
          <cell r="C6801">
            <v>0</v>
          </cell>
          <cell r="D6801">
            <v>0</v>
          </cell>
          <cell r="E6801">
            <v>0</v>
          </cell>
          <cell r="F6801">
            <v>0</v>
          </cell>
          <cell r="G6801">
            <v>0</v>
          </cell>
        </row>
        <row r="6802">
          <cell r="A6802" t="str">
            <v>COMITENTE:</v>
          </cell>
          <cell r="B6802" t="str">
            <v>DIRECCIÓN DE INFRAESTRUCTURA ESCOLAR</v>
          </cell>
          <cell r="C6802">
            <v>0</v>
          </cell>
          <cell r="D6802">
            <v>0</v>
          </cell>
          <cell r="E6802">
            <v>0</v>
          </cell>
          <cell r="F6802">
            <v>0</v>
          </cell>
          <cell r="G6802">
            <v>0</v>
          </cell>
        </row>
        <row r="6803">
          <cell r="A6803" t="str">
            <v>CONTRATISTA:</v>
          </cell>
          <cell r="B6803">
            <v>0</v>
          </cell>
          <cell r="C6803">
            <v>0</v>
          </cell>
          <cell r="D6803">
            <v>0</v>
          </cell>
          <cell r="E6803">
            <v>0</v>
          </cell>
          <cell r="F6803">
            <v>0</v>
          </cell>
          <cell r="G6803">
            <v>0</v>
          </cell>
        </row>
        <row r="6804">
          <cell r="A6804" t="str">
            <v>OBRA:</v>
          </cell>
          <cell r="B6804" t="str">
            <v>ESCUELA JUAN JOSE PASO</v>
          </cell>
          <cell r="C6804">
            <v>0</v>
          </cell>
          <cell r="D6804">
            <v>0</v>
          </cell>
          <cell r="E6804">
            <v>0</v>
          </cell>
          <cell r="F6804" t="str">
            <v>PRECIOS A:</v>
          </cell>
          <cell r="G6804">
            <v>44180</v>
          </cell>
        </row>
        <row r="6805">
          <cell r="A6805" t="str">
            <v>UBICACIÓN:</v>
          </cell>
          <cell r="B6805" t="str">
            <v>DEPARTAMENTO ANGACO</v>
          </cell>
          <cell r="C6805">
            <v>0</v>
          </cell>
          <cell r="D6805">
            <v>0</v>
          </cell>
          <cell r="E6805">
            <v>0</v>
          </cell>
          <cell r="F6805">
            <v>0</v>
          </cell>
          <cell r="G6805">
            <v>0</v>
          </cell>
        </row>
        <row r="6806">
          <cell r="A6806" t="str">
            <v>RUBRO:</v>
          </cell>
          <cell r="B6806">
            <v>25</v>
          </cell>
          <cell r="C6806" t="str">
            <v>REPARACIONES, REFACCIONES Y REFUNCIONALIZACIONES</v>
          </cell>
          <cell r="D6806">
            <v>0</v>
          </cell>
          <cell r="E6806">
            <v>0</v>
          </cell>
          <cell r="F6806">
            <v>0</v>
          </cell>
          <cell r="G6806">
            <v>0</v>
          </cell>
        </row>
        <row r="6807">
          <cell r="A6807" t="str">
            <v>ITEM:</v>
          </cell>
          <cell r="B6807" t="str">
            <v>25.7</v>
          </cell>
          <cell r="C6807" t="str">
            <v>Ingreso nivel inicial</v>
          </cell>
          <cell r="D6807">
            <v>0</v>
          </cell>
          <cell r="E6807">
            <v>0</v>
          </cell>
          <cell r="F6807" t="str">
            <v>UNIDAD:</v>
          </cell>
          <cell r="G6807" t="str">
            <v>gl</v>
          </cell>
        </row>
        <row r="6808">
          <cell r="A6808">
            <v>0</v>
          </cell>
          <cell r="B6808">
            <v>0</v>
          </cell>
          <cell r="C6808">
            <v>0</v>
          </cell>
          <cell r="D6808">
            <v>0</v>
          </cell>
          <cell r="E6808">
            <v>0</v>
          </cell>
          <cell r="F6808">
            <v>0</v>
          </cell>
          <cell r="G6808">
            <v>0</v>
          </cell>
        </row>
        <row r="6809">
          <cell r="A6809" t="str">
            <v>DATOS REDETERMINACION</v>
          </cell>
          <cell r="B6809">
            <v>0</v>
          </cell>
          <cell r="C6809" t="str">
            <v>DESIGNACION</v>
          </cell>
          <cell r="D6809" t="str">
            <v>U</v>
          </cell>
          <cell r="E6809" t="str">
            <v>Cantidad</v>
          </cell>
          <cell r="F6809" t="str">
            <v>$ Unitarios</v>
          </cell>
          <cell r="G6809" t="str">
            <v>$ Parcial</v>
          </cell>
        </row>
        <row r="6810">
          <cell r="A6810" t="str">
            <v>CÓDIGO</v>
          </cell>
          <cell r="B6810" t="str">
            <v>DESCRIPCIÓN</v>
          </cell>
          <cell r="C6810">
            <v>0</v>
          </cell>
          <cell r="D6810">
            <v>0</v>
          </cell>
          <cell r="E6810">
            <v>0</v>
          </cell>
          <cell r="F6810">
            <v>0</v>
          </cell>
          <cell r="G6810">
            <v>0</v>
          </cell>
        </row>
        <row r="6811">
          <cell r="A6811">
            <v>0</v>
          </cell>
          <cell r="B6811">
            <v>0</v>
          </cell>
          <cell r="C6811" t="str">
            <v>A - MATERIALES</v>
          </cell>
          <cell r="D6811">
            <v>0</v>
          </cell>
          <cell r="E6811">
            <v>0</v>
          </cell>
          <cell r="F6811">
            <v>0</v>
          </cell>
          <cell r="G6811">
            <v>0</v>
          </cell>
        </row>
        <row r="6812">
          <cell r="A6812" t="str">
            <v>INDEC-DCTO - inciso p)</v>
          </cell>
          <cell r="B6812" t="str">
            <v>Gastos generales</v>
          </cell>
          <cell r="C6812" t="str">
            <v>Materiales Varios (Ingreso Nivel Inicial)</v>
          </cell>
          <cell r="D6812" t="str">
            <v>Gl.</v>
          </cell>
          <cell r="E6812">
            <v>1</v>
          </cell>
          <cell r="F6812">
            <v>89063.61</v>
          </cell>
          <cell r="G6812">
            <v>89063.61</v>
          </cell>
        </row>
        <row r="6813">
          <cell r="A6813" t="str">
            <v/>
          </cell>
          <cell r="B6813" t="str">
            <v/>
          </cell>
          <cell r="C6813">
            <v>0</v>
          </cell>
          <cell r="D6813" t="str">
            <v/>
          </cell>
          <cell r="E6813">
            <v>0</v>
          </cell>
          <cell r="F6813">
            <v>0</v>
          </cell>
          <cell r="G6813">
            <v>0</v>
          </cell>
        </row>
        <row r="6814">
          <cell r="A6814" t="str">
            <v/>
          </cell>
          <cell r="B6814" t="str">
            <v/>
          </cell>
          <cell r="C6814">
            <v>0</v>
          </cell>
          <cell r="D6814" t="str">
            <v/>
          </cell>
          <cell r="E6814">
            <v>0</v>
          </cell>
          <cell r="F6814">
            <v>0</v>
          </cell>
          <cell r="G6814">
            <v>0</v>
          </cell>
        </row>
        <row r="6815">
          <cell r="A6815" t="str">
            <v/>
          </cell>
          <cell r="B6815" t="str">
            <v/>
          </cell>
          <cell r="C6815">
            <v>0</v>
          </cell>
          <cell r="D6815" t="str">
            <v/>
          </cell>
          <cell r="E6815">
            <v>0</v>
          </cell>
          <cell r="F6815">
            <v>0</v>
          </cell>
          <cell r="G6815">
            <v>0</v>
          </cell>
        </row>
        <row r="6816">
          <cell r="A6816" t="str">
            <v/>
          </cell>
          <cell r="B6816" t="str">
            <v/>
          </cell>
          <cell r="C6816">
            <v>0</v>
          </cell>
          <cell r="D6816" t="str">
            <v/>
          </cell>
          <cell r="E6816">
            <v>0</v>
          </cell>
          <cell r="F6816">
            <v>0</v>
          </cell>
          <cell r="G6816">
            <v>0</v>
          </cell>
        </row>
        <row r="6817">
          <cell r="A6817" t="str">
            <v/>
          </cell>
          <cell r="B6817" t="str">
            <v/>
          </cell>
          <cell r="C6817">
            <v>0</v>
          </cell>
          <cell r="D6817" t="str">
            <v/>
          </cell>
          <cell r="E6817">
            <v>0</v>
          </cell>
          <cell r="F6817">
            <v>0</v>
          </cell>
          <cell r="G6817">
            <v>0</v>
          </cell>
        </row>
        <row r="6818">
          <cell r="A6818" t="str">
            <v/>
          </cell>
          <cell r="B6818" t="str">
            <v/>
          </cell>
          <cell r="C6818">
            <v>0</v>
          </cell>
          <cell r="D6818" t="str">
            <v/>
          </cell>
          <cell r="E6818">
            <v>0</v>
          </cell>
          <cell r="F6818">
            <v>0</v>
          </cell>
          <cell r="G6818">
            <v>0</v>
          </cell>
        </row>
        <row r="6819">
          <cell r="A6819" t="str">
            <v/>
          </cell>
          <cell r="B6819" t="str">
            <v/>
          </cell>
          <cell r="C6819">
            <v>0</v>
          </cell>
          <cell r="D6819" t="str">
            <v/>
          </cell>
          <cell r="E6819">
            <v>0</v>
          </cell>
          <cell r="F6819">
            <v>0</v>
          </cell>
          <cell r="G6819">
            <v>0</v>
          </cell>
        </row>
        <row r="6820">
          <cell r="A6820" t="str">
            <v/>
          </cell>
          <cell r="B6820" t="str">
            <v/>
          </cell>
          <cell r="C6820">
            <v>0</v>
          </cell>
          <cell r="D6820" t="str">
            <v/>
          </cell>
          <cell r="E6820">
            <v>0</v>
          </cell>
          <cell r="F6820">
            <v>0</v>
          </cell>
          <cell r="G6820">
            <v>0</v>
          </cell>
        </row>
        <row r="6821">
          <cell r="A6821" t="str">
            <v/>
          </cell>
          <cell r="B6821" t="str">
            <v/>
          </cell>
          <cell r="C6821">
            <v>0</v>
          </cell>
          <cell r="D6821" t="str">
            <v/>
          </cell>
          <cell r="E6821">
            <v>0</v>
          </cell>
          <cell r="F6821">
            <v>0</v>
          </cell>
          <cell r="G6821">
            <v>0</v>
          </cell>
        </row>
        <row r="6822">
          <cell r="A6822" t="str">
            <v/>
          </cell>
          <cell r="B6822" t="str">
            <v/>
          </cell>
          <cell r="C6822">
            <v>0</v>
          </cell>
          <cell r="D6822" t="str">
            <v/>
          </cell>
          <cell r="E6822">
            <v>0</v>
          </cell>
          <cell r="F6822">
            <v>0</v>
          </cell>
          <cell r="G6822">
            <v>0</v>
          </cell>
        </row>
        <row r="6823">
          <cell r="A6823" t="str">
            <v/>
          </cell>
          <cell r="B6823" t="str">
            <v/>
          </cell>
          <cell r="C6823">
            <v>0</v>
          </cell>
          <cell r="D6823" t="str">
            <v/>
          </cell>
          <cell r="E6823">
            <v>0</v>
          </cell>
          <cell r="F6823">
            <v>0</v>
          </cell>
          <cell r="G6823">
            <v>0</v>
          </cell>
        </row>
        <row r="6824">
          <cell r="A6824" t="str">
            <v/>
          </cell>
          <cell r="B6824" t="str">
            <v/>
          </cell>
          <cell r="C6824">
            <v>0</v>
          </cell>
          <cell r="D6824" t="str">
            <v/>
          </cell>
          <cell r="E6824">
            <v>0</v>
          </cell>
          <cell r="F6824">
            <v>0</v>
          </cell>
          <cell r="G6824">
            <v>0</v>
          </cell>
        </row>
        <row r="6825">
          <cell r="A6825" t="str">
            <v/>
          </cell>
          <cell r="B6825" t="str">
            <v/>
          </cell>
          <cell r="C6825">
            <v>0</v>
          </cell>
          <cell r="D6825" t="str">
            <v/>
          </cell>
          <cell r="E6825">
            <v>0</v>
          </cell>
          <cell r="F6825">
            <v>0</v>
          </cell>
          <cell r="G6825">
            <v>0</v>
          </cell>
        </row>
        <row r="6826">
          <cell r="A6826">
            <v>0</v>
          </cell>
          <cell r="B6826">
            <v>0</v>
          </cell>
          <cell r="C6826">
            <v>0</v>
          </cell>
          <cell r="D6826">
            <v>0</v>
          </cell>
          <cell r="E6826">
            <v>0</v>
          </cell>
          <cell r="F6826" t="str">
            <v>Total A</v>
          </cell>
          <cell r="G6826">
            <v>89063.61</v>
          </cell>
        </row>
        <row r="6827">
          <cell r="A6827">
            <v>0</v>
          </cell>
          <cell r="B6827">
            <v>0</v>
          </cell>
          <cell r="C6827" t="str">
            <v>B - MANO DE OBRA</v>
          </cell>
          <cell r="D6827">
            <v>0</v>
          </cell>
          <cell r="E6827">
            <v>0</v>
          </cell>
          <cell r="F6827">
            <v>0</v>
          </cell>
          <cell r="G6827">
            <v>0</v>
          </cell>
        </row>
        <row r="6828">
          <cell r="A6828" t="str">
            <v>IIEE-SJ - 102000</v>
          </cell>
          <cell r="B6828" t="str">
            <v xml:space="preserve">Oficial </v>
          </cell>
          <cell r="C6828" t="str">
            <v>Oficial</v>
          </cell>
          <cell r="D6828" t="str">
            <v>hs.</v>
          </cell>
          <cell r="E6828">
            <v>35.869999999999997</v>
          </cell>
          <cell r="F6828">
            <v>222.14</v>
          </cell>
          <cell r="G6828">
            <v>7968.16</v>
          </cell>
        </row>
        <row r="6829">
          <cell r="A6829" t="str">
            <v>IIEE-SJ - 103000</v>
          </cell>
          <cell r="B6829" t="str">
            <v>Ayudante</v>
          </cell>
          <cell r="C6829" t="str">
            <v>Ayudante</v>
          </cell>
          <cell r="D6829" t="str">
            <v>hs.</v>
          </cell>
          <cell r="E6829">
            <v>42.3</v>
          </cell>
          <cell r="F6829">
            <v>188.03</v>
          </cell>
          <cell r="G6829">
            <v>7953.67</v>
          </cell>
        </row>
        <row r="6830">
          <cell r="A6830" t="str">
            <v>IIEE-SJ - 102000</v>
          </cell>
          <cell r="B6830" t="str">
            <v xml:space="preserve">Oficial </v>
          </cell>
          <cell r="C6830" t="str">
            <v>Cargas Sociales Oficial</v>
          </cell>
          <cell r="D6830" t="str">
            <v>hs.</v>
          </cell>
          <cell r="E6830">
            <v>35.869999999999997</v>
          </cell>
          <cell r="F6830">
            <v>139.9</v>
          </cell>
          <cell r="G6830">
            <v>5018.21</v>
          </cell>
        </row>
        <row r="6831">
          <cell r="A6831" t="str">
            <v>IIEE-SJ - 103000</v>
          </cell>
          <cell r="B6831" t="str">
            <v>Ayudante</v>
          </cell>
          <cell r="C6831" t="str">
            <v>Cargas Sociales Ayudante</v>
          </cell>
          <cell r="D6831" t="str">
            <v>hs.</v>
          </cell>
          <cell r="E6831">
            <v>42.3</v>
          </cell>
          <cell r="F6831">
            <v>118.96</v>
          </cell>
          <cell r="G6831">
            <v>5032.01</v>
          </cell>
        </row>
        <row r="6832">
          <cell r="A6832" t="str">
            <v/>
          </cell>
          <cell r="B6832">
            <v>0</v>
          </cell>
          <cell r="C6832">
            <v>0</v>
          </cell>
          <cell r="D6832" t="str">
            <v/>
          </cell>
          <cell r="E6832">
            <v>0</v>
          </cell>
          <cell r="F6832">
            <v>0</v>
          </cell>
          <cell r="G6832">
            <v>0</v>
          </cell>
        </row>
        <row r="6833">
          <cell r="A6833" t="str">
            <v/>
          </cell>
          <cell r="B6833">
            <v>0</v>
          </cell>
          <cell r="C6833">
            <v>0</v>
          </cell>
          <cell r="D6833" t="str">
            <v/>
          </cell>
          <cell r="E6833">
            <v>0</v>
          </cell>
          <cell r="F6833">
            <v>0</v>
          </cell>
          <cell r="G6833">
            <v>0</v>
          </cell>
        </row>
        <row r="6834">
          <cell r="A6834" t="str">
            <v/>
          </cell>
          <cell r="B6834">
            <v>0</v>
          </cell>
          <cell r="C6834">
            <v>0</v>
          </cell>
          <cell r="D6834" t="str">
            <v/>
          </cell>
          <cell r="E6834">
            <v>0</v>
          </cell>
          <cell r="F6834">
            <v>0</v>
          </cell>
          <cell r="G6834">
            <v>0</v>
          </cell>
        </row>
        <row r="6835">
          <cell r="A6835" t="str">
            <v/>
          </cell>
          <cell r="B6835">
            <v>0</v>
          </cell>
          <cell r="C6835">
            <v>0</v>
          </cell>
          <cell r="D6835" t="str">
            <v/>
          </cell>
          <cell r="E6835">
            <v>0</v>
          </cell>
          <cell r="F6835">
            <v>0</v>
          </cell>
          <cell r="G6835">
            <v>0</v>
          </cell>
        </row>
        <row r="6836">
          <cell r="A6836">
            <v>0</v>
          </cell>
          <cell r="B6836">
            <v>0</v>
          </cell>
          <cell r="C6836">
            <v>0</v>
          </cell>
          <cell r="D6836">
            <v>0</v>
          </cell>
          <cell r="E6836">
            <v>0</v>
          </cell>
          <cell r="F6836" t="str">
            <v>Total B</v>
          </cell>
          <cell r="G6836">
            <v>25972.050000000003</v>
          </cell>
        </row>
        <row r="6837">
          <cell r="A6837">
            <v>0</v>
          </cell>
          <cell r="B6837">
            <v>0</v>
          </cell>
          <cell r="C6837" t="str">
            <v>C - EQUIPOS</v>
          </cell>
          <cell r="D6837">
            <v>0</v>
          </cell>
          <cell r="E6837">
            <v>0</v>
          </cell>
          <cell r="F6837">
            <v>0</v>
          </cell>
          <cell r="G6837">
            <v>0</v>
          </cell>
        </row>
        <row r="6838">
          <cell r="A6838" t="str">
            <v/>
          </cell>
          <cell r="B6838" t="str">
            <v/>
          </cell>
          <cell r="C6838">
            <v>0</v>
          </cell>
          <cell r="D6838" t="str">
            <v/>
          </cell>
          <cell r="E6838">
            <v>0</v>
          </cell>
          <cell r="F6838">
            <v>0</v>
          </cell>
          <cell r="G6838">
            <v>0</v>
          </cell>
        </row>
        <row r="6839">
          <cell r="A6839" t="str">
            <v/>
          </cell>
          <cell r="B6839" t="str">
            <v/>
          </cell>
          <cell r="C6839">
            <v>0</v>
          </cell>
          <cell r="D6839" t="str">
            <v/>
          </cell>
          <cell r="E6839">
            <v>0</v>
          </cell>
          <cell r="F6839">
            <v>0</v>
          </cell>
          <cell r="G6839">
            <v>0</v>
          </cell>
        </row>
        <row r="6840">
          <cell r="A6840" t="str">
            <v/>
          </cell>
          <cell r="B6840" t="str">
            <v/>
          </cell>
          <cell r="C6840">
            <v>0</v>
          </cell>
          <cell r="D6840" t="str">
            <v/>
          </cell>
          <cell r="E6840">
            <v>0</v>
          </cell>
          <cell r="F6840">
            <v>0</v>
          </cell>
          <cell r="G6840">
            <v>0</v>
          </cell>
        </row>
        <row r="6841">
          <cell r="A6841" t="str">
            <v/>
          </cell>
          <cell r="B6841" t="str">
            <v/>
          </cell>
          <cell r="C6841">
            <v>0</v>
          </cell>
          <cell r="D6841" t="str">
            <v/>
          </cell>
          <cell r="E6841">
            <v>0</v>
          </cell>
          <cell r="F6841">
            <v>0</v>
          </cell>
          <cell r="G6841">
            <v>0</v>
          </cell>
        </row>
        <row r="6842">
          <cell r="A6842" t="str">
            <v/>
          </cell>
          <cell r="B6842" t="str">
            <v/>
          </cell>
          <cell r="C6842">
            <v>0</v>
          </cell>
          <cell r="D6842" t="str">
            <v/>
          </cell>
          <cell r="E6842">
            <v>0</v>
          </cell>
          <cell r="F6842">
            <v>0</v>
          </cell>
          <cell r="G6842">
            <v>0</v>
          </cell>
        </row>
        <row r="6843">
          <cell r="A6843" t="str">
            <v/>
          </cell>
          <cell r="B6843" t="str">
            <v/>
          </cell>
          <cell r="C6843">
            <v>0</v>
          </cell>
          <cell r="D6843" t="str">
            <v/>
          </cell>
          <cell r="E6843">
            <v>0</v>
          </cell>
          <cell r="F6843">
            <v>0</v>
          </cell>
          <cell r="G6843">
            <v>0</v>
          </cell>
        </row>
        <row r="6844">
          <cell r="A6844" t="str">
            <v/>
          </cell>
          <cell r="B6844" t="str">
            <v/>
          </cell>
          <cell r="C6844">
            <v>0</v>
          </cell>
          <cell r="D6844" t="str">
            <v/>
          </cell>
          <cell r="E6844">
            <v>0</v>
          </cell>
          <cell r="F6844">
            <v>0</v>
          </cell>
          <cell r="G6844">
            <v>0</v>
          </cell>
        </row>
        <row r="6845">
          <cell r="A6845" t="str">
            <v/>
          </cell>
          <cell r="B6845" t="str">
            <v/>
          </cell>
          <cell r="C6845">
            <v>0</v>
          </cell>
          <cell r="D6845" t="str">
            <v/>
          </cell>
          <cell r="E6845">
            <v>0</v>
          </cell>
          <cell r="F6845">
            <v>0</v>
          </cell>
          <cell r="G6845">
            <v>0</v>
          </cell>
        </row>
        <row r="6846">
          <cell r="A6846" t="str">
            <v/>
          </cell>
          <cell r="B6846" t="str">
            <v/>
          </cell>
          <cell r="C6846">
            <v>0</v>
          </cell>
          <cell r="D6846" t="str">
            <v/>
          </cell>
          <cell r="E6846">
            <v>0</v>
          </cell>
          <cell r="F6846">
            <v>0</v>
          </cell>
          <cell r="G6846">
            <v>0</v>
          </cell>
        </row>
        <row r="6847">
          <cell r="A6847">
            <v>0</v>
          </cell>
          <cell r="B6847">
            <v>0</v>
          </cell>
          <cell r="C6847">
            <v>0</v>
          </cell>
          <cell r="D6847">
            <v>0</v>
          </cell>
          <cell r="E6847">
            <v>0</v>
          </cell>
          <cell r="F6847" t="str">
            <v>Total C</v>
          </cell>
          <cell r="G6847">
            <v>0</v>
          </cell>
        </row>
        <row r="6848">
          <cell r="A6848">
            <v>0</v>
          </cell>
          <cell r="B6848">
            <v>0</v>
          </cell>
          <cell r="C6848">
            <v>0</v>
          </cell>
          <cell r="D6848">
            <v>0</v>
          </cell>
          <cell r="E6848">
            <v>0</v>
          </cell>
          <cell r="F6848">
            <v>0</v>
          </cell>
          <cell r="G6848">
            <v>0</v>
          </cell>
        </row>
        <row r="6849">
          <cell r="A6849" t="str">
            <v>25.7</v>
          </cell>
          <cell r="B6849" t="str">
            <v>Ingreso nivel inicial</v>
          </cell>
          <cell r="C6849">
            <v>0</v>
          </cell>
          <cell r="D6849" t="str">
            <v>Costo  Neto</v>
          </cell>
          <cell r="E6849">
            <v>0</v>
          </cell>
          <cell r="F6849" t="str">
            <v>Total D=A+B+C</v>
          </cell>
          <cell r="G6849">
            <v>115035.66</v>
          </cell>
        </row>
        <row r="6851">
          <cell r="A6851" t="str">
            <v>ANALISIS DE PRECIOS</v>
          </cell>
          <cell r="B6851">
            <v>0</v>
          </cell>
          <cell r="C6851">
            <v>0</v>
          </cell>
          <cell r="D6851">
            <v>0</v>
          </cell>
          <cell r="E6851">
            <v>0</v>
          </cell>
          <cell r="F6851">
            <v>0</v>
          </cell>
          <cell r="G6851">
            <v>0</v>
          </cell>
        </row>
        <row r="6852">
          <cell r="A6852" t="str">
            <v>COMITENTE:</v>
          </cell>
          <cell r="B6852" t="str">
            <v>DIRECCIÓN DE INFRAESTRUCTURA ESCOLAR</v>
          </cell>
          <cell r="C6852">
            <v>0</v>
          </cell>
          <cell r="D6852">
            <v>0</v>
          </cell>
          <cell r="E6852">
            <v>0</v>
          </cell>
          <cell r="F6852">
            <v>0</v>
          </cell>
          <cell r="G6852">
            <v>0</v>
          </cell>
        </row>
        <row r="6853">
          <cell r="A6853" t="str">
            <v>CONTRATISTA:</v>
          </cell>
          <cell r="B6853">
            <v>0</v>
          </cell>
          <cell r="C6853">
            <v>0</v>
          </cell>
          <cell r="D6853">
            <v>0</v>
          </cell>
          <cell r="E6853">
            <v>0</v>
          </cell>
          <cell r="F6853">
            <v>0</v>
          </cell>
          <cell r="G6853">
            <v>0</v>
          </cell>
        </row>
        <row r="6854">
          <cell r="A6854" t="str">
            <v>OBRA:</v>
          </cell>
          <cell r="B6854" t="str">
            <v>ESCUELA JUAN JOSE PASO</v>
          </cell>
          <cell r="C6854">
            <v>0</v>
          </cell>
          <cell r="D6854">
            <v>0</v>
          </cell>
          <cell r="E6854">
            <v>0</v>
          </cell>
          <cell r="F6854" t="str">
            <v>PRECIOS A:</v>
          </cell>
          <cell r="G6854">
            <v>44180</v>
          </cell>
        </row>
        <row r="6855">
          <cell r="A6855" t="str">
            <v>UBICACIÓN:</v>
          </cell>
          <cell r="B6855" t="str">
            <v>DEPARTAMENTO ANGACO</v>
          </cell>
          <cell r="C6855">
            <v>0</v>
          </cell>
          <cell r="D6855">
            <v>0</v>
          </cell>
          <cell r="E6855">
            <v>0</v>
          </cell>
          <cell r="F6855">
            <v>0</v>
          </cell>
          <cell r="G6855">
            <v>0</v>
          </cell>
        </row>
        <row r="6856">
          <cell r="A6856" t="str">
            <v>RUBRO:</v>
          </cell>
          <cell r="B6856">
            <v>25</v>
          </cell>
          <cell r="C6856" t="str">
            <v>REPARACIONES, REFACCIONES Y REFUNCIONALIZACIONES</v>
          </cell>
          <cell r="D6856">
            <v>0</v>
          </cell>
          <cell r="E6856">
            <v>0</v>
          </cell>
          <cell r="F6856">
            <v>0</v>
          </cell>
          <cell r="G6856">
            <v>0</v>
          </cell>
        </row>
        <row r="6857">
          <cell r="A6857" t="str">
            <v>ITEM:</v>
          </cell>
          <cell r="B6857" t="str">
            <v>25.8</v>
          </cell>
          <cell r="C6857" t="str">
            <v>Refuncionalización de salas de nivel inicial</v>
          </cell>
          <cell r="D6857">
            <v>0</v>
          </cell>
          <cell r="E6857">
            <v>0</v>
          </cell>
          <cell r="F6857" t="str">
            <v>UNIDAD:</v>
          </cell>
          <cell r="G6857" t="str">
            <v>gl</v>
          </cell>
        </row>
        <row r="6858">
          <cell r="A6858">
            <v>0</v>
          </cell>
          <cell r="B6858">
            <v>0</v>
          </cell>
          <cell r="C6858">
            <v>0</v>
          </cell>
          <cell r="D6858">
            <v>0</v>
          </cell>
          <cell r="E6858">
            <v>0</v>
          </cell>
          <cell r="F6858">
            <v>0</v>
          </cell>
          <cell r="G6858">
            <v>0</v>
          </cell>
        </row>
        <row r="6859">
          <cell r="A6859" t="str">
            <v>DATOS REDETERMINACION</v>
          </cell>
          <cell r="B6859">
            <v>0</v>
          </cell>
          <cell r="C6859" t="str">
            <v>DESIGNACION</v>
          </cell>
          <cell r="D6859" t="str">
            <v>U</v>
          </cell>
          <cell r="E6859" t="str">
            <v>Cantidad</v>
          </cell>
          <cell r="F6859" t="str">
            <v>$ Unitarios</v>
          </cell>
          <cell r="G6859" t="str">
            <v>$ Parcial</v>
          </cell>
        </row>
        <row r="6860">
          <cell r="A6860" t="str">
            <v>CÓDIGO</v>
          </cell>
          <cell r="B6860" t="str">
            <v>DESCRIPCIÓN</v>
          </cell>
          <cell r="C6860">
            <v>0</v>
          </cell>
          <cell r="D6860">
            <v>0</v>
          </cell>
          <cell r="E6860">
            <v>0</v>
          </cell>
          <cell r="F6860">
            <v>0</v>
          </cell>
          <cell r="G6860">
            <v>0</v>
          </cell>
        </row>
        <row r="6861">
          <cell r="A6861">
            <v>0</v>
          </cell>
          <cell r="B6861">
            <v>0</v>
          </cell>
          <cell r="C6861" t="str">
            <v>A - MATERIALES</v>
          </cell>
          <cell r="D6861">
            <v>0</v>
          </cell>
          <cell r="E6861">
            <v>0</v>
          </cell>
          <cell r="F6861">
            <v>0</v>
          </cell>
          <cell r="G6861">
            <v>0</v>
          </cell>
        </row>
        <row r="6862">
          <cell r="A6862" t="str">
            <v>INDEC-DCTO - inciso p)</v>
          </cell>
          <cell r="B6862" t="str">
            <v>Gastos generales</v>
          </cell>
          <cell r="C6862" t="str">
            <v>Materiales Varios (Nivel Inicial)</v>
          </cell>
          <cell r="D6862" t="str">
            <v>Gl.</v>
          </cell>
          <cell r="E6862">
            <v>1</v>
          </cell>
          <cell r="F6862">
            <v>324976.75000000006</v>
          </cell>
          <cell r="G6862">
            <v>324976.75</v>
          </cell>
        </row>
        <row r="6863">
          <cell r="A6863" t="str">
            <v/>
          </cell>
          <cell r="B6863" t="str">
            <v/>
          </cell>
          <cell r="C6863">
            <v>0</v>
          </cell>
          <cell r="D6863" t="str">
            <v/>
          </cell>
          <cell r="E6863">
            <v>0</v>
          </cell>
          <cell r="F6863">
            <v>0</v>
          </cell>
          <cell r="G6863">
            <v>0</v>
          </cell>
        </row>
        <row r="6864">
          <cell r="A6864" t="str">
            <v/>
          </cell>
          <cell r="B6864" t="str">
            <v/>
          </cell>
          <cell r="C6864">
            <v>0</v>
          </cell>
          <cell r="D6864" t="str">
            <v/>
          </cell>
          <cell r="E6864">
            <v>0</v>
          </cell>
          <cell r="F6864">
            <v>0</v>
          </cell>
          <cell r="G6864">
            <v>0</v>
          </cell>
        </row>
        <row r="6865">
          <cell r="A6865" t="str">
            <v/>
          </cell>
          <cell r="B6865" t="str">
            <v/>
          </cell>
          <cell r="C6865">
            <v>0</v>
          </cell>
          <cell r="D6865" t="str">
            <v/>
          </cell>
          <cell r="E6865">
            <v>0</v>
          </cell>
          <cell r="F6865">
            <v>0</v>
          </cell>
          <cell r="G6865">
            <v>0</v>
          </cell>
        </row>
        <row r="6866">
          <cell r="A6866" t="str">
            <v/>
          </cell>
          <cell r="B6866" t="str">
            <v/>
          </cell>
          <cell r="C6866">
            <v>0</v>
          </cell>
          <cell r="D6866" t="str">
            <v/>
          </cell>
          <cell r="E6866">
            <v>0</v>
          </cell>
          <cell r="F6866">
            <v>0</v>
          </cell>
          <cell r="G6866">
            <v>0</v>
          </cell>
        </row>
        <row r="6867">
          <cell r="A6867" t="str">
            <v/>
          </cell>
          <cell r="B6867" t="str">
            <v/>
          </cell>
          <cell r="C6867">
            <v>0</v>
          </cell>
          <cell r="D6867" t="str">
            <v/>
          </cell>
          <cell r="E6867">
            <v>0</v>
          </cell>
          <cell r="F6867">
            <v>0</v>
          </cell>
          <cell r="G6867">
            <v>0</v>
          </cell>
        </row>
        <row r="6868">
          <cell r="A6868" t="str">
            <v/>
          </cell>
          <cell r="B6868" t="str">
            <v/>
          </cell>
          <cell r="C6868">
            <v>0</v>
          </cell>
          <cell r="D6868" t="str">
            <v/>
          </cell>
          <cell r="E6868">
            <v>0</v>
          </cell>
          <cell r="F6868">
            <v>0</v>
          </cell>
          <cell r="G6868">
            <v>0</v>
          </cell>
        </row>
        <row r="6869">
          <cell r="A6869" t="str">
            <v/>
          </cell>
          <cell r="B6869" t="str">
            <v/>
          </cell>
          <cell r="C6869">
            <v>0</v>
          </cell>
          <cell r="D6869" t="str">
            <v/>
          </cell>
          <cell r="E6869">
            <v>0</v>
          </cell>
          <cell r="F6869">
            <v>0</v>
          </cell>
          <cell r="G6869">
            <v>0</v>
          </cell>
        </row>
        <row r="6870">
          <cell r="A6870" t="str">
            <v/>
          </cell>
          <cell r="B6870" t="str">
            <v/>
          </cell>
          <cell r="C6870">
            <v>0</v>
          </cell>
          <cell r="D6870" t="str">
            <v/>
          </cell>
          <cell r="E6870">
            <v>0</v>
          </cell>
          <cell r="F6870">
            <v>0</v>
          </cell>
          <cell r="G6870">
            <v>0</v>
          </cell>
        </row>
        <row r="6871">
          <cell r="A6871" t="str">
            <v/>
          </cell>
          <cell r="B6871" t="str">
            <v/>
          </cell>
          <cell r="C6871">
            <v>0</v>
          </cell>
          <cell r="D6871" t="str">
            <v/>
          </cell>
          <cell r="E6871">
            <v>0</v>
          </cell>
          <cell r="F6871">
            <v>0</v>
          </cell>
          <cell r="G6871">
            <v>0</v>
          </cell>
        </row>
        <row r="6872">
          <cell r="A6872" t="str">
            <v/>
          </cell>
          <cell r="B6872" t="str">
            <v/>
          </cell>
          <cell r="C6872">
            <v>0</v>
          </cell>
          <cell r="D6872" t="str">
            <v/>
          </cell>
          <cell r="E6872">
            <v>0</v>
          </cell>
          <cell r="F6872">
            <v>0</v>
          </cell>
          <cell r="G6872">
            <v>0</v>
          </cell>
        </row>
        <row r="6873">
          <cell r="A6873" t="str">
            <v/>
          </cell>
          <cell r="B6873" t="str">
            <v/>
          </cell>
          <cell r="C6873">
            <v>0</v>
          </cell>
          <cell r="D6873" t="str">
            <v/>
          </cell>
          <cell r="E6873">
            <v>0</v>
          </cell>
          <cell r="F6873">
            <v>0</v>
          </cell>
          <cell r="G6873">
            <v>0</v>
          </cell>
        </row>
        <row r="6874">
          <cell r="A6874" t="str">
            <v/>
          </cell>
          <cell r="B6874" t="str">
            <v/>
          </cell>
          <cell r="C6874">
            <v>0</v>
          </cell>
          <cell r="D6874" t="str">
            <v/>
          </cell>
          <cell r="E6874">
            <v>0</v>
          </cell>
          <cell r="F6874">
            <v>0</v>
          </cell>
          <cell r="G6874">
            <v>0</v>
          </cell>
        </row>
        <row r="6875">
          <cell r="A6875" t="str">
            <v/>
          </cell>
          <cell r="B6875" t="str">
            <v/>
          </cell>
          <cell r="C6875">
            <v>0</v>
          </cell>
          <cell r="D6875" t="str">
            <v/>
          </cell>
          <cell r="E6875">
            <v>0</v>
          </cell>
          <cell r="F6875">
            <v>0</v>
          </cell>
          <cell r="G6875">
            <v>0</v>
          </cell>
        </row>
        <row r="6876">
          <cell r="A6876">
            <v>0</v>
          </cell>
          <cell r="B6876">
            <v>0</v>
          </cell>
          <cell r="C6876">
            <v>0</v>
          </cell>
          <cell r="D6876">
            <v>0</v>
          </cell>
          <cell r="E6876">
            <v>0</v>
          </cell>
          <cell r="F6876" t="str">
            <v>Total A</v>
          </cell>
          <cell r="G6876">
            <v>324976.75</v>
          </cell>
        </row>
        <row r="6877">
          <cell r="A6877">
            <v>0</v>
          </cell>
          <cell r="B6877">
            <v>0</v>
          </cell>
          <cell r="C6877" t="str">
            <v>B - MANO DE OBRA</v>
          </cell>
          <cell r="D6877">
            <v>0</v>
          </cell>
          <cell r="E6877">
            <v>0</v>
          </cell>
          <cell r="F6877">
            <v>0</v>
          </cell>
          <cell r="G6877">
            <v>0</v>
          </cell>
        </row>
        <row r="6878">
          <cell r="A6878" t="str">
            <v>IIEE-SJ - 102000</v>
          </cell>
          <cell r="B6878" t="str">
            <v xml:space="preserve">Oficial </v>
          </cell>
          <cell r="C6878" t="str">
            <v>Oficial</v>
          </cell>
          <cell r="D6878" t="str">
            <v>hs.</v>
          </cell>
          <cell r="E6878">
            <v>427.09</v>
          </cell>
          <cell r="F6878">
            <v>222.14</v>
          </cell>
          <cell r="G6878">
            <v>94873.77</v>
          </cell>
        </row>
        <row r="6879">
          <cell r="A6879" t="str">
            <v>IIEE-SJ - 103000</v>
          </cell>
          <cell r="B6879" t="str">
            <v>Ayudante</v>
          </cell>
          <cell r="C6879" t="str">
            <v>Ayudante</v>
          </cell>
          <cell r="D6879" t="str">
            <v>hs.</v>
          </cell>
          <cell r="E6879">
            <v>503.68</v>
          </cell>
          <cell r="F6879">
            <v>188.03</v>
          </cell>
          <cell r="G6879">
            <v>94706.95</v>
          </cell>
        </row>
        <row r="6880">
          <cell r="A6880" t="str">
            <v>IIEE-SJ - 102000</v>
          </cell>
          <cell r="B6880" t="str">
            <v xml:space="preserve">Oficial </v>
          </cell>
          <cell r="C6880" t="str">
            <v>Cargas Sociales Oficial</v>
          </cell>
          <cell r="D6880" t="str">
            <v>hs.</v>
          </cell>
          <cell r="E6880">
            <v>427.09</v>
          </cell>
          <cell r="F6880">
            <v>139.9</v>
          </cell>
          <cell r="G6880">
            <v>59749.89</v>
          </cell>
        </row>
        <row r="6881">
          <cell r="A6881" t="str">
            <v>IIEE-SJ - 103000</v>
          </cell>
          <cell r="B6881" t="str">
            <v>Ayudante</v>
          </cell>
          <cell r="C6881" t="str">
            <v>Cargas Sociales Ayudante</v>
          </cell>
          <cell r="D6881" t="str">
            <v>hs.</v>
          </cell>
          <cell r="E6881">
            <v>503.68</v>
          </cell>
          <cell r="F6881">
            <v>118.96</v>
          </cell>
          <cell r="G6881">
            <v>59917.77</v>
          </cell>
        </row>
        <row r="6882">
          <cell r="A6882" t="str">
            <v/>
          </cell>
          <cell r="B6882">
            <v>0</v>
          </cell>
          <cell r="C6882">
            <v>0</v>
          </cell>
          <cell r="D6882" t="str">
            <v/>
          </cell>
          <cell r="E6882">
            <v>0</v>
          </cell>
          <cell r="F6882">
            <v>0</v>
          </cell>
          <cell r="G6882">
            <v>0</v>
          </cell>
        </row>
        <row r="6883">
          <cell r="A6883" t="str">
            <v/>
          </cell>
          <cell r="B6883">
            <v>0</v>
          </cell>
          <cell r="C6883">
            <v>0</v>
          </cell>
          <cell r="D6883" t="str">
            <v/>
          </cell>
          <cell r="E6883">
            <v>0</v>
          </cell>
          <cell r="F6883">
            <v>0</v>
          </cell>
          <cell r="G6883">
            <v>0</v>
          </cell>
        </row>
        <row r="6884">
          <cell r="A6884" t="str">
            <v/>
          </cell>
          <cell r="B6884">
            <v>0</v>
          </cell>
          <cell r="C6884">
            <v>0</v>
          </cell>
          <cell r="D6884" t="str">
            <v/>
          </cell>
          <cell r="E6884">
            <v>0</v>
          </cell>
          <cell r="F6884">
            <v>0</v>
          </cell>
          <cell r="G6884">
            <v>0</v>
          </cell>
        </row>
        <row r="6885">
          <cell r="A6885" t="str">
            <v/>
          </cell>
          <cell r="B6885">
            <v>0</v>
          </cell>
          <cell r="C6885">
            <v>0</v>
          </cell>
          <cell r="D6885" t="str">
            <v/>
          </cell>
          <cell r="E6885">
            <v>0</v>
          </cell>
          <cell r="F6885">
            <v>0</v>
          </cell>
          <cell r="G6885">
            <v>0</v>
          </cell>
        </row>
        <row r="6886">
          <cell r="A6886">
            <v>0</v>
          </cell>
          <cell r="B6886">
            <v>0</v>
          </cell>
          <cell r="C6886">
            <v>0</v>
          </cell>
          <cell r="D6886">
            <v>0</v>
          </cell>
          <cell r="E6886">
            <v>0</v>
          </cell>
          <cell r="F6886" t="str">
            <v>Total B</v>
          </cell>
          <cell r="G6886">
            <v>309248.38</v>
          </cell>
        </row>
        <row r="6887">
          <cell r="A6887">
            <v>0</v>
          </cell>
          <cell r="B6887">
            <v>0</v>
          </cell>
          <cell r="C6887" t="str">
            <v>C - EQUIPOS</v>
          </cell>
          <cell r="D6887">
            <v>0</v>
          </cell>
          <cell r="E6887">
            <v>0</v>
          </cell>
          <cell r="F6887">
            <v>0</v>
          </cell>
          <cell r="G6887">
            <v>0</v>
          </cell>
        </row>
        <row r="6888">
          <cell r="A6888" t="str">
            <v/>
          </cell>
          <cell r="B6888" t="str">
            <v/>
          </cell>
          <cell r="C6888">
            <v>0</v>
          </cell>
          <cell r="D6888" t="str">
            <v/>
          </cell>
          <cell r="E6888">
            <v>0</v>
          </cell>
          <cell r="F6888">
            <v>0</v>
          </cell>
          <cell r="G6888">
            <v>0</v>
          </cell>
        </row>
        <row r="6889">
          <cell r="A6889" t="str">
            <v/>
          </cell>
          <cell r="B6889" t="str">
            <v/>
          </cell>
          <cell r="C6889">
            <v>0</v>
          </cell>
          <cell r="D6889" t="str">
            <v/>
          </cell>
          <cell r="E6889">
            <v>0</v>
          </cell>
          <cell r="F6889">
            <v>0</v>
          </cell>
          <cell r="G6889">
            <v>0</v>
          </cell>
        </row>
        <row r="6890">
          <cell r="A6890" t="str">
            <v/>
          </cell>
          <cell r="B6890" t="str">
            <v/>
          </cell>
          <cell r="C6890">
            <v>0</v>
          </cell>
          <cell r="D6890" t="str">
            <v/>
          </cell>
          <cell r="E6890">
            <v>0</v>
          </cell>
          <cell r="F6890">
            <v>0</v>
          </cell>
          <cell r="G6890">
            <v>0</v>
          </cell>
        </row>
        <row r="6891">
          <cell r="A6891" t="str">
            <v/>
          </cell>
          <cell r="B6891" t="str">
            <v/>
          </cell>
          <cell r="C6891">
            <v>0</v>
          </cell>
          <cell r="D6891" t="str">
            <v/>
          </cell>
          <cell r="E6891">
            <v>0</v>
          </cell>
          <cell r="F6891">
            <v>0</v>
          </cell>
          <cell r="G6891">
            <v>0</v>
          </cell>
        </row>
        <row r="6892">
          <cell r="A6892" t="str">
            <v/>
          </cell>
          <cell r="B6892" t="str">
            <v/>
          </cell>
          <cell r="C6892">
            <v>0</v>
          </cell>
          <cell r="D6892" t="str">
            <v/>
          </cell>
          <cell r="E6892">
            <v>0</v>
          </cell>
          <cell r="F6892">
            <v>0</v>
          </cell>
          <cell r="G6892">
            <v>0</v>
          </cell>
        </row>
        <row r="6893">
          <cell r="A6893" t="str">
            <v/>
          </cell>
          <cell r="B6893" t="str">
            <v/>
          </cell>
          <cell r="C6893">
            <v>0</v>
          </cell>
          <cell r="D6893" t="str">
            <v/>
          </cell>
          <cell r="E6893">
            <v>0</v>
          </cell>
          <cell r="F6893">
            <v>0</v>
          </cell>
          <cell r="G6893">
            <v>0</v>
          </cell>
        </row>
        <row r="6894">
          <cell r="A6894" t="str">
            <v/>
          </cell>
          <cell r="B6894" t="str">
            <v/>
          </cell>
          <cell r="C6894">
            <v>0</v>
          </cell>
          <cell r="D6894" t="str">
            <v/>
          </cell>
          <cell r="E6894">
            <v>0</v>
          </cell>
          <cell r="F6894">
            <v>0</v>
          </cell>
          <cell r="G6894">
            <v>0</v>
          </cell>
        </row>
        <row r="6895">
          <cell r="A6895" t="str">
            <v/>
          </cell>
          <cell r="B6895" t="str">
            <v/>
          </cell>
          <cell r="C6895">
            <v>0</v>
          </cell>
          <cell r="D6895" t="str">
            <v/>
          </cell>
          <cell r="E6895">
            <v>0</v>
          </cell>
          <cell r="F6895">
            <v>0</v>
          </cell>
          <cell r="G6895">
            <v>0</v>
          </cell>
        </row>
        <row r="6896">
          <cell r="A6896" t="str">
            <v/>
          </cell>
          <cell r="B6896" t="str">
            <v/>
          </cell>
          <cell r="C6896">
            <v>0</v>
          </cell>
          <cell r="D6896" t="str">
            <v/>
          </cell>
          <cell r="E6896">
            <v>0</v>
          </cell>
          <cell r="F6896">
            <v>0</v>
          </cell>
          <cell r="G6896">
            <v>0</v>
          </cell>
        </row>
        <row r="6897">
          <cell r="A6897">
            <v>0</v>
          </cell>
          <cell r="B6897">
            <v>0</v>
          </cell>
          <cell r="C6897">
            <v>0</v>
          </cell>
          <cell r="D6897">
            <v>0</v>
          </cell>
          <cell r="E6897">
            <v>0</v>
          </cell>
          <cell r="F6897" t="str">
            <v>Total C</v>
          </cell>
          <cell r="G6897">
            <v>0</v>
          </cell>
        </row>
        <row r="6898">
          <cell r="A6898">
            <v>0</v>
          </cell>
          <cell r="B6898">
            <v>0</v>
          </cell>
          <cell r="C6898">
            <v>0</v>
          </cell>
          <cell r="D6898">
            <v>0</v>
          </cell>
          <cell r="E6898">
            <v>0</v>
          </cell>
          <cell r="F6898">
            <v>0</v>
          </cell>
          <cell r="G6898">
            <v>0</v>
          </cell>
        </row>
        <row r="6899">
          <cell r="A6899" t="str">
            <v>25.8</v>
          </cell>
          <cell r="B6899" t="str">
            <v>Refuncionalización de salas de nivel inicial</v>
          </cell>
          <cell r="C6899">
            <v>0</v>
          </cell>
          <cell r="D6899" t="str">
            <v>Costo  Neto</v>
          </cell>
          <cell r="E6899">
            <v>0</v>
          </cell>
          <cell r="F6899" t="str">
            <v>Total D=A+B+C</v>
          </cell>
          <cell r="G6899">
            <v>634225.13</v>
          </cell>
        </row>
        <row r="6901">
          <cell r="A6901" t="str">
            <v>ANALISIS DE PRECIOS</v>
          </cell>
          <cell r="B6901">
            <v>0</v>
          </cell>
          <cell r="C6901">
            <v>0</v>
          </cell>
          <cell r="D6901">
            <v>0</v>
          </cell>
          <cell r="E6901">
            <v>0</v>
          </cell>
          <cell r="F6901">
            <v>0</v>
          </cell>
          <cell r="G6901">
            <v>0</v>
          </cell>
        </row>
        <row r="6902">
          <cell r="A6902" t="str">
            <v>COMITENTE:</v>
          </cell>
          <cell r="B6902" t="str">
            <v>DIRECCIÓN DE INFRAESTRUCTURA ESCOLAR</v>
          </cell>
          <cell r="C6902">
            <v>0</v>
          </cell>
          <cell r="D6902">
            <v>0</v>
          </cell>
          <cell r="E6902">
            <v>0</v>
          </cell>
          <cell r="F6902">
            <v>0</v>
          </cell>
          <cell r="G6902">
            <v>0</v>
          </cell>
        </row>
        <row r="6903">
          <cell r="A6903" t="str">
            <v>CONTRATISTA:</v>
          </cell>
          <cell r="B6903">
            <v>0</v>
          </cell>
          <cell r="C6903">
            <v>0</v>
          </cell>
          <cell r="D6903">
            <v>0</v>
          </cell>
          <cell r="E6903">
            <v>0</v>
          </cell>
          <cell r="F6903">
            <v>0</v>
          </cell>
          <cell r="G6903">
            <v>0</v>
          </cell>
        </row>
        <row r="6904">
          <cell r="A6904" t="str">
            <v>OBRA:</v>
          </cell>
          <cell r="B6904" t="str">
            <v>ESCUELA JUAN JOSE PASO</v>
          </cell>
          <cell r="C6904">
            <v>0</v>
          </cell>
          <cell r="D6904">
            <v>0</v>
          </cell>
          <cell r="E6904">
            <v>0</v>
          </cell>
          <cell r="F6904" t="str">
            <v>PRECIOS A:</v>
          </cell>
          <cell r="G6904">
            <v>44180</v>
          </cell>
        </row>
        <row r="6905">
          <cell r="A6905" t="str">
            <v>UBICACIÓN:</v>
          </cell>
          <cell r="B6905" t="str">
            <v>DEPARTAMENTO ANGACO</v>
          </cell>
          <cell r="C6905">
            <v>0</v>
          </cell>
          <cell r="D6905">
            <v>0</v>
          </cell>
          <cell r="E6905">
            <v>0</v>
          </cell>
          <cell r="F6905">
            <v>0</v>
          </cell>
          <cell r="G6905">
            <v>0</v>
          </cell>
        </row>
        <row r="6906">
          <cell r="A6906" t="str">
            <v>RUBRO:</v>
          </cell>
          <cell r="B6906">
            <v>25</v>
          </cell>
          <cell r="C6906" t="str">
            <v>REPARACIONES, REFACCIONES Y REFUNCIONALIZACIONES</v>
          </cell>
          <cell r="D6906">
            <v>0</v>
          </cell>
          <cell r="E6906">
            <v>0</v>
          </cell>
          <cell r="F6906">
            <v>0</v>
          </cell>
          <cell r="G6906">
            <v>0</v>
          </cell>
        </row>
        <row r="6907">
          <cell r="A6907" t="str">
            <v>ITEM:</v>
          </cell>
          <cell r="B6907" t="str">
            <v>25.9</v>
          </cell>
          <cell r="C6907" t="str">
            <v>Revoque exterior nuevo en todo el edificio existente</v>
          </cell>
          <cell r="D6907">
            <v>0</v>
          </cell>
          <cell r="E6907">
            <v>0</v>
          </cell>
          <cell r="F6907" t="str">
            <v>UNIDAD:</v>
          </cell>
          <cell r="G6907" t="str">
            <v>m2</v>
          </cell>
        </row>
        <row r="6908">
          <cell r="A6908">
            <v>0</v>
          </cell>
          <cell r="B6908">
            <v>0</v>
          </cell>
          <cell r="C6908">
            <v>0</v>
          </cell>
          <cell r="D6908">
            <v>0</v>
          </cell>
          <cell r="E6908">
            <v>0</v>
          </cell>
          <cell r="F6908">
            <v>0</v>
          </cell>
          <cell r="G6908">
            <v>0</v>
          </cell>
        </row>
        <row r="6909">
          <cell r="A6909" t="str">
            <v>DATOS REDETERMINACION</v>
          </cell>
          <cell r="B6909">
            <v>0</v>
          </cell>
          <cell r="C6909" t="str">
            <v>DESIGNACION</v>
          </cell>
          <cell r="D6909" t="str">
            <v>U</v>
          </cell>
          <cell r="E6909" t="str">
            <v>Cantidad</v>
          </cell>
          <cell r="F6909" t="str">
            <v>$ Unitarios</v>
          </cell>
          <cell r="G6909" t="str">
            <v>$ Parcial</v>
          </cell>
        </row>
        <row r="6910">
          <cell r="A6910" t="str">
            <v>CÓDIGO</v>
          </cell>
          <cell r="B6910" t="str">
            <v>DESCRIPCIÓN</v>
          </cell>
          <cell r="C6910">
            <v>0</v>
          </cell>
          <cell r="D6910">
            <v>0</v>
          </cell>
          <cell r="E6910">
            <v>0</v>
          </cell>
          <cell r="F6910">
            <v>0</v>
          </cell>
          <cell r="G6910">
            <v>0</v>
          </cell>
        </row>
        <row r="6911">
          <cell r="A6911">
            <v>0</v>
          </cell>
          <cell r="B6911">
            <v>0</v>
          </cell>
          <cell r="C6911" t="str">
            <v>A - MATERIALES</v>
          </cell>
          <cell r="D6911">
            <v>0</v>
          </cell>
          <cell r="E6911">
            <v>0</v>
          </cell>
          <cell r="F6911">
            <v>0</v>
          </cell>
          <cell r="G6911">
            <v>0</v>
          </cell>
        </row>
        <row r="6912">
          <cell r="A6912" t="str">
            <v>INDEC-DCTO - inciso p)</v>
          </cell>
          <cell r="B6912" t="str">
            <v>Gastos generales</v>
          </cell>
          <cell r="C6912" t="str">
            <v>Materiales Varios (Revoque y Revestimiento Acrílico Ext.)</v>
          </cell>
          <cell r="D6912" t="str">
            <v>Gl.</v>
          </cell>
          <cell r="E6912">
            <v>1</v>
          </cell>
          <cell r="F6912">
            <v>278.91139513951407</v>
          </cell>
          <cell r="G6912">
            <v>278.91000000000003</v>
          </cell>
        </row>
        <row r="6913">
          <cell r="A6913" t="str">
            <v/>
          </cell>
          <cell r="B6913" t="str">
            <v/>
          </cell>
          <cell r="C6913">
            <v>0</v>
          </cell>
          <cell r="D6913" t="str">
            <v/>
          </cell>
          <cell r="E6913">
            <v>0</v>
          </cell>
          <cell r="F6913">
            <v>0</v>
          </cell>
          <cell r="G6913">
            <v>0</v>
          </cell>
        </row>
        <row r="6914">
          <cell r="A6914" t="str">
            <v/>
          </cell>
          <cell r="B6914" t="str">
            <v/>
          </cell>
          <cell r="C6914">
            <v>0</v>
          </cell>
          <cell r="D6914" t="str">
            <v/>
          </cell>
          <cell r="E6914">
            <v>0</v>
          </cell>
          <cell r="F6914">
            <v>0</v>
          </cell>
          <cell r="G6914">
            <v>0</v>
          </cell>
        </row>
        <row r="6915">
          <cell r="A6915" t="str">
            <v/>
          </cell>
          <cell r="B6915" t="str">
            <v/>
          </cell>
          <cell r="C6915">
            <v>0</v>
          </cell>
          <cell r="D6915" t="str">
            <v/>
          </cell>
          <cell r="E6915">
            <v>0</v>
          </cell>
          <cell r="F6915">
            <v>0</v>
          </cell>
          <cell r="G6915">
            <v>0</v>
          </cell>
        </row>
        <row r="6916">
          <cell r="A6916" t="str">
            <v/>
          </cell>
          <cell r="B6916" t="str">
            <v/>
          </cell>
          <cell r="C6916">
            <v>0</v>
          </cell>
          <cell r="D6916" t="str">
            <v/>
          </cell>
          <cell r="E6916">
            <v>0</v>
          </cell>
          <cell r="F6916">
            <v>0</v>
          </cell>
          <cell r="G6916">
            <v>0</v>
          </cell>
        </row>
        <row r="6917">
          <cell r="A6917" t="str">
            <v/>
          </cell>
          <cell r="B6917" t="str">
            <v/>
          </cell>
          <cell r="C6917">
            <v>0</v>
          </cell>
          <cell r="D6917" t="str">
            <v/>
          </cell>
          <cell r="E6917">
            <v>0</v>
          </cell>
          <cell r="F6917">
            <v>0</v>
          </cell>
          <cell r="G6917">
            <v>0</v>
          </cell>
        </row>
        <row r="6918">
          <cell r="A6918" t="str">
            <v/>
          </cell>
          <cell r="B6918" t="str">
            <v/>
          </cell>
          <cell r="C6918">
            <v>0</v>
          </cell>
          <cell r="D6918" t="str">
            <v/>
          </cell>
          <cell r="E6918">
            <v>0</v>
          </cell>
          <cell r="F6918">
            <v>0</v>
          </cell>
          <cell r="G6918">
            <v>0</v>
          </cell>
        </row>
        <row r="6919">
          <cell r="A6919" t="str">
            <v/>
          </cell>
          <cell r="B6919" t="str">
            <v/>
          </cell>
          <cell r="C6919">
            <v>0</v>
          </cell>
          <cell r="D6919" t="str">
            <v/>
          </cell>
          <cell r="E6919">
            <v>0</v>
          </cell>
          <cell r="F6919">
            <v>0</v>
          </cell>
          <cell r="G6919">
            <v>0</v>
          </cell>
        </row>
        <row r="6920">
          <cell r="A6920" t="str">
            <v/>
          </cell>
          <cell r="B6920" t="str">
            <v/>
          </cell>
          <cell r="C6920">
            <v>0</v>
          </cell>
          <cell r="D6920" t="str">
            <v/>
          </cell>
          <cell r="E6920">
            <v>0</v>
          </cell>
          <cell r="F6920">
            <v>0</v>
          </cell>
          <cell r="G6920">
            <v>0</v>
          </cell>
        </row>
        <row r="6921">
          <cell r="A6921" t="str">
            <v/>
          </cell>
          <cell r="B6921" t="str">
            <v/>
          </cell>
          <cell r="C6921">
            <v>0</v>
          </cell>
          <cell r="D6921" t="str">
            <v/>
          </cell>
          <cell r="E6921">
            <v>0</v>
          </cell>
          <cell r="F6921">
            <v>0</v>
          </cell>
          <cell r="G6921">
            <v>0</v>
          </cell>
        </row>
        <row r="6922">
          <cell r="A6922" t="str">
            <v/>
          </cell>
          <cell r="B6922" t="str">
            <v/>
          </cell>
          <cell r="C6922">
            <v>0</v>
          </cell>
          <cell r="D6922" t="str">
            <v/>
          </cell>
          <cell r="E6922">
            <v>0</v>
          </cell>
          <cell r="F6922">
            <v>0</v>
          </cell>
          <cell r="G6922">
            <v>0</v>
          </cell>
        </row>
        <row r="6923">
          <cell r="A6923" t="str">
            <v/>
          </cell>
          <cell r="B6923" t="str">
            <v/>
          </cell>
          <cell r="C6923">
            <v>0</v>
          </cell>
          <cell r="D6923" t="str">
            <v/>
          </cell>
          <cell r="E6923">
            <v>0</v>
          </cell>
          <cell r="F6923">
            <v>0</v>
          </cell>
          <cell r="G6923">
            <v>0</v>
          </cell>
        </row>
        <row r="6924">
          <cell r="A6924" t="str">
            <v/>
          </cell>
          <cell r="B6924" t="str">
            <v/>
          </cell>
          <cell r="C6924">
            <v>0</v>
          </cell>
          <cell r="D6924" t="str">
            <v/>
          </cell>
          <cell r="E6924">
            <v>0</v>
          </cell>
          <cell r="F6924">
            <v>0</v>
          </cell>
          <cell r="G6924">
            <v>0</v>
          </cell>
        </row>
        <row r="6925">
          <cell r="A6925" t="str">
            <v/>
          </cell>
          <cell r="B6925" t="str">
            <v/>
          </cell>
          <cell r="C6925">
            <v>0</v>
          </cell>
          <cell r="D6925" t="str">
            <v/>
          </cell>
          <cell r="E6925">
            <v>0</v>
          </cell>
          <cell r="F6925">
            <v>0</v>
          </cell>
          <cell r="G6925">
            <v>0</v>
          </cell>
        </row>
        <row r="6926">
          <cell r="A6926">
            <v>0</v>
          </cell>
          <cell r="B6926">
            <v>0</v>
          </cell>
          <cell r="C6926">
            <v>0</v>
          </cell>
          <cell r="D6926">
            <v>0</v>
          </cell>
          <cell r="E6926">
            <v>0</v>
          </cell>
          <cell r="F6926" t="str">
            <v>Total A</v>
          </cell>
          <cell r="G6926">
            <v>278.91000000000003</v>
          </cell>
        </row>
        <row r="6927">
          <cell r="A6927">
            <v>0</v>
          </cell>
          <cell r="B6927">
            <v>0</v>
          </cell>
          <cell r="C6927" t="str">
            <v>B - MANO DE OBRA</v>
          </cell>
          <cell r="D6927">
            <v>0</v>
          </cell>
          <cell r="E6927">
            <v>0</v>
          </cell>
          <cell r="F6927">
            <v>0</v>
          </cell>
          <cell r="G6927">
            <v>0</v>
          </cell>
        </row>
        <row r="6928">
          <cell r="A6928" t="str">
            <v>IIEE-SJ - 102000</v>
          </cell>
          <cell r="B6928" t="str">
            <v xml:space="preserve">Oficial </v>
          </cell>
          <cell r="C6928" t="str">
            <v>Oficial</v>
          </cell>
          <cell r="D6928" t="str">
            <v>hs.</v>
          </cell>
          <cell r="E6928">
            <v>1.1399999999999999</v>
          </cell>
          <cell r="F6928">
            <v>222.14</v>
          </cell>
          <cell r="G6928">
            <v>253.24</v>
          </cell>
        </row>
        <row r="6929">
          <cell r="A6929" t="str">
            <v>IIEE-SJ - 103000</v>
          </cell>
          <cell r="B6929" t="str">
            <v>Ayudante</v>
          </cell>
          <cell r="C6929" t="str">
            <v>Ayudante</v>
          </cell>
          <cell r="D6929" t="str">
            <v>hs.</v>
          </cell>
          <cell r="E6929">
            <v>1.35</v>
          </cell>
          <cell r="F6929">
            <v>188.03</v>
          </cell>
          <cell r="G6929">
            <v>253.84</v>
          </cell>
        </row>
        <row r="6930">
          <cell r="A6930" t="str">
            <v>IIEE-SJ - 102000</v>
          </cell>
          <cell r="B6930" t="str">
            <v xml:space="preserve">Oficial </v>
          </cell>
          <cell r="C6930" t="str">
            <v>Cargas Sociales Oficial</v>
          </cell>
          <cell r="D6930" t="str">
            <v>hs.</v>
          </cell>
          <cell r="E6930">
            <v>1.1399999999999999</v>
          </cell>
          <cell r="F6930">
            <v>139.9</v>
          </cell>
          <cell r="G6930">
            <v>159.49</v>
          </cell>
        </row>
        <row r="6931">
          <cell r="A6931" t="str">
            <v>IIEE-SJ - 103000</v>
          </cell>
          <cell r="B6931" t="str">
            <v>Ayudante</v>
          </cell>
          <cell r="C6931" t="str">
            <v>Cargas Sociales Ayudante</v>
          </cell>
          <cell r="D6931" t="str">
            <v>hs.</v>
          </cell>
          <cell r="E6931">
            <v>1.35</v>
          </cell>
          <cell r="F6931">
            <v>118.96</v>
          </cell>
          <cell r="G6931">
            <v>160.6</v>
          </cell>
        </row>
        <row r="6932">
          <cell r="A6932" t="str">
            <v/>
          </cell>
          <cell r="B6932">
            <v>0</v>
          </cell>
          <cell r="C6932">
            <v>0</v>
          </cell>
          <cell r="D6932" t="str">
            <v/>
          </cell>
          <cell r="E6932">
            <v>0</v>
          </cell>
          <cell r="F6932">
            <v>0</v>
          </cell>
          <cell r="G6932">
            <v>0</v>
          </cell>
        </row>
        <row r="6933">
          <cell r="A6933" t="str">
            <v/>
          </cell>
          <cell r="B6933">
            <v>0</v>
          </cell>
          <cell r="C6933">
            <v>0</v>
          </cell>
          <cell r="D6933" t="str">
            <v/>
          </cell>
          <cell r="E6933">
            <v>0</v>
          </cell>
          <cell r="F6933">
            <v>0</v>
          </cell>
          <cell r="G6933">
            <v>0</v>
          </cell>
        </row>
        <row r="6934">
          <cell r="A6934" t="str">
            <v/>
          </cell>
          <cell r="B6934">
            <v>0</v>
          </cell>
          <cell r="C6934">
            <v>0</v>
          </cell>
          <cell r="D6934" t="str">
            <v/>
          </cell>
          <cell r="E6934">
            <v>0</v>
          </cell>
          <cell r="F6934">
            <v>0</v>
          </cell>
          <cell r="G6934">
            <v>0</v>
          </cell>
        </row>
        <row r="6935">
          <cell r="A6935" t="str">
            <v/>
          </cell>
          <cell r="B6935">
            <v>0</v>
          </cell>
          <cell r="C6935">
            <v>0</v>
          </cell>
          <cell r="D6935" t="str">
            <v/>
          </cell>
          <cell r="E6935">
            <v>0</v>
          </cell>
          <cell r="F6935">
            <v>0</v>
          </cell>
          <cell r="G6935">
            <v>0</v>
          </cell>
        </row>
        <row r="6936">
          <cell r="A6936">
            <v>0</v>
          </cell>
          <cell r="B6936">
            <v>0</v>
          </cell>
          <cell r="C6936">
            <v>0</v>
          </cell>
          <cell r="D6936">
            <v>0</v>
          </cell>
          <cell r="E6936">
            <v>0</v>
          </cell>
          <cell r="F6936" t="str">
            <v>Total B</v>
          </cell>
          <cell r="G6936">
            <v>827.17000000000007</v>
          </cell>
        </row>
        <row r="6937">
          <cell r="A6937">
            <v>0</v>
          </cell>
          <cell r="B6937">
            <v>0</v>
          </cell>
          <cell r="C6937" t="str">
            <v>C - EQUIPOS</v>
          </cell>
          <cell r="D6937">
            <v>0</v>
          </cell>
          <cell r="E6937">
            <v>0</v>
          </cell>
          <cell r="F6937">
            <v>0</v>
          </cell>
          <cell r="G6937">
            <v>0</v>
          </cell>
        </row>
        <row r="6938">
          <cell r="A6938" t="str">
            <v/>
          </cell>
          <cell r="B6938" t="str">
            <v/>
          </cell>
          <cell r="C6938">
            <v>0</v>
          </cell>
          <cell r="D6938" t="str">
            <v/>
          </cell>
          <cell r="E6938">
            <v>0</v>
          </cell>
          <cell r="F6938">
            <v>0</v>
          </cell>
          <cell r="G6938">
            <v>0</v>
          </cell>
        </row>
        <row r="6939">
          <cell r="A6939" t="str">
            <v/>
          </cell>
          <cell r="B6939" t="str">
            <v/>
          </cell>
          <cell r="C6939">
            <v>0</v>
          </cell>
          <cell r="D6939" t="str">
            <v/>
          </cell>
          <cell r="E6939">
            <v>0</v>
          </cell>
          <cell r="F6939">
            <v>0</v>
          </cell>
          <cell r="G6939">
            <v>0</v>
          </cell>
        </row>
        <row r="6940">
          <cell r="A6940" t="str">
            <v/>
          </cell>
          <cell r="B6940" t="str">
            <v/>
          </cell>
          <cell r="C6940">
            <v>0</v>
          </cell>
          <cell r="D6940" t="str">
            <v/>
          </cell>
          <cell r="E6940">
            <v>0</v>
          </cell>
          <cell r="F6940">
            <v>0</v>
          </cell>
          <cell r="G6940">
            <v>0</v>
          </cell>
        </row>
        <row r="6941">
          <cell r="A6941" t="str">
            <v/>
          </cell>
          <cell r="B6941" t="str">
            <v/>
          </cell>
          <cell r="C6941">
            <v>0</v>
          </cell>
          <cell r="D6941" t="str">
            <v/>
          </cell>
          <cell r="E6941">
            <v>0</v>
          </cell>
          <cell r="F6941">
            <v>0</v>
          </cell>
          <cell r="G6941">
            <v>0</v>
          </cell>
        </row>
        <row r="6942">
          <cell r="A6942" t="str">
            <v/>
          </cell>
          <cell r="B6942" t="str">
            <v/>
          </cell>
          <cell r="C6942">
            <v>0</v>
          </cell>
          <cell r="D6942" t="str">
            <v/>
          </cell>
          <cell r="E6942">
            <v>0</v>
          </cell>
          <cell r="F6942">
            <v>0</v>
          </cell>
          <cell r="G6942">
            <v>0</v>
          </cell>
        </row>
        <row r="6943">
          <cell r="A6943" t="str">
            <v/>
          </cell>
          <cell r="B6943" t="str">
            <v/>
          </cell>
          <cell r="C6943">
            <v>0</v>
          </cell>
          <cell r="D6943" t="str">
            <v/>
          </cell>
          <cell r="E6943">
            <v>0</v>
          </cell>
          <cell r="F6943">
            <v>0</v>
          </cell>
          <cell r="G6943">
            <v>0</v>
          </cell>
        </row>
        <row r="6944">
          <cell r="A6944" t="str">
            <v/>
          </cell>
          <cell r="B6944" t="str">
            <v/>
          </cell>
          <cell r="C6944">
            <v>0</v>
          </cell>
          <cell r="D6944" t="str">
            <v/>
          </cell>
          <cell r="E6944">
            <v>0</v>
          </cell>
          <cell r="F6944">
            <v>0</v>
          </cell>
          <cell r="G6944">
            <v>0</v>
          </cell>
        </row>
        <row r="6945">
          <cell r="A6945" t="str">
            <v/>
          </cell>
          <cell r="B6945" t="str">
            <v/>
          </cell>
          <cell r="C6945">
            <v>0</v>
          </cell>
          <cell r="D6945" t="str">
            <v/>
          </cell>
          <cell r="E6945">
            <v>0</v>
          </cell>
          <cell r="F6945">
            <v>0</v>
          </cell>
          <cell r="G6945">
            <v>0</v>
          </cell>
        </row>
        <row r="6946">
          <cell r="A6946" t="str">
            <v/>
          </cell>
          <cell r="B6946" t="str">
            <v/>
          </cell>
          <cell r="C6946">
            <v>0</v>
          </cell>
          <cell r="D6946" t="str">
            <v/>
          </cell>
          <cell r="E6946">
            <v>0</v>
          </cell>
          <cell r="F6946">
            <v>0</v>
          </cell>
          <cell r="G6946">
            <v>0</v>
          </cell>
        </row>
        <row r="6947">
          <cell r="A6947">
            <v>0</v>
          </cell>
          <cell r="B6947">
            <v>0</v>
          </cell>
          <cell r="C6947">
            <v>0</v>
          </cell>
          <cell r="D6947">
            <v>0</v>
          </cell>
          <cell r="E6947">
            <v>0</v>
          </cell>
          <cell r="F6947" t="str">
            <v>Total C</v>
          </cell>
          <cell r="G6947">
            <v>0</v>
          </cell>
        </row>
        <row r="6948">
          <cell r="A6948">
            <v>0</v>
          </cell>
          <cell r="B6948">
            <v>0</v>
          </cell>
          <cell r="C6948">
            <v>0</v>
          </cell>
          <cell r="D6948">
            <v>0</v>
          </cell>
          <cell r="E6948">
            <v>0</v>
          </cell>
          <cell r="F6948">
            <v>0</v>
          </cell>
          <cell r="G6948">
            <v>0</v>
          </cell>
        </row>
        <row r="6949">
          <cell r="A6949" t="str">
            <v>25.9</v>
          </cell>
          <cell r="B6949" t="str">
            <v>Revoque exterior nuevo en todo el edificio existente</v>
          </cell>
          <cell r="C6949">
            <v>0</v>
          </cell>
          <cell r="D6949" t="str">
            <v>Costo  Neto</v>
          </cell>
          <cell r="E6949">
            <v>0</v>
          </cell>
          <cell r="F6949" t="str">
            <v>Total D=A+B+C</v>
          </cell>
          <cell r="G6949">
            <v>1106.0800000000002</v>
          </cell>
        </row>
        <row r="6951">
          <cell r="A6951" t="str">
            <v>ANALISIS DE PRECIOS</v>
          </cell>
          <cell r="B6951">
            <v>0</v>
          </cell>
          <cell r="C6951">
            <v>0</v>
          </cell>
          <cell r="D6951">
            <v>0</v>
          </cell>
          <cell r="E6951">
            <v>0</v>
          </cell>
          <cell r="F6951">
            <v>0</v>
          </cell>
          <cell r="G6951">
            <v>0</v>
          </cell>
        </row>
        <row r="6952">
          <cell r="A6952" t="str">
            <v>COMITENTE:</v>
          </cell>
          <cell r="B6952" t="str">
            <v>DIRECCIÓN DE INFRAESTRUCTURA ESCOLAR</v>
          </cell>
          <cell r="C6952">
            <v>0</v>
          </cell>
          <cell r="D6952">
            <v>0</v>
          </cell>
          <cell r="E6952">
            <v>0</v>
          </cell>
          <cell r="F6952">
            <v>0</v>
          </cell>
          <cell r="G6952">
            <v>0</v>
          </cell>
        </row>
        <row r="6953">
          <cell r="A6953" t="str">
            <v>CONTRATISTA:</v>
          </cell>
          <cell r="B6953">
            <v>0</v>
          </cell>
          <cell r="C6953">
            <v>0</v>
          </cell>
          <cell r="D6953">
            <v>0</v>
          </cell>
          <cell r="E6953">
            <v>0</v>
          </cell>
          <cell r="F6953">
            <v>0</v>
          </cell>
          <cell r="G6953">
            <v>0</v>
          </cell>
        </row>
        <row r="6954">
          <cell r="A6954" t="str">
            <v>OBRA:</v>
          </cell>
          <cell r="B6954" t="str">
            <v>ESCUELA JUAN JOSE PASO</v>
          </cell>
          <cell r="C6954">
            <v>0</v>
          </cell>
          <cell r="D6954">
            <v>0</v>
          </cell>
          <cell r="E6954">
            <v>0</v>
          </cell>
          <cell r="F6954" t="str">
            <v>PRECIOS A:</v>
          </cell>
          <cell r="G6954">
            <v>44180</v>
          </cell>
        </row>
        <row r="6955">
          <cell r="A6955" t="str">
            <v>UBICACIÓN:</v>
          </cell>
          <cell r="B6955" t="str">
            <v>DEPARTAMENTO ANGACO</v>
          </cell>
          <cell r="C6955">
            <v>0</v>
          </cell>
          <cell r="D6955">
            <v>0</v>
          </cell>
          <cell r="E6955">
            <v>0</v>
          </cell>
          <cell r="F6955">
            <v>0</v>
          </cell>
          <cell r="G6955">
            <v>0</v>
          </cell>
        </row>
        <row r="6956">
          <cell r="A6956" t="str">
            <v>RUBRO:</v>
          </cell>
          <cell r="B6956">
            <v>25</v>
          </cell>
          <cell r="C6956" t="str">
            <v>REPARACIONES, REFACCIONES Y REFUNCIONALIZACIONES</v>
          </cell>
          <cell r="D6956">
            <v>0</v>
          </cell>
          <cell r="E6956">
            <v>0</v>
          </cell>
          <cell r="F6956">
            <v>0</v>
          </cell>
          <cell r="G6956">
            <v>0</v>
          </cell>
        </row>
        <row r="6957">
          <cell r="A6957" t="str">
            <v>ITEM:</v>
          </cell>
          <cell r="B6957" t="str">
            <v>25.10</v>
          </cell>
          <cell r="C6957" t="str">
            <v>Cambio de carpintería en todo el edificio existente</v>
          </cell>
          <cell r="D6957">
            <v>0</v>
          </cell>
          <cell r="E6957">
            <v>0</v>
          </cell>
          <cell r="F6957" t="str">
            <v>UNIDAD:</v>
          </cell>
          <cell r="G6957" t="str">
            <v>gl</v>
          </cell>
        </row>
        <row r="6958">
          <cell r="A6958">
            <v>0</v>
          </cell>
          <cell r="B6958">
            <v>0</v>
          </cell>
          <cell r="C6958">
            <v>0</v>
          </cell>
          <cell r="D6958">
            <v>0</v>
          </cell>
          <cell r="E6958">
            <v>0</v>
          </cell>
          <cell r="F6958">
            <v>0</v>
          </cell>
          <cell r="G6958">
            <v>0</v>
          </cell>
        </row>
        <row r="6959">
          <cell r="A6959" t="str">
            <v>DATOS REDETERMINACION</v>
          </cell>
          <cell r="B6959">
            <v>0</v>
          </cell>
          <cell r="C6959" t="str">
            <v>DESIGNACION</v>
          </cell>
          <cell r="D6959" t="str">
            <v>U</v>
          </cell>
          <cell r="E6959" t="str">
            <v>Cantidad</v>
          </cell>
          <cell r="F6959" t="str">
            <v>$ Unitarios</v>
          </cell>
          <cell r="G6959" t="str">
            <v>$ Parcial</v>
          </cell>
        </row>
        <row r="6960">
          <cell r="A6960" t="str">
            <v>CÓDIGO</v>
          </cell>
          <cell r="B6960" t="str">
            <v>DESCRIPCIÓN</v>
          </cell>
          <cell r="C6960">
            <v>0</v>
          </cell>
          <cell r="D6960">
            <v>0</v>
          </cell>
          <cell r="E6960">
            <v>0</v>
          </cell>
          <cell r="F6960">
            <v>0</v>
          </cell>
          <cell r="G6960">
            <v>0</v>
          </cell>
        </row>
        <row r="6961">
          <cell r="A6961">
            <v>0</v>
          </cell>
          <cell r="B6961">
            <v>0</v>
          </cell>
          <cell r="C6961" t="str">
            <v>A - MATERIALES</v>
          </cell>
          <cell r="D6961">
            <v>0</v>
          </cell>
          <cell r="E6961">
            <v>0</v>
          </cell>
          <cell r="F6961">
            <v>0</v>
          </cell>
          <cell r="G6961">
            <v>0</v>
          </cell>
        </row>
        <row r="6962">
          <cell r="A6962" t="str">
            <v>IIEE-SJ - 211</v>
          </cell>
          <cell r="B6962" t="str">
            <v>Carpintería Metálica y Madera</v>
          </cell>
          <cell r="C6962" t="str">
            <v>Carpintería Edif. Viejo Esp. Técnicas</v>
          </cell>
          <cell r="D6962" t="str">
            <v>Gl.</v>
          </cell>
          <cell r="E6962">
            <v>1</v>
          </cell>
          <cell r="F6962">
            <v>1299967.9628571423</v>
          </cell>
          <cell r="G6962">
            <v>1299967.96</v>
          </cell>
        </row>
        <row r="6963">
          <cell r="A6963" t="str">
            <v/>
          </cell>
          <cell r="B6963" t="str">
            <v/>
          </cell>
          <cell r="C6963">
            <v>0</v>
          </cell>
          <cell r="D6963" t="str">
            <v/>
          </cell>
          <cell r="E6963">
            <v>0</v>
          </cell>
          <cell r="F6963">
            <v>0</v>
          </cell>
          <cell r="G6963">
            <v>0</v>
          </cell>
        </row>
        <row r="6964">
          <cell r="A6964" t="str">
            <v/>
          </cell>
          <cell r="B6964" t="str">
            <v/>
          </cell>
          <cell r="C6964">
            <v>0</v>
          </cell>
          <cell r="D6964" t="str">
            <v/>
          </cell>
          <cell r="E6964">
            <v>0</v>
          </cell>
          <cell r="F6964">
            <v>0</v>
          </cell>
          <cell r="G6964">
            <v>0</v>
          </cell>
        </row>
        <row r="6965">
          <cell r="A6965" t="str">
            <v/>
          </cell>
          <cell r="B6965" t="str">
            <v/>
          </cell>
          <cell r="C6965">
            <v>0</v>
          </cell>
          <cell r="D6965" t="str">
            <v/>
          </cell>
          <cell r="E6965">
            <v>0</v>
          </cell>
          <cell r="F6965">
            <v>0</v>
          </cell>
          <cell r="G6965">
            <v>0</v>
          </cell>
        </row>
        <row r="6966">
          <cell r="A6966" t="str">
            <v/>
          </cell>
          <cell r="B6966" t="str">
            <v/>
          </cell>
          <cell r="C6966">
            <v>0</v>
          </cell>
          <cell r="D6966" t="str">
            <v/>
          </cell>
          <cell r="E6966">
            <v>0</v>
          </cell>
          <cell r="F6966">
            <v>0</v>
          </cell>
          <cell r="G6966">
            <v>0</v>
          </cell>
        </row>
        <row r="6967">
          <cell r="A6967" t="str">
            <v/>
          </cell>
          <cell r="B6967" t="str">
            <v/>
          </cell>
          <cell r="C6967">
            <v>0</v>
          </cell>
          <cell r="D6967" t="str">
            <v/>
          </cell>
          <cell r="E6967">
            <v>0</v>
          </cell>
          <cell r="F6967">
            <v>0</v>
          </cell>
          <cell r="G6967">
            <v>0</v>
          </cell>
        </row>
        <row r="6968">
          <cell r="A6968" t="str">
            <v/>
          </cell>
          <cell r="B6968" t="str">
            <v/>
          </cell>
          <cell r="C6968">
            <v>0</v>
          </cell>
          <cell r="D6968" t="str">
            <v/>
          </cell>
          <cell r="E6968">
            <v>0</v>
          </cell>
          <cell r="F6968">
            <v>0</v>
          </cell>
          <cell r="G6968">
            <v>0</v>
          </cell>
        </row>
        <row r="6969">
          <cell r="A6969" t="str">
            <v/>
          </cell>
          <cell r="B6969" t="str">
            <v/>
          </cell>
          <cell r="C6969">
            <v>0</v>
          </cell>
          <cell r="D6969" t="str">
            <v/>
          </cell>
          <cell r="E6969">
            <v>0</v>
          </cell>
          <cell r="F6969">
            <v>0</v>
          </cell>
          <cell r="G6969">
            <v>0</v>
          </cell>
        </row>
        <row r="6970">
          <cell r="A6970" t="str">
            <v/>
          </cell>
          <cell r="B6970" t="str">
            <v/>
          </cell>
          <cell r="C6970">
            <v>0</v>
          </cell>
          <cell r="D6970" t="str">
            <v/>
          </cell>
          <cell r="E6970">
            <v>0</v>
          </cell>
          <cell r="F6970">
            <v>0</v>
          </cell>
          <cell r="G6970">
            <v>0</v>
          </cell>
        </row>
        <row r="6971">
          <cell r="A6971" t="str">
            <v/>
          </cell>
          <cell r="B6971" t="str">
            <v/>
          </cell>
          <cell r="C6971">
            <v>0</v>
          </cell>
          <cell r="D6971" t="str">
            <v/>
          </cell>
          <cell r="E6971">
            <v>0</v>
          </cell>
          <cell r="F6971">
            <v>0</v>
          </cell>
          <cell r="G6971">
            <v>0</v>
          </cell>
        </row>
        <row r="6972">
          <cell r="A6972" t="str">
            <v/>
          </cell>
          <cell r="B6972" t="str">
            <v/>
          </cell>
          <cell r="C6972">
            <v>0</v>
          </cell>
          <cell r="D6972" t="str">
            <v/>
          </cell>
          <cell r="E6972">
            <v>0</v>
          </cell>
          <cell r="F6972">
            <v>0</v>
          </cell>
          <cell r="G6972">
            <v>0</v>
          </cell>
        </row>
        <row r="6973">
          <cell r="A6973" t="str">
            <v/>
          </cell>
          <cell r="B6973" t="str">
            <v/>
          </cell>
          <cell r="C6973">
            <v>0</v>
          </cell>
          <cell r="D6973" t="str">
            <v/>
          </cell>
          <cell r="E6973">
            <v>0</v>
          </cell>
          <cell r="F6973">
            <v>0</v>
          </cell>
          <cell r="G6973">
            <v>0</v>
          </cell>
        </row>
        <row r="6974">
          <cell r="A6974" t="str">
            <v/>
          </cell>
          <cell r="B6974" t="str">
            <v/>
          </cell>
          <cell r="C6974">
            <v>0</v>
          </cell>
          <cell r="D6974" t="str">
            <v/>
          </cell>
          <cell r="E6974">
            <v>0</v>
          </cell>
          <cell r="F6974">
            <v>0</v>
          </cell>
          <cell r="G6974">
            <v>0</v>
          </cell>
        </row>
        <row r="6975">
          <cell r="A6975" t="str">
            <v/>
          </cell>
          <cell r="B6975" t="str">
            <v/>
          </cell>
          <cell r="C6975">
            <v>0</v>
          </cell>
          <cell r="D6975" t="str">
            <v/>
          </cell>
          <cell r="E6975">
            <v>0</v>
          </cell>
          <cell r="F6975">
            <v>0</v>
          </cell>
          <cell r="G6975">
            <v>0</v>
          </cell>
        </row>
        <row r="6976">
          <cell r="A6976">
            <v>0</v>
          </cell>
          <cell r="B6976">
            <v>0</v>
          </cell>
          <cell r="C6976">
            <v>0</v>
          </cell>
          <cell r="D6976">
            <v>0</v>
          </cell>
          <cell r="E6976">
            <v>0</v>
          </cell>
          <cell r="F6976" t="str">
            <v>Total A</v>
          </cell>
          <cell r="G6976">
            <v>1299967.96</v>
          </cell>
        </row>
        <row r="6977">
          <cell r="A6977">
            <v>0</v>
          </cell>
          <cell r="B6977">
            <v>0</v>
          </cell>
          <cell r="C6977" t="str">
            <v>B - MANO DE OBRA</v>
          </cell>
          <cell r="D6977">
            <v>0</v>
          </cell>
          <cell r="E6977">
            <v>0</v>
          </cell>
          <cell r="F6977">
            <v>0</v>
          </cell>
          <cell r="G6977">
            <v>0</v>
          </cell>
        </row>
        <row r="6978">
          <cell r="A6978" t="str">
            <v>IIEE-SJ - 102000</v>
          </cell>
          <cell r="B6978" t="str">
            <v xml:space="preserve">Oficial </v>
          </cell>
          <cell r="C6978" t="str">
            <v>Oficial</v>
          </cell>
          <cell r="D6978" t="str">
            <v>hs.</v>
          </cell>
          <cell r="E6978">
            <v>138</v>
          </cell>
          <cell r="F6978">
            <v>222.14</v>
          </cell>
          <cell r="G6978">
            <v>30655.32</v>
          </cell>
        </row>
        <row r="6979">
          <cell r="A6979" t="str">
            <v>IIEE-SJ - 103000</v>
          </cell>
          <cell r="B6979" t="str">
            <v>Ayudante</v>
          </cell>
          <cell r="C6979" t="str">
            <v>Ayudante</v>
          </cell>
          <cell r="D6979" t="str">
            <v>hs.</v>
          </cell>
          <cell r="E6979">
            <v>162.75</v>
          </cell>
          <cell r="F6979">
            <v>188.03</v>
          </cell>
          <cell r="G6979">
            <v>30601.88</v>
          </cell>
        </row>
        <row r="6980">
          <cell r="A6980" t="str">
            <v>IIEE-SJ - 102000</v>
          </cell>
          <cell r="B6980" t="str">
            <v xml:space="preserve">Oficial </v>
          </cell>
          <cell r="C6980" t="str">
            <v>Cargas Sociales Oficial</v>
          </cell>
          <cell r="D6980" t="str">
            <v>hs.</v>
          </cell>
          <cell r="E6980">
            <v>138</v>
          </cell>
          <cell r="F6980">
            <v>139.9</v>
          </cell>
          <cell r="G6980">
            <v>19306.2</v>
          </cell>
        </row>
        <row r="6981">
          <cell r="A6981" t="str">
            <v>IIEE-SJ - 103000</v>
          </cell>
          <cell r="B6981" t="str">
            <v>Ayudante</v>
          </cell>
          <cell r="C6981" t="str">
            <v>Cargas Sociales Ayudante</v>
          </cell>
          <cell r="D6981" t="str">
            <v>hs.</v>
          </cell>
          <cell r="E6981">
            <v>162.75</v>
          </cell>
          <cell r="F6981">
            <v>118.96</v>
          </cell>
          <cell r="G6981">
            <v>19360.740000000002</v>
          </cell>
        </row>
        <row r="6982">
          <cell r="A6982" t="str">
            <v/>
          </cell>
          <cell r="B6982">
            <v>0</v>
          </cell>
          <cell r="C6982">
            <v>0</v>
          </cell>
          <cell r="D6982" t="str">
            <v/>
          </cell>
          <cell r="E6982">
            <v>0</v>
          </cell>
          <cell r="F6982">
            <v>0</v>
          </cell>
          <cell r="G6982">
            <v>0</v>
          </cell>
        </row>
        <row r="6983">
          <cell r="A6983" t="str">
            <v/>
          </cell>
          <cell r="B6983">
            <v>0</v>
          </cell>
          <cell r="C6983">
            <v>0</v>
          </cell>
          <cell r="D6983" t="str">
            <v/>
          </cell>
          <cell r="E6983">
            <v>0</v>
          </cell>
          <cell r="F6983">
            <v>0</v>
          </cell>
          <cell r="G6983">
            <v>0</v>
          </cell>
        </row>
        <row r="6984">
          <cell r="A6984" t="str">
            <v/>
          </cell>
          <cell r="B6984">
            <v>0</v>
          </cell>
          <cell r="C6984">
            <v>0</v>
          </cell>
          <cell r="D6984" t="str">
            <v/>
          </cell>
          <cell r="E6984">
            <v>0</v>
          </cell>
          <cell r="F6984">
            <v>0</v>
          </cell>
          <cell r="G6984">
            <v>0</v>
          </cell>
        </row>
        <row r="6985">
          <cell r="A6985" t="str">
            <v/>
          </cell>
          <cell r="B6985">
            <v>0</v>
          </cell>
          <cell r="C6985">
            <v>0</v>
          </cell>
          <cell r="D6985" t="str">
            <v/>
          </cell>
          <cell r="E6985">
            <v>0</v>
          </cell>
          <cell r="F6985">
            <v>0</v>
          </cell>
          <cell r="G6985">
            <v>0</v>
          </cell>
        </row>
        <row r="6986">
          <cell r="A6986">
            <v>0</v>
          </cell>
          <cell r="B6986">
            <v>0</v>
          </cell>
          <cell r="C6986">
            <v>0</v>
          </cell>
          <cell r="D6986">
            <v>0</v>
          </cell>
          <cell r="E6986">
            <v>0</v>
          </cell>
          <cell r="F6986" t="str">
            <v>Total B</v>
          </cell>
          <cell r="G6986">
            <v>99924.14</v>
          </cell>
        </row>
        <row r="6987">
          <cell r="A6987">
            <v>0</v>
          </cell>
          <cell r="B6987">
            <v>0</v>
          </cell>
          <cell r="C6987" t="str">
            <v>C - EQUIPOS</v>
          </cell>
          <cell r="D6987">
            <v>0</v>
          </cell>
          <cell r="E6987">
            <v>0</v>
          </cell>
          <cell r="F6987">
            <v>0</v>
          </cell>
          <cell r="G6987">
            <v>0</v>
          </cell>
        </row>
        <row r="6988">
          <cell r="A6988" t="str">
            <v/>
          </cell>
          <cell r="B6988" t="str">
            <v/>
          </cell>
          <cell r="C6988">
            <v>0</v>
          </cell>
          <cell r="D6988" t="str">
            <v/>
          </cell>
          <cell r="E6988">
            <v>0</v>
          </cell>
          <cell r="F6988">
            <v>0</v>
          </cell>
          <cell r="G6988">
            <v>0</v>
          </cell>
        </row>
        <row r="6989">
          <cell r="A6989" t="str">
            <v/>
          </cell>
          <cell r="B6989" t="str">
            <v/>
          </cell>
          <cell r="C6989">
            <v>0</v>
          </cell>
          <cell r="D6989" t="str">
            <v/>
          </cell>
          <cell r="E6989">
            <v>0</v>
          </cell>
          <cell r="F6989">
            <v>0</v>
          </cell>
          <cell r="G6989">
            <v>0</v>
          </cell>
        </row>
        <row r="6990">
          <cell r="A6990" t="str">
            <v/>
          </cell>
          <cell r="B6990" t="str">
            <v/>
          </cell>
          <cell r="C6990">
            <v>0</v>
          </cell>
          <cell r="D6990" t="str">
            <v/>
          </cell>
          <cell r="E6990">
            <v>0</v>
          </cell>
          <cell r="F6990">
            <v>0</v>
          </cell>
          <cell r="G6990">
            <v>0</v>
          </cell>
        </row>
        <row r="6991">
          <cell r="A6991" t="str">
            <v/>
          </cell>
          <cell r="B6991" t="str">
            <v/>
          </cell>
          <cell r="C6991">
            <v>0</v>
          </cell>
          <cell r="D6991" t="str">
            <v/>
          </cell>
          <cell r="E6991">
            <v>0</v>
          </cell>
          <cell r="F6991">
            <v>0</v>
          </cell>
          <cell r="G6991">
            <v>0</v>
          </cell>
        </row>
        <row r="6992">
          <cell r="A6992" t="str">
            <v/>
          </cell>
          <cell r="B6992" t="str">
            <v/>
          </cell>
          <cell r="C6992">
            <v>0</v>
          </cell>
          <cell r="D6992" t="str">
            <v/>
          </cell>
          <cell r="E6992">
            <v>0</v>
          </cell>
          <cell r="F6992">
            <v>0</v>
          </cell>
          <cell r="G6992">
            <v>0</v>
          </cell>
        </row>
        <row r="6993">
          <cell r="A6993" t="str">
            <v/>
          </cell>
          <cell r="B6993" t="str">
            <v/>
          </cell>
          <cell r="C6993">
            <v>0</v>
          </cell>
          <cell r="D6993" t="str">
            <v/>
          </cell>
          <cell r="E6993">
            <v>0</v>
          </cell>
          <cell r="F6993">
            <v>0</v>
          </cell>
          <cell r="G6993">
            <v>0</v>
          </cell>
        </row>
        <row r="6994">
          <cell r="A6994" t="str">
            <v/>
          </cell>
          <cell r="B6994" t="str">
            <v/>
          </cell>
          <cell r="C6994">
            <v>0</v>
          </cell>
          <cell r="D6994" t="str">
            <v/>
          </cell>
          <cell r="E6994">
            <v>0</v>
          </cell>
          <cell r="F6994">
            <v>0</v>
          </cell>
          <cell r="G6994">
            <v>0</v>
          </cell>
        </row>
        <row r="6995">
          <cell r="A6995" t="str">
            <v/>
          </cell>
          <cell r="B6995" t="str">
            <v/>
          </cell>
          <cell r="C6995">
            <v>0</v>
          </cell>
          <cell r="D6995" t="str">
            <v/>
          </cell>
          <cell r="E6995">
            <v>0</v>
          </cell>
          <cell r="F6995">
            <v>0</v>
          </cell>
          <cell r="G6995">
            <v>0</v>
          </cell>
        </row>
        <row r="6996">
          <cell r="A6996" t="str">
            <v/>
          </cell>
          <cell r="B6996" t="str">
            <v/>
          </cell>
          <cell r="C6996">
            <v>0</v>
          </cell>
          <cell r="D6996" t="str">
            <v/>
          </cell>
          <cell r="E6996">
            <v>0</v>
          </cell>
          <cell r="F6996">
            <v>0</v>
          </cell>
          <cell r="G6996">
            <v>0</v>
          </cell>
        </row>
        <row r="6997">
          <cell r="A6997">
            <v>0</v>
          </cell>
          <cell r="B6997">
            <v>0</v>
          </cell>
          <cell r="C6997">
            <v>0</v>
          </cell>
          <cell r="D6997">
            <v>0</v>
          </cell>
          <cell r="E6997">
            <v>0</v>
          </cell>
          <cell r="F6997" t="str">
            <v>Total C</v>
          </cell>
          <cell r="G6997">
            <v>0</v>
          </cell>
        </row>
        <row r="6998">
          <cell r="A6998">
            <v>0</v>
          </cell>
          <cell r="B6998">
            <v>0</v>
          </cell>
          <cell r="C6998">
            <v>0</v>
          </cell>
          <cell r="D6998">
            <v>0</v>
          </cell>
          <cell r="E6998">
            <v>0</v>
          </cell>
          <cell r="F6998">
            <v>0</v>
          </cell>
          <cell r="G6998">
            <v>0</v>
          </cell>
        </row>
        <row r="6999">
          <cell r="A6999" t="str">
            <v>25.10</v>
          </cell>
          <cell r="B6999" t="str">
            <v>Cambio de carpintería en todo el edificio existente</v>
          </cell>
          <cell r="C6999">
            <v>0</v>
          </cell>
          <cell r="D6999" t="str">
            <v>Costo  Neto</v>
          </cell>
          <cell r="E6999">
            <v>0</v>
          </cell>
          <cell r="F6999" t="str">
            <v>Total D=A+B+C</v>
          </cell>
          <cell r="G6999">
            <v>1399892.0999999999</v>
          </cell>
        </row>
        <row r="7001">
          <cell r="A7001" t="str">
            <v>ANALISIS DE PRECIOS</v>
          </cell>
          <cell r="B7001">
            <v>0</v>
          </cell>
          <cell r="C7001">
            <v>0</v>
          </cell>
          <cell r="D7001">
            <v>0</v>
          </cell>
          <cell r="E7001">
            <v>0</v>
          </cell>
          <cell r="F7001">
            <v>0</v>
          </cell>
          <cell r="G7001">
            <v>0</v>
          </cell>
        </row>
        <row r="7002">
          <cell r="A7002" t="str">
            <v>COMITENTE:</v>
          </cell>
          <cell r="B7002" t="str">
            <v>DIRECCIÓN DE INFRAESTRUCTURA ESCOLAR</v>
          </cell>
          <cell r="C7002">
            <v>0</v>
          </cell>
          <cell r="D7002">
            <v>0</v>
          </cell>
          <cell r="E7002">
            <v>0</v>
          </cell>
          <cell r="F7002">
            <v>0</v>
          </cell>
          <cell r="G7002">
            <v>0</v>
          </cell>
        </row>
        <row r="7003">
          <cell r="A7003" t="str">
            <v>CONTRATISTA:</v>
          </cell>
          <cell r="B7003">
            <v>0</v>
          </cell>
          <cell r="C7003">
            <v>0</v>
          </cell>
          <cell r="D7003">
            <v>0</v>
          </cell>
          <cell r="E7003">
            <v>0</v>
          </cell>
          <cell r="F7003">
            <v>0</v>
          </cell>
          <cell r="G7003">
            <v>0</v>
          </cell>
        </row>
        <row r="7004">
          <cell r="A7004" t="str">
            <v>OBRA:</v>
          </cell>
          <cell r="B7004" t="str">
            <v>ESCUELA JUAN JOSE PASO</v>
          </cell>
          <cell r="C7004">
            <v>0</v>
          </cell>
          <cell r="D7004">
            <v>0</v>
          </cell>
          <cell r="E7004">
            <v>0</v>
          </cell>
          <cell r="F7004" t="str">
            <v>PRECIOS A:</v>
          </cell>
          <cell r="G7004">
            <v>44180</v>
          </cell>
        </row>
        <row r="7005">
          <cell r="A7005" t="str">
            <v>UBICACIÓN:</v>
          </cell>
          <cell r="B7005" t="str">
            <v>DEPARTAMENTO ANGACO</v>
          </cell>
          <cell r="C7005">
            <v>0</v>
          </cell>
          <cell r="D7005">
            <v>0</v>
          </cell>
          <cell r="E7005">
            <v>0</v>
          </cell>
          <cell r="F7005">
            <v>0</v>
          </cell>
          <cell r="G7005">
            <v>0</v>
          </cell>
        </row>
        <row r="7006">
          <cell r="A7006" t="str">
            <v>RUBRO:</v>
          </cell>
          <cell r="B7006">
            <v>25</v>
          </cell>
          <cell r="C7006" t="str">
            <v>REPARACIONES, REFACCIONES Y REFUNCIONALIZACIONES</v>
          </cell>
          <cell r="D7006">
            <v>0</v>
          </cell>
          <cell r="E7006">
            <v>0</v>
          </cell>
          <cell r="F7006">
            <v>0</v>
          </cell>
          <cell r="G7006">
            <v>0</v>
          </cell>
        </row>
        <row r="7007">
          <cell r="A7007" t="str">
            <v>ITEM:</v>
          </cell>
          <cell r="B7007" t="str">
            <v>25.11</v>
          </cell>
          <cell r="C7007" t="str">
            <v>Cambio de piso en todo el edificio existente</v>
          </cell>
          <cell r="D7007">
            <v>0</v>
          </cell>
          <cell r="E7007">
            <v>0</v>
          </cell>
          <cell r="F7007" t="str">
            <v>UNIDAD:</v>
          </cell>
          <cell r="G7007" t="str">
            <v>m2</v>
          </cell>
        </row>
        <row r="7008">
          <cell r="A7008">
            <v>0</v>
          </cell>
          <cell r="B7008">
            <v>0</v>
          </cell>
          <cell r="C7008">
            <v>0</v>
          </cell>
          <cell r="D7008">
            <v>0</v>
          </cell>
          <cell r="E7008">
            <v>0</v>
          </cell>
          <cell r="F7008">
            <v>0</v>
          </cell>
          <cell r="G7008">
            <v>0</v>
          </cell>
        </row>
        <row r="7009">
          <cell r="A7009" t="str">
            <v>DATOS REDETERMINACION</v>
          </cell>
          <cell r="B7009">
            <v>0</v>
          </cell>
          <cell r="C7009" t="str">
            <v>DESIGNACION</v>
          </cell>
          <cell r="D7009" t="str">
            <v>U</v>
          </cell>
          <cell r="E7009" t="str">
            <v>Cantidad</v>
          </cell>
          <cell r="F7009" t="str">
            <v>$ Unitarios</v>
          </cell>
          <cell r="G7009" t="str">
            <v>$ Parcial</v>
          </cell>
        </row>
        <row r="7010">
          <cell r="A7010" t="str">
            <v>CÓDIGO</v>
          </cell>
          <cell r="B7010" t="str">
            <v>DESCRIPCIÓN</v>
          </cell>
          <cell r="C7010">
            <v>0</v>
          </cell>
          <cell r="D7010">
            <v>0</v>
          </cell>
          <cell r="E7010">
            <v>0</v>
          </cell>
          <cell r="F7010">
            <v>0</v>
          </cell>
          <cell r="G7010">
            <v>0</v>
          </cell>
        </row>
        <row r="7011">
          <cell r="A7011">
            <v>0</v>
          </cell>
          <cell r="B7011">
            <v>0</v>
          </cell>
          <cell r="C7011" t="str">
            <v>A - MATERIALES</v>
          </cell>
          <cell r="D7011">
            <v>0</v>
          </cell>
          <cell r="E7011">
            <v>0</v>
          </cell>
          <cell r="F7011">
            <v>0</v>
          </cell>
          <cell r="G7011">
            <v>0</v>
          </cell>
        </row>
        <row r="7012">
          <cell r="A7012" t="str">
            <v>INDEC-DCTO - inciso p)</v>
          </cell>
          <cell r="B7012" t="str">
            <v>Gastos generales</v>
          </cell>
          <cell r="C7012" t="str">
            <v>Materiales Varios (Cambio Piso Interiores)</v>
          </cell>
          <cell r="D7012" t="str">
            <v>Gl.</v>
          </cell>
          <cell r="E7012">
            <v>1</v>
          </cell>
          <cell r="F7012">
            <v>1557.5033570876622</v>
          </cell>
          <cell r="G7012">
            <v>1557.5</v>
          </cell>
        </row>
        <row r="7013">
          <cell r="A7013" t="str">
            <v/>
          </cell>
          <cell r="B7013" t="str">
            <v/>
          </cell>
          <cell r="C7013">
            <v>0</v>
          </cell>
          <cell r="D7013" t="str">
            <v/>
          </cell>
          <cell r="E7013">
            <v>0</v>
          </cell>
          <cell r="F7013">
            <v>0</v>
          </cell>
          <cell r="G7013">
            <v>0</v>
          </cell>
        </row>
        <row r="7014">
          <cell r="A7014" t="str">
            <v/>
          </cell>
          <cell r="B7014" t="str">
            <v/>
          </cell>
          <cell r="C7014">
            <v>0</v>
          </cell>
          <cell r="D7014" t="str">
            <v/>
          </cell>
          <cell r="E7014">
            <v>0</v>
          </cell>
          <cell r="F7014">
            <v>0</v>
          </cell>
          <cell r="G7014">
            <v>0</v>
          </cell>
        </row>
        <row r="7015">
          <cell r="A7015" t="str">
            <v/>
          </cell>
          <cell r="B7015" t="str">
            <v/>
          </cell>
          <cell r="C7015">
            <v>0</v>
          </cell>
          <cell r="D7015" t="str">
            <v/>
          </cell>
          <cell r="E7015">
            <v>0</v>
          </cell>
          <cell r="F7015">
            <v>0</v>
          </cell>
          <cell r="G7015">
            <v>0</v>
          </cell>
        </row>
        <row r="7016">
          <cell r="A7016" t="str">
            <v/>
          </cell>
          <cell r="B7016" t="str">
            <v/>
          </cell>
          <cell r="C7016">
            <v>0</v>
          </cell>
          <cell r="D7016" t="str">
            <v/>
          </cell>
          <cell r="E7016">
            <v>0</v>
          </cell>
          <cell r="F7016">
            <v>0</v>
          </cell>
          <cell r="G7016">
            <v>0</v>
          </cell>
        </row>
        <row r="7017">
          <cell r="A7017" t="str">
            <v/>
          </cell>
          <cell r="B7017" t="str">
            <v/>
          </cell>
          <cell r="C7017">
            <v>0</v>
          </cell>
          <cell r="D7017" t="str">
            <v/>
          </cell>
          <cell r="E7017">
            <v>0</v>
          </cell>
          <cell r="F7017">
            <v>0</v>
          </cell>
          <cell r="G7017">
            <v>0</v>
          </cell>
        </row>
        <row r="7018">
          <cell r="A7018" t="str">
            <v/>
          </cell>
          <cell r="B7018" t="str">
            <v/>
          </cell>
          <cell r="C7018">
            <v>0</v>
          </cell>
          <cell r="D7018" t="str">
            <v/>
          </cell>
          <cell r="E7018">
            <v>0</v>
          </cell>
          <cell r="F7018">
            <v>0</v>
          </cell>
          <cell r="G7018">
            <v>0</v>
          </cell>
        </row>
        <row r="7019">
          <cell r="A7019" t="str">
            <v/>
          </cell>
          <cell r="B7019" t="str">
            <v/>
          </cell>
          <cell r="C7019">
            <v>0</v>
          </cell>
          <cell r="D7019" t="str">
            <v/>
          </cell>
          <cell r="E7019">
            <v>0</v>
          </cell>
          <cell r="F7019">
            <v>0</v>
          </cell>
          <cell r="G7019">
            <v>0</v>
          </cell>
        </row>
        <row r="7020">
          <cell r="A7020" t="str">
            <v/>
          </cell>
          <cell r="B7020" t="str">
            <v/>
          </cell>
          <cell r="C7020">
            <v>0</v>
          </cell>
          <cell r="D7020" t="str">
            <v/>
          </cell>
          <cell r="E7020">
            <v>0</v>
          </cell>
          <cell r="F7020">
            <v>0</v>
          </cell>
          <cell r="G7020">
            <v>0</v>
          </cell>
        </row>
        <row r="7021">
          <cell r="A7021" t="str">
            <v/>
          </cell>
          <cell r="B7021" t="str">
            <v/>
          </cell>
          <cell r="C7021">
            <v>0</v>
          </cell>
          <cell r="D7021" t="str">
            <v/>
          </cell>
          <cell r="E7021">
            <v>0</v>
          </cell>
          <cell r="F7021">
            <v>0</v>
          </cell>
          <cell r="G7021">
            <v>0</v>
          </cell>
        </row>
        <row r="7022">
          <cell r="A7022" t="str">
            <v/>
          </cell>
          <cell r="B7022" t="str">
            <v/>
          </cell>
          <cell r="C7022">
            <v>0</v>
          </cell>
          <cell r="D7022" t="str">
            <v/>
          </cell>
          <cell r="E7022">
            <v>0</v>
          </cell>
          <cell r="F7022">
            <v>0</v>
          </cell>
          <cell r="G7022">
            <v>0</v>
          </cell>
        </row>
        <row r="7023">
          <cell r="A7023" t="str">
            <v/>
          </cell>
          <cell r="B7023" t="str">
            <v/>
          </cell>
          <cell r="C7023">
            <v>0</v>
          </cell>
          <cell r="D7023" t="str">
            <v/>
          </cell>
          <cell r="E7023">
            <v>0</v>
          </cell>
          <cell r="F7023">
            <v>0</v>
          </cell>
          <cell r="G7023">
            <v>0</v>
          </cell>
        </row>
        <row r="7024">
          <cell r="A7024" t="str">
            <v/>
          </cell>
          <cell r="B7024" t="str">
            <v/>
          </cell>
          <cell r="C7024">
            <v>0</v>
          </cell>
          <cell r="D7024" t="str">
            <v/>
          </cell>
          <cell r="E7024">
            <v>0</v>
          </cell>
          <cell r="F7024">
            <v>0</v>
          </cell>
          <cell r="G7024">
            <v>0</v>
          </cell>
        </row>
        <row r="7025">
          <cell r="A7025" t="str">
            <v/>
          </cell>
          <cell r="B7025" t="str">
            <v/>
          </cell>
          <cell r="C7025">
            <v>0</v>
          </cell>
          <cell r="D7025" t="str">
            <v/>
          </cell>
          <cell r="E7025">
            <v>0</v>
          </cell>
          <cell r="F7025">
            <v>0</v>
          </cell>
          <cell r="G7025">
            <v>0</v>
          </cell>
        </row>
        <row r="7026">
          <cell r="A7026">
            <v>0</v>
          </cell>
          <cell r="B7026">
            <v>0</v>
          </cell>
          <cell r="C7026">
            <v>0</v>
          </cell>
          <cell r="D7026">
            <v>0</v>
          </cell>
          <cell r="E7026">
            <v>0</v>
          </cell>
          <cell r="F7026" t="str">
            <v>Total A</v>
          </cell>
          <cell r="G7026">
            <v>1557.5</v>
          </cell>
        </row>
        <row r="7027">
          <cell r="A7027">
            <v>0</v>
          </cell>
          <cell r="B7027">
            <v>0</v>
          </cell>
          <cell r="C7027" t="str">
            <v>B - MANO DE OBRA</v>
          </cell>
          <cell r="D7027">
            <v>0</v>
          </cell>
          <cell r="E7027">
            <v>0</v>
          </cell>
          <cell r="F7027">
            <v>0</v>
          </cell>
          <cell r="G7027">
            <v>0</v>
          </cell>
        </row>
        <row r="7028">
          <cell r="A7028" t="str">
            <v>IIEE-SJ - 102000</v>
          </cell>
          <cell r="B7028" t="str">
            <v xml:space="preserve">Oficial </v>
          </cell>
          <cell r="C7028" t="str">
            <v>Oficial</v>
          </cell>
          <cell r="D7028" t="str">
            <v>hs.</v>
          </cell>
          <cell r="E7028">
            <v>2.15</v>
          </cell>
          <cell r="F7028">
            <v>222.14</v>
          </cell>
          <cell r="G7028">
            <v>477.6</v>
          </cell>
        </row>
        <row r="7029">
          <cell r="A7029" t="str">
            <v>IIEE-SJ - 103000</v>
          </cell>
          <cell r="B7029" t="str">
            <v>Ayudante</v>
          </cell>
          <cell r="C7029" t="str">
            <v>Ayudante</v>
          </cell>
          <cell r="D7029" t="str">
            <v>hs.</v>
          </cell>
          <cell r="E7029">
            <v>2.54</v>
          </cell>
          <cell r="F7029">
            <v>188.03</v>
          </cell>
          <cell r="G7029">
            <v>477.6</v>
          </cell>
        </row>
        <row r="7030">
          <cell r="A7030" t="str">
            <v>IIEE-SJ - 102000</v>
          </cell>
          <cell r="B7030" t="str">
            <v xml:space="preserve">Oficial </v>
          </cell>
          <cell r="C7030" t="str">
            <v>Cargas Sociales Oficial</v>
          </cell>
          <cell r="D7030" t="str">
            <v>hs.</v>
          </cell>
          <cell r="E7030">
            <v>2.15</v>
          </cell>
          <cell r="F7030">
            <v>139.9</v>
          </cell>
          <cell r="G7030">
            <v>300.79000000000002</v>
          </cell>
        </row>
        <row r="7031">
          <cell r="A7031" t="str">
            <v>IIEE-SJ - 103000</v>
          </cell>
          <cell r="B7031" t="str">
            <v>Ayudante</v>
          </cell>
          <cell r="C7031" t="str">
            <v>Cargas Sociales Ayudante</v>
          </cell>
          <cell r="D7031" t="str">
            <v>hs.</v>
          </cell>
          <cell r="E7031">
            <v>2.54</v>
          </cell>
          <cell r="F7031">
            <v>118.96</v>
          </cell>
          <cell r="G7031">
            <v>302.16000000000003</v>
          </cell>
        </row>
        <row r="7032">
          <cell r="A7032" t="str">
            <v/>
          </cell>
          <cell r="B7032">
            <v>0</v>
          </cell>
          <cell r="C7032">
            <v>0</v>
          </cell>
          <cell r="D7032" t="str">
            <v/>
          </cell>
          <cell r="E7032">
            <v>0</v>
          </cell>
          <cell r="F7032">
            <v>0</v>
          </cell>
          <cell r="G7032">
            <v>0</v>
          </cell>
        </row>
        <row r="7033">
          <cell r="A7033" t="str">
            <v/>
          </cell>
          <cell r="B7033">
            <v>0</v>
          </cell>
          <cell r="C7033">
            <v>0</v>
          </cell>
          <cell r="D7033" t="str">
            <v/>
          </cell>
          <cell r="E7033">
            <v>0</v>
          </cell>
          <cell r="F7033">
            <v>0</v>
          </cell>
          <cell r="G7033">
            <v>0</v>
          </cell>
        </row>
        <row r="7034">
          <cell r="A7034" t="str">
            <v/>
          </cell>
          <cell r="B7034">
            <v>0</v>
          </cell>
          <cell r="C7034">
            <v>0</v>
          </cell>
          <cell r="D7034" t="str">
            <v/>
          </cell>
          <cell r="E7034">
            <v>0</v>
          </cell>
          <cell r="F7034">
            <v>0</v>
          </cell>
          <cell r="G7034">
            <v>0</v>
          </cell>
        </row>
        <row r="7035">
          <cell r="A7035" t="str">
            <v/>
          </cell>
          <cell r="B7035">
            <v>0</v>
          </cell>
          <cell r="C7035">
            <v>0</v>
          </cell>
          <cell r="D7035" t="str">
            <v/>
          </cell>
          <cell r="E7035">
            <v>0</v>
          </cell>
          <cell r="F7035">
            <v>0</v>
          </cell>
          <cell r="G7035">
            <v>0</v>
          </cell>
        </row>
        <row r="7036">
          <cell r="A7036">
            <v>0</v>
          </cell>
          <cell r="B7036">
            <v>0</v>
          </cell>
          <cell r="C7036">
            <v>0</v>
          </cell>
          <cell r="D7036">
            <v>0</v>
          </cell>
          <cell r="E7036">
            <v>0</v>
          </cell>
          <cell r="F7036" t="str">
            <v>Total B</v>
          </cell>
          <cell r="G7036">
            <v>1558.15</v>
          </cell>
        </row>
        <row r="7037">
          <cell r="A7037">
            <v>0</v>
          </cell>
          <cell r="B7037">
            <v>0</v>
          </cell>
          <cell r="C7037" t="str">
            <v>C - EQUIPOS</v>
          </cell>
          <cell r="D7037">
            <v>0</v>
          </cell>
          <cell r="E7037">
            <v>0</v>
          </cell>
          <cell r="F7037">
            <v>0</v>
          </cell>
          <cell r="G7037">
            <v>0</v>
          </cell>
        </row>
        <row r="7038">
          <cell r="A7038" t="str">
            <v/>
          </cell>
          <cell r="B7038" t="str">
            <v/>
          </cell>
          <cell r="C7038">
            <v>0</v>
          </cell>
          <cell r="D7038" t="str">
            <v/>
          </cell>
          <cell r="E7038">
            <v>0</v>
          </cell>
          <cell r="F7038">
            <v>0</v>
          </cell>
          <cell r="G7038">
            <v>0</v>
          </cell>
        </row>
        <row r="7039">
          <cell r="A7039" t="str">
            <v/>
          </cell>
          <cell r="B7039" t="str">
            <v/>
          </cell>
          <cell r="C7039">
            <v>0</v>
          </cell>
          <cell r="D7039" t="str">
            <v/>
          </cell>
          <cell r="E7039">
            <v>0</v>
          </cell>
          <cell r="F7039">
            <v>0</v>
          </cell>
          <cell r="G7039">
            <v>0</v>
          </cell>
        </row>
        <row r="7040">
          <cell r="A7040" t="str">
            <v/>
          </cell>
          <cell r="B7040" t="str">
            <v/>
          </cell>
          <cell r="C7040">
            <v>0</v>
          </cell>
          <cell r="D7040" t="str">
            <v/>
          </cell>
          <cell r="E7040">
            <v>0</v>
          </cell>
          <cell r="F7040">
            <v>0</v>
          </cell>
          <cell r="G7040">
            <v>0</v>
          </cell>
        </row>
        <row r="7041">
          <cell r="A7041" t="str">
            <v/>
          </cell>
          <cell r="B7041" t="str">
            <v/>
          </cell>
          <cell r="C7041">
            <v>0</v>
          </cell>
          <cell r="D7041" t="str">
            <v/>
          </cell>
          <cell r="E7041">
            <v>0</v>
          </cell>
          <cell r="F7041">
            <v>0</v>
          </cell>
          <cell r="G7041">
            <v>0</v>
          </cell>
        </row>
        <row r="7042">
          <cell r="A7042" t="str">
            <v/>
          </cell>
          <cell r="B7042" t="str">
            <v/>
          </cell>
          <cell r="C7042">
            <v>0</v>
          </cell>
          <cell r="D7042" t="str">
            <v/>
          </cell>
          <cell r="E7042">
            <v>0</v>
          </cell>
          <cell r="F7042">
            <v>0</v>
          </cell>
          <cell r="G7042">
            <v>0</v>
          </cell>
        </row>
        <row r="7043">
          <cell r="A7043" t="str">
            <v/>
          </cell>
          <cell r="B7043" t="str">
            <v/>
          </cell>
          <cell r="C7043">
            <v>0</v>
          </cell>
          <cell r="D7043" t="str">
            <v/>
          </cell>
          <cell r="E7043">
            <v>0</v>
          </cell>
          <cell r="F7043">
            <v>0</v>
          </cell>
          <cell r="G7043">
            <v>0</v>
          </cell>
        </row>
        <row r="7044">
          <cell r="A7044" t="str">
            <v/>
          </cell>
          <cell r="B7044" t="str">
            <v/>
          </cell>
          <cell r="C7044">
            <v>0</v>
          </cell>
          <cell r="D7044" t="str">
            <v/>
          </cell>
          <cell r="E7044">
            <v>0</v>
          </cell>
          <cell r="F7044">
            <v>0</v>
          </cell>
          <cell r="G7044">
            <v>0</v>
          </cell>
        </row>
        <row r="7045">
          <cell r="A7045" t="str">
            <v/>
          </cell>
          <cell r="B7045" t="str">
            <v/>
          </cell>
          <cell r="C7045">
            <v>0</v>
          </cell>
          <cell r="D7045" t="str">
            <v/>
          </cell>
          <cell r="E7045">
            <v>0</v>
          </cell>
          <cell r="F7045">
            <v>0</v>
          </cell>
          <cell r="G7045">
            <v>0</v>
          </cell>
        </row>
        <row r="7046">
          <cell r="A7046" t="str">
            <v/>
          </cell>
          <cell r="B7046" t="str">
            <v/>
          </cell>
          <cell r="C7046">
            <v>0</v>
          </cell>
          <cell r="D7046" t="str">
            <v/>
          </cell>
          <cell r="E7046">
            <v>0</v>
          </cell>
          <cell r="F7046">
            <v>0</v>
          </cell>
          <cell r="G7046">
            <v>0</v>
          </cell>
        </row>
        <row r="7047">
          <cell r="A7047">
            <v>0</v>
          </cell>
          <cell r="B7047">
            <v>0</v>
          </cell>
          <cell r="C7047">
            <v>0</v>
          </cell>
          <cell r="D7047">
            <v>0</v>
          </cell>
          <cell r="E7047">
            <v>0</v>
          </cell>
          <cell r="F7047" t="str">
            <v>Total C</v>
          </cell>
          <cell r="G7047">
            <v>0</v>
          </cell>
        </row>
        <row r="7048">
          <cell r="A7048">
            <v>0</v>
          </cell>
          <cell r="B7048">
            <v>0</v>
          </cell>
          <cell r="C7048">
            <v>0</v>
          </cell>
          <cell r="D7048">
            <v>0</v>
          </cell>
          <cell r="E7048">
            <v>0</v>
          </cell>
          <cell r="F7048">
            <v>0</v>
          </cell>
          <cell r="G7048">
            <v>0</v>
          </cell>
        </row>
        <row r="7049">
          <cell r="A7049" t="str">
            <v>25.11</v>
          </cell>
          <cell r="B7049" t="str">
            <v>Cambio de piso en todo el edificio existente</v>
          </cell>
          <cell r="C7049">
            <v>0</v>
          </cell>
          <cell r="D7049" t="str">
            <v>Costo  Neto</v>
          </cell>
          <cell r="E7049">
            <v>0</v>
          </cell>
          <cell r="F7049" t="str">
            <v>Total D=A+B+C</v>
          </cell>
          <cell r="G7049">
            <v>3115.6499999999996</v>
          </cell>
        </row>
        <row r="7051">
          <cell r="A7051" t="str">
            <v>ANALISIS DE PRECIOS</v>
          </cell>
          <cell r="B7051">
            <v>0</v>
          </cell>
          <cell r="C7051">
            <v>0</v>
          </cell>
          <cell r="D7051">
            <v>0</v>
          </cell>
          <cell r="E7051">
            <v>0</v>
          </cell>
          <cell r="F7051">
            <v>0</v>
          </cell>
          <cell r="G7051">
            <v>0</v>
          </cell>
        </row>
        <row r="7052">
          <cell r="A7052" t="str">
            <v>COMITENTE:</v>
          </cell>
          <cell r="B7052" t="str">
            <v>DIRECCIÓN DE INFRAESTRUCTURA ESCOLAR</v>
          </cell>
          <cell r="C7052">
            <v>0</v>
          </cell>
          <cell r="D7052">
            <v>0</v>
          </cell>
          <cell r="E7052">
            <v>0</v>
          </cell>
          <cell r="F7052">
            <v>0</v>
          </cell>
          <cell r="G7052">
            <v>0</v>
          </cell>
        </row>
        <row r="7053">
          <cell r="A7053" t="str">
            <v>CONTRATISTA:</v>
          </cell>
          <cell r="B7053">
            <v>0</v>
          </cell>
          <cell r="C7053">
            <v>0</v>
          </cell>
          <cell r="D7053">
            <v>0</v>
          </cell>
          <cell r="E7053">
            <v>0</v>
          </cell>
          <cell r="F7053">
            <v>0</v>
          </cell>
          <cell r="G7053">
            <v>0</v>
          </cell>
        </row>
        <row r="7054">
          <cell r="A7054" t="str">
            <v>OBRA:</v>
          </cell>
          <cell r="B7054" t="str">
            <v>ESCUELA JUAN JOSE PASO</v>
          </cell>
          <cell r="C7054">
            <v>0</v>
          </cell>
          <cell r="D7054">
            <v>0</v>
          </cell>
          <cell r="E7054">
            <v>0</v>
          </cell>
          <cell r="F7054" t="str">
            <v>PRECIOS A:</v>
          </cell>
          <cell r="G7054">
            <v>44180</v>
          </cell>
        </row>
        <row r="7055">
          <cell r="A7055" t="str">
            <v>UBICACIÓN:</v>
          </cell>
          <cell r="B7055" t="str">
            <v>DEPARTAMENTO ANGACO</v>
          </cell>
          <cell r="C7055">
            <v>0</v>
          </cell>
          <cell r="D7055">
            <v>0</v>
          </cell>
          <cell r="E7055">
            <v>0</v>
          </cell>
          <cell r="F7055">
            <v>0</v>
          </cell>
          <cell r="G7055">
            <v>0</v>
          </cell>
        </row>
        <row r="7056">
          <cell r="A7056" t="str">
            <v>RUBRO:</v>
          </cell>
          <cell r="B7056">
            <v>25</v>
          </cell>
          <cell r="C7056" t="str">
            <v>REPARACIONES, REFACCIONES Y REFUNCIONALIZACIONES</v>
          </cell>
          <cell r="D7056">
            <v>0</v>
          </cell>
          <cell r="E7056">
            <v>0</v>
          </cell>
          <cell r="F7056">
            <v>0</v>
          </cell>
          <cell r="G7056">
            <v>0</v>
          </cell>
        </row>
        <row r="7057">
          <cell r="A7057" t="str">
            <v>ITEM:</v>
          </cell>
          <cell r="B7057" t="str">
            <v>25.12</v>
          </cell>
          <cell r="C7057" t="str">
            <v>Instalación eléctrica en edificio existente</v>
          </cell>
          <cell r="D7057">
            <v>0</v>
          </cell>
          <cell r="E7057">
            <v>0</v>
          </cell>
          <cell r="F7057" t="str">
            <v>UNIDAD:</v>
          </cell>
          <cell r="G7057" t="str">
            <v>gl</v>
          </cell>
        </row>
        <row r="7058">
          <cell r="A7058">
            <v>0</v>
          </cell>
          <cell r="B7058">
            <v>0</v>
          </cell>
          <cell r="C7058">
            <v>0</v>
          </cell>
          <cell r="D7058">
            <v>0</v>
          </cell>
          <cell r="E7058">
            <v>0</v>
          </cell>
          <cell r="F7058">
            <v>0</v>
          </cell>
          <cell r="G7058">
            <v>0</v>
          </cell>
        </row>
        <row r="7059">
          <cell r="A7059" t="str">
            <v>DATOS REDETERMINACION</v>
          </cell>
          <cell r="B7059">
            <v>0</v>
          </cell>
          <cell r="C7059" t="str">
            <v>DESIGNACION</v>
          </cell>
          <cell r="D7059" t="str">
            <v>U</v>
          </cell>
          <cell r="E7059" t="str">
            <v>Cantidad</v>
          </cell>
          <cell r="F7059" t="str">
            <v>$ Unitarios</v>
          </cell>
          <cell r="G7059" t="str">
            <v>$ Parcial</v>
          </cell>
        </row>
        <row r="7060">
          <cell r="A7060" t="str">
            <v>CÓDIGO</v>
          </cell>
          <cell r="B7060" t="str">
            <v>DESCRIPCIÓN</v>
          </cell>
          <cell r="C7060">
            <v>0</v>
          </cell>
          <cell r="D7060">
            <v>0</v>
          </cell>
          <cell r="E7060">
            <v>0</v>
          </cell>
          <cell r="F7060">
            <v>0</v>
          </cell>
          <cell r="G7060">
            <v>0</v>
          </cell>
        </row>
        <row r="7061">
          <cell r="A7061">
            <v>0</v>
          </cell>
          <cell r="B7061">
            <v>0</v>
          </cell>
          <cell r="C7061" t="str">
            <v>A - MATERIALES</v>
          </cell>
          <cell r="D7061">
            <v>0</v>
          </cell>
          <cell r="E7061">
            <v>0</v>
          </cell>
          <cell r="F7061">
            <v>0</v>
          </cell>
          <cell r="G7061">
            <v>0</v>
          </cell>
        </row>
        <row r="7062">
          <cell r="A7062" t="str">
            <v>INDEC-MO - 51641-1</v>
          </cell>
          <cell r="B7062" t="str">
            <v>Instalación eléctrica</v>
          </cell>
          <cell r="C7062" t="str">
            <v>Instalación Eléctrica Edif. Existente S/Esp.Técnicas</v>
          </cell>
          <cell r="D7062" t="str">
            <v>Gl</v>
          </cell>
          <cell r="E7062">
            <v>1</v>
          </cell>
          <cell r="F7062">
            <v>419201.99999999994</v>
          </cell>
          <cell r="G7062">
            <v>419202</v>
          </cell>
        </row>
        <row r="7063">
          <cell r="A7063" t="str">
            <v/>
          </cell>
          <cell r="B7063" t="str">
            <v/>
          </cell>
          <cell r="C7063">
            <v>0</v>
          </cell>
          <cell r="D7063" t="str">
            <v/>
          </cell>
          <cell r="E7063">
            <v>0</v>
          </cell>
          <cell r="F7063">
            <v>0</v>
          </cell>
          <cell r="G7063">
            <v>0</v>
          </cell>
        </row>
        <row r="7064">
          <cell r="A7064" t="str">
            <v/>
          </cell>
          <cell r="B7064" t="str">
            <v/>
          </cell>
          <cell r="C7064">
            <v>0</v>
          </cell>
          <cell r="D7064" t="str">
            <v/>
          </cell>
          <cell r="E7064">
            <v>0</v>
          </cell>
          <cell r="F7064">
            <v>0</v>
          </cell>
          <cell r="G7064">
            <v>0</v>
          </cell>
        </row>
        <row r="7065">
          <cell r="A7065" t="str">
            <v/>
          </cell>
          <cell r="B7065" t="str">
            <v/>
          </cell>
          <cell r="C7065">
            <v>0</v>
          </cell>
          <cell r="D7065" t="str">
            <v/>
          </cell>
          <cell r="E7065">
            <v>0</v>
          </cell>
          <cell r="F7065">
            <v>0</v>
          </cell>
          <cell r="G7065">
            <v>0</v>
          </cell>
        </row>
        <row r="7066">
          <cell r="A7066" t="str">
            <v/>
          </cell>
          <cell r="B7066" t="str">
            <v/>
          </cell>
          <cell r="C7066">
            <v>0</v>
          </cell>
          <cell r="D7066" t="str">
            <v/>
          </cell>
          <cell r="E7066">
            <v>0</v>
          </cell>
          <cell r="F7066">
            <v>0</v>
          </cell>
          <cell r="G7066">
            <v>0</v>
          </cell>
        </row>
        <row r="7067">
          <cell r="A7067" t="str">
            <v/>
          </cell>
          <cell r="B7067" t="str">
            <v/>
          </cell>
          <cell r="C7067">
            <v>0</v>
          </cell>
          <cell r="D7067" t="str">
            <v/>
          </cell>
          <cell r="E7067">
            <v>0</v>
          </cell>
          <cell r="F7067">
            <v>0</v>
          </cell>
          <cell r="G7067">
            <v>0</v>
          </cell>
        </row>
        <row r="7068">
          <cell r="A7068" t="str">
            <v/>
          </cell>
          <cell r="B7068" t="str">
            <v/>
          </cell>
          <cell r="C7068">
            <v>0</v>
          </cell>
          <cell r="D7068" t="str">
            <v/>
          </cell>
          <cell r="E7068">
            <v>0</v>
          </cell>
          <cell r="F7068">
            <v>0</v>
          </cell>
          <cell r="G7068">
            <v>0</v>
          </cell>
        </row>
        <row r="7069">
          <cell r="A7069" t="str">
            <v/>
          </cell>
          <cell r="B7069" t="str">
            <v/>
          </cell>
          <cell r="C7069">
            <v>0</v>
          </cell>
          <cell r="D7069" t="str">
            <v/>
          </cell>
          <cell r="E7069">
            <v>0</v>
          </cell>
          <cell r="F7069">
            <v>0</v>
          </cell>
          <cell r="G7069">
            <v>0</v>
          </cell>
        </row>
        <row r="7070">
          <cell r="A7070" t="str">
            <v/>
          </cell>
          <cell r="B7070" t="str">
            <v/>
          </cell>
          <cell r="C7070">
            <v>0</v>
          </cell>
          <cell r="D7070" t="str">
            <v/>
          </cell>
          <cell r="E7070">
            <v>0</v>
          </cell>
          <cell r="F7070">
            <v>0</v>
          </cell>
          <cell r="G7070">
            <v>0</v>
          </cell>
        </row>
        <row r="7071">
          <cell r="A7071" t="str">
            <v/>
          </cell>
          <cell r="B7071" t="str">
            <v/>
          </cell>
          <cell r="C7071">
            <v>0</v>
          </cell>
          <cell r="D7071" t="str">
            <v/>
          </cell>
          <cell r="E7071">
            <v>0</v>
          </cell>
          <cell r="F7071">
            <v>0</v>
          </cell>
          <cell r="G7071">
            <v>0</v>
          </cell>
        </row>
        <row r="7072">
          <cell r="A7072" t="str">
            <v/>
          </cell>
          <cell r="B7072" t="str">
            <v/>
          </cell>
          <cell r="C7072">
            <v>0</v>
          </cell>
          <cell r="D7072" t="str">
            <v/>
          </cell>
          <cell r="E7072">
            <v>0</v>
          </cell>
          <cell r="F7072">
            <v>0</v>
          </cell>
          <cell r="G7072">
            <v>0</v>
          </cell>
        </row>
        <row r="7073">
          <cell r="A7073" t="str">
            <v/>
          </cell>
          <cell r="B7073" t="str">
            <v/>
          </cell>
          <cell r="C7073">
            <v>0</v>
          </cell>
          <cell r="D7073" t="str">
            <v/>
          </cell>
          <cell r="E7073">
            <v>0</v>
          </cell>
          <cell r="F7073">
            <v>0</v>
          </cell>
          <cell r="G7073">
            <v>0</v>
          </cell>
        </row>
        <row r="7074">
          <cell r="A7074" t="str">
            <v/>
          </cell>
          <cell r="B7074" t="str">
            <v/>
          </cell>
          <cell r="C7074">
            <v>0</v>
          </cell>
          <cell r="D7074" t="str">
            <v/>
          </cell>
          <cell r="E7074">
            <v>0</v>
          </cell>
          <cell r="F7074">
            <v>0</v>
          </cell>
          <cell r="G7074">
            <v>0</v>
          </cell>
        </row>
        <row r="7075">
          <cell r="A7075" t="str">
            <v/>
          </cell>
          <cell r="B7075" t="str">
            <v/>
          </cell>
          <cell r="C7075">
            <v>0</v>
          </cell>
          <cell r="D7075" t="str">
            <v/>
          </cell>
          <cell r="E7075">
            <v>0</v>
          </cell>
          <cell r="F7075">
            <v>0</v>
          </cell>
          <cell r="G7075">
            <v>0</v>
          </cell>
        </row>
        <row r="7076">
          <cell r="A7076">
            <v>0</v>
          </cell>
          <cell r="B7076">
            <v>0</v>
          </cell>
          <cell r="C7076">
            <v>0</v>
          </cell>
          <cell r="D7076">
            <v>0</v>
          </cell>
          <cell r="E7076">
            <v>0</v>
          </cell>
          <cell r="F7076" t="str">
            <v>Total A</v>
          </cell>
          <cell r="G7076">
            <v>419202</v>
          </cell>
        </row>
        <row r="7077">
          <cell r="A7077">
            <v>0</v>
          </cell>
          <cell r="B7077">
            <v>0</v>
          </cell>
          <cell r="C7077" t="str">
            <v>B - MANO DE OBRA</v>
          </cell>
          <cell r="D7077">
            <v>0</v>
          </cell>
          <cell r="E7077">
            <v>0</v>
          </cell>
          <cell r="F7077">
            <v>0</v>
          </cell>
          <cell r="G7077">
            <v>0</v>
          </cell>
        </row>
        <row r="7078">
          <cell r="A7078" t="str">
            <v>IIEE-SJ - 102000</v>
          </cell>
          <cell r="B7078" t="str">
            <v xml:space="preserve">Oficial </v>
          </cell>
          <cell r="C7078" t="str">
            <v>Oficial</v>
          </cell>
          <cell r="D7078" t="str">
            <v>hs.</v>
          </cell>
          <cell r="E7078">
            <v>340.93</v>
          </cell>
          <cell r="F7078">
            <v>222.14</v>
          </cell>
          <cell r="G7078">
            <v>75734.19</v>
          </cell>
        </row>
        <row r="7079">
          <cell r="A7079" t="str">
            <v>IIEE-SJ - 103000</v>
          </cell>
          <cell r="B7079" t="str">
            <v>Ayudante</v>
          </cell>
          <cell r="C7079" t="str">
            <v>Ayudante</v>
          </cell>
          <cell r="D7079" t="str">
            <v>hs.</v>
          </cell>
          <cell r="E7079">
            <v>402.06</v>
          </cell>
          <cell r="F7079">
            <v>188.03</v>
          </cell>
          <cell r="G7079">
            <v>75599.34</v>
          </cell>
        </row>
        <row r="7080">
          <cell r="A7080" t="str">
            <v>IIEE-SJ - 102000</v>
          </cell>
          <cell r="B7080" t="str">
            <v xml:space="preserve">Oficial </v>
          </cell>
          <cell r="C7080" t="str">
            <v>Cargas Sociales Oficial</v>
          </cell>
          <cell r="D7080" t="str">
            <v>hs.</v>
          </cell>
          <cell r="E7080">
            <v>340.93</v>
          </cell>
          <cell r="F7080">
            <v>139.9</v>
          </cell>
          <cell r="G7080">
            <v>47696.11</v>
          </cell>
        </row>
        <row r="7081">
          <cell r="A7081" t="str">
            <v>IIEE-SJ - 103000</v>
          </cell>
          <cell r="B7081" t="str">
            <v>Ayudante</v>
          </cell>
          <cell r="C7081" t="str">
            <v>Cargas Sociales Ayudante</v>
          </cell>
          <cell r="D7081" t="str">
            <v>hs.</v>
          </cell>
          <cell r="E7081">
            <v>402.06</v>
          </cell>
          <cell r="F7081">
            <v>118.96</v>
          </cell>
          <cell r="G7081">
            <v>47829.06</v>
          </cell>
        </row>
        <row r="7082">
          <cell r="A7082" t="str">
            <v/>
          </cell>
          <cell r="B7082">
            <v>0</v>
          </cell>
          <cell r="C7082">
            <v>0</v>
          </cell>
          <cell r="D7082" t="str">
            <v/>
          </cell>
          <cell r="E7082">
            <v>0</v>
          </cell>
          <cell r="F7082">
            <v>0</v>
          </cell>
          <cell r="G7082">
            <v>0</v>
          </cell>
        </row>
        <row r="7083">
          <cell r="A7083" t="str">
            <v/>
          </cell>
          <cell r="B7083">
            <v>0</v>
          </cell>
          <cell r="C7083">
            <v>0</v>
          </cell>
          <cell r="D7083" t="str">
            <v/>
          </cell>
          <cell r="E7083">
            <v>0</v>
          </cell>
          <cell r="F7083">
            <v>0</v>
          </cell>
          <cell r="G7083">
            <v>0</v>
          </cell>
        </row>
        <row r="7084">
          <cell r="A7084" t="str">
            <v/>
          </cell>
          <cell r="B7084">
            <v>0</v>
          </cell>
          <cell r="C7084">
            <v>0</v>
          </cell>
          <cell r="D7084" t="str">
            <v/>
          </cell>
          <cell r="E7084">
            <v>0</v>
          </cell>
          <cell r="F7084">
            <v>0</v>
          </cell>
          <cell r="G7084">
            <v>0</v>
          </cell>
        </row>
        <row r="7085">
          <cell r="A7085" t="str">
            <v/>
          </cell>
          <cell r="B7085">
            <v>0</v>
          </cell>
          <cell r="C7085">
            <v>0</v>
          </cell>
          <cell r="D7085" t="str">
            <v/>
          </cell>
          <cell r="E7085">
            <v>0</v>
          </cell>
          <cell r="F7085">
            <v>0</v>
          </cell>
          <cell r="G7085">
            <v>0</v>
          </cell>
        </row>
        <row r="7086">
          <cell r="A7086">
            <v>0</v>
          </cell>
          <cell r="B7086">
            <v>0</v>
          </cell>
          <cell r="C7086">
            <v>0</v>
          </cell>
          <cell r="D7086">
            <v>0</v>
          </cell>
          <cell r="E7086">
            <v>0</v>
          </cell>
          <cell r="F7086" t="str">
            <v>Total B</v>
          </cell>
          <cell r="G7086">
            <v>246858.7</v>
          </cell>
        </row>
        <row r="7087">
          <cell r="A7087">
            <v>0</v>
          </cell>
          <cell r="B7087">
            <v>0</v>
          </cell>
          <cell r="C7087" t="str">
            <v>C - EQUIPOS</v>
          </cell>
          <cell r="D7087">
            <v>0</v>
          </cell>
          <cell r="E7087">
            <v>0</v>
          </cell>
          <cell r="F7087">
            <v>0</v>
          </cell>
          <cell r="G7087">
            <v>0</v>
          </cell>
        </row>
        <row r="7088">
          <cell r="A7088" t="str">
            <v/>
          </cell>
          <cell r="B7088" t="str">
            <v/>
          </cell>
          <cell r="C7088">
            <v>0</v>
          </cell>
          <cell r="D7088" t="str">
            <v/>
          </cell>
          <cell r="E7088">
            <v>0</v>
          </cell>
          <cell r="F7088">
            <v>0</v>
          </cell>
          <cell r="G7088">
            <v>0</v>
          </cell>
        </row>
        <row r="7089">
          <cell r="A7089" t="str">
            <v/>
          </cell>
          <cell r="B7089" t="str">
            <v/>
          </cell>
          <cell r="C7089">
            <v>0</v>
          </cell>
          <cell r="D7089" t="str">
            <v/>
          </cell>
          <cell r="E7089">
            <v>0</v>
          </cell>
          <cell r="F7089">
            <v>0</v>
          </cell>
          <cell r="G7089">
            <v>0</v>
          </cell>
        </row>
        <row r="7090">
          <cell r="A7090" t="str">
            <v/>
          </cell>
          <cell r="B7090" t="str">
            <v/>
          </cell>
          <cell r="C7090">
            <v>0</v>
          </cell>
          <cell r="D7090" t="str">
            <v/>
          </cell>
          <cell r="E7090">
            <v>0</v>
          </cell>
          <cell r="F7090">
            <v>0</v>
          </cell>
          <cell r="G7090">
            <v>0</v>
          </cell>
        </row>
        <row r="7091">
          <cell r="A7091" t="str">
            <v/>
          </cell>
          <cell r="B7091" t="str">
            <v/>
          </cell>
          <cell r="C7091">
            <v>0</v>
          </cell>
          <cell r="D7091" t="str">
            <v/>
          </cell>
          <cell r="E7091">
            <v>0</v>
          </cell>
          <cell r="F7091">
            <v>0</v>
          </cell>
          <cell r="G7091">
            <v>0</v>
          </cell>
        </row>
        <row r="7092">
          <cell r="A7092" t="str">
            <v/>
          </cell>
          <cell r="B7092" t="str">
            <v/>
          </cell>
          <cell r="C7092">
            <v>0</v>
          </cell>
          <cell r="D7092" t="str">
            <v/>
          </cell>
          <cell r="E7092">
            <v>0</v>
          </cell>
          <cell r="F7092">
            <v>0</v>
          </cell>
          <cell r="G7092">
            <v>0</v>
          </cell>
        </row>
        <row r="7093">
          <cell r="A7093" t="str">
            <v/>
          </cell>
          <cell r="B7093" t="str">
            <v/>
          </cell>
          <cell r="C7093">
            <v>0</v>
          </cell>
          <cell r="D7093" t="str">
            <v/>
          </cell>
          <cell r="E7093">
            <v>0</v>
          </cell>
          <cell r="F7093">
            <v>0</v>
          </cell>
          <cell r="G7093">
            <v>0</v>
          </cell>
        </row>
        <row r="7094">
          <cell r="A7094" t="str">
            <v/>
          </cell>
          <cell r="B7094" t="str">
            <v/>
          </cell>
          <cell r="C7094">
            <v>0</v>
          </cell>
          <cell r="D7094" t="str">
            <v/>
          </cell>
          <cell r="E7094">
            <v>0</v>
          </cell>
          <cell r="F7094">
            <v>0</v>
          </cell>
          <cell r="G7094">
            <v>0</v>
          </cell>
        </row>
        <row r="7095">
          <cell r="A7095" t="str">
            <v/>
          </cell>
          <cell r="B7095" t="str">
            <v/>
          </cell>
          <cell r="C7095">
            <v>0</v>
          </cell>
          <cell r="D7095" t="str">
            <v/>
          </cell>
          <cell r="E7095">
            <v>0</v>
          </cell>
          <cell r="F7095">
            <v>0</v>
          </cell>
          <cell r="G7095">
            <v>0</v>
          </cell>
        </row>
        <row r="7096">
          <cell r="A7096" t="str">
            <v/>
          </cell>
          <cell r="B7096" t="str">
            <v/>
          </cell>
          <cell r="C7096">
            <v>0</v>
          </cell>
          <cell r="D7096" t="str">
            <v/>
          </cell>
          <cell r="E7096">
            <v>0</v>
          </cell>
          <cell r="F7096">
            <v>0</v>
          </cell>
          <cell r="G7096">
            <v>0</v>
          </cell>
        </row>
        <row r="7097">
          <cell r="A7097">
            <v>0</v>
          </cell>
          <cell r="B7097">
            <v>0</v>
          </cell>
          <cell r="C7097">
            <v>0</v>
          </cell>
          <cell r="D7097">
            <v>0</v>
          </cell>
          <cell r="E7097">
            <v>0</v>
          </cell>
          <cell r="F7097" t="str">
            <v>Total C</v>
          </cell>
          <cell r="G7097">
            <v>0</v>
          </cell>
        </row>
        <row r="7098">
          <cell r="A7098">
            <v>0</v>
          </cell>
          <cell r="B7098">
            <v>0</v>
          </cell>
          <cell r="C7098">
            <v>0</v>
          </cell>
          <cell r="D7098">
            <v>0</v>
          </cell>
          <cell r="E7098">
            <v>0</v>
          </cell>
          <cell r="F7098">
            <v>0</v>
          </cell>
          <cell r="G7098">
            <v>0</v>
          </cell>
        </row>
        <row r="7099">
          <cell r="A7099" t="str">
            <v>25.12</v>
          </cell>
          <cell r="B7099" t="str">
            <v>Instalación eléctrica en edificio existente</v>
          </cell>
          <cell r="C7099">
            <v>0</v>
          </cell>
          <cell r="D7099" t="str">
            <v>Costo  Neto</v>
          </cell>
          <cell r="E7099">
            <v>0</v>
          </cell>
          <cell r="F7099" t="str">
            <v>Total D=A+B+C</v>
          </cell>
          <cell r="G7099">
            <v>666060.69999999995</v>
          </cell>
        </row>
        <row r="7101">
          <cell r="A7101" t="str">
            <v>ANALISIS DE PRECIOS</v>
          </cell>
          <cell r="B7101">
            <v>0</v>
          </cell>
          <cell r="C7101">
            <v>0</v>
          </cell>
          <cell r="D7101">
            <v>0</v>
          </cell>
          <cell r="E7101">
            <v>0</v>
          </cell>
          <cell r="F7101">
            <v>0</v>
          </cell>
          <cell r="G7101">
            <v>0</v>
          </cell>
        </row>
        <row r="7102">
          <cell r="A7102" t="str">
            <v>COMITENTE:</v>
          </cell>
          <cell r="B7102" t="str">
            <v>DIRECCIÓN DE INFRAESTRUCTURA ESCOLAR</v>
          </cell>
          <cell r="C7102">
            <v>0</v>
          </cell>
          <cell r="D7102">
            <v>0</v>
          </cell>
          <cell r="E7102">
            <v>0</v>
          </cell>
          <cell r="F7102">
            <v>0</v>
          </cell>
          <cell r="G7102">
            <v>0</v>
          </cell>
        </row>
        <row r="7103">
          <cell r="A7103" t="str">
            <v>CONTRATISTA:</v>
          </cell>
          <cell r="B7103">
            <v>0</v>
          </cell>
          <cell r="C7103">
            <v>0</v>
          </cell>
          <cell r="D7103">
            <v>0</v>
          </cell>
          <cell r="E7103">
            <v>0</v>
          </cell>
          <cell r="F7103">
            <v>0</v>
          </cell>
          <cell r="G7103">
            <v>0</v>
          </cell>
        </row>
        <row r="7104">
          <cell r="A7104" t="str">
            <v>OBRA:</v>
          </cell>
          <cell r="B7104" t="str">
            <v>ESCUELA JUAN JOSE PASO</v>
          </cell>
          <cell r="C7104">
            <v>0</v>
          </cell>
          <cell r="D7104">
            <v>0</v>
          </cell>
          <cell r="E7104">
            <v>0</v>
          </cell>
          <cell r="F7104" t="str">
            <v>PRECIOS A:</v>
          </cell>
          <cell r="G7104">
            <v>44180</v>
          </cell>
        </row>
        <row r="7105">
          <cell r="A7105" t="str">
            <v>UBICACIÓN:</v>
          </cell>
          <cell r="B7105" t="str">
            <v>DEPARTAMENTO ANGACO</v>
          </cell>
          <cell r="C7105">
            <v>0</v>
          </cell>
          <cell r="D7105">
            <v>0</v>
          </cell>
          <cell r="E7105">
            <v>0</v>
          </cell>
          <cell r="F7105">
            <v>0</v>
          </cell>
          <cell r="G7105">
            <v>0</v>
          </cell>
        </row>
        <row r="7106">
          <cell r="A7106" t="str">
            <v>RUBRO:</v>
          </cell>
          <cell r="B7106">
            <v>25</v>
          </cell>
          <cell r="C7106" t="str">
            <v>REPARACIONES, REFACCIONES Y REFUNCIONALIZACIONES</v>
          </cell>
          <cell r="D7106">
            <v>0</v>
          </cell>
          <cell r="E7106">
            <v>0</v>
          </cell>
          <cell r="F7106">
            <v>0</v>
          </cell>
          <cell r="G7106">
            <v>0</v>
          </cell>
        </row>
        <row r="7107">
          <cell r="A7107" t="str">
            <v>ITEM:</v>
          </cell>
          <cell r="B7107" t="str">
            <v>25.13</v>
          </cell>
          <cell r="C7107" t="str">
            <v>CUBIERTA INNECESARIA</v>
          </cell>
          <cell r="D7107">
            <v>0</v>
          </cell>
          <cell r="E7107">
            <v>0</v>
          </cell>
          <cell r="F7107" t="str">
            <v>UNIDAD:</v>
          </cell>
          <cell r="G7107" t="str">
            <v>gl</v>
          </cell>
        </row>
        <row r="7108">
          <cell r="A7108">
            <v>0</v>
          </cell>
          <cell r="B7108">
            <v>0</v>
          </cell>
          <cell r="C7108">
            <v>0</v>
          </cell>
          <cell r="D7108">
            <v>0</v>
          </cell>
          <cell r="E7108">
            <v>0</v>
          </cell>
          <cell r="F7108">
            <v>0</v>
          </cell>
          <cell r="G7108">
            <v>0</v>
          </cell>
        </row>
        <row r="7109">
          <cell r="A7109" t="str">
            <v>DATOS REDETERMINACION</v>
          </cell>
          <cell r="B7109">
            <v>0</v>
          </cell>
          <cell r="C7109" t="str">
            <v>DESIGNACION</v>
          </cell>
          <cell r="D7109" t="str">
            <v>U</v>
          </cell>
          <cell r="E7109" t="str">
            <v>Cantidad</v>
          </cell>
          <cell r="F7109" t="str">
            <v>$ Unitarios</v>
          </cell>
          <cell r="G7109" t="str">
            <v>$ Parcial</v>
          </cell>
        </row>
        <row r="7110">
          <cell r="A7110" t="str">
            <v>CÓDIGO</v>
          </cell>
          <cell r="B7110" t="str">
            <v>DESCRIPCIÓN</v>
          </cell>
          <cell r="C7110">
            <v>0</v>
          </cell>
          <cell r="D7110">
            <v>0</v>
          </cell>
          <cell r="E7110">
            <v>0</v>
          </cell>
          <cell r="F7110">
            <v>0</v>
          </cell>
          <cell r="G7110">
            <v>0</v>
          </cell>
        </row>
        <row r="7111">
          <cell r="A7111">
            <v>0</v>
          </cell>
          <cell r="B7111">
            <v>0</v>
          </cell>
          <cell r="C7111" t="str">
            <v>A - MATERIALES</v>
          </cell>
          <cell r="D7111">
            <v>0</v>
          </cell>
          <cell r="E7111">
            <v>0</v>
          </cell>
          <cell r="F7111">
            <v>0</v>
          </cell>
          <cell r="G7111">
            <v>0</v>
          </cell>
        </row>
        <row r="7112">
          <cell r="A7112" t="str">
            <v/>
          </cell>
          <cell r="B7112" t="str">
            <v/>
          </cell>
          <cell r="C7112" t="str">
            <v>CHAPA</v>
          </cell>
          <cell r="D7112" t="str">
            <v>M2</v>
          </cell>
          <cell r="E7112">
            <v>1164</v>
          </cell>
          <cell r="F7112">
            <v>1100</v>
          </cell>
          <cell r="G7112">
            <v>1280400</v>
          </cell>
        </row>
        <row r="7113">
          <cell r="A7113" t="str">
            <v/>
          </cell>
          <cell r="B7113" t="str">
            <v/>
          </cell>
          <cell r="C7113">
            <v>0</v>
          </cell>
          <cell r="D7113" t="str">
            <v/>
          </cell>
          <cell r="E7113">
            <v>0</v>
          </cell>
          <cell r="F7113">
            <v>0</v>
          </cell>
          <cell r="G7113">
            <v>0</v>
          </cell>
        </row>
        <row r="7114">
          <cell r="A7114" t="str">
            <v/>
          </cell>
          <cell r="B7114" t="str">
            <v/>
          </cell>
          <cell r="C7114">
            <v>0</v>
          </cell>
          <cell r="D7114" t="str">
            <v/>
          </cell>
          <cell r="E7114">
            <v>0</v>
          </cell>
          <cell r="F7114">
            <v>0</v>
          </cell>
          <cell r="G7114">
            <v>0</v>
          </cell>
        </row>
        <row r="7115">
          <cell r="A7115" t="str">
            <v/>
          </cell>
          <cell r="B7115" t="str">
            <v/>
          </cell>
          <cell r="C7115">
            <v>0</v>
          </cell>
          <cell r="D7115" t="str">
            <v/>
          </cell>
          <cell r="E7115">
            <v>0</v>
          </cell>
          <cell r="F7115">
            <v>0</v>
          </cell>
          <cell r="G7115">
            <v>0</v>
          </cell>
        </row>
        <row r="7116">
          <cell r="A7116" t="str">
            <v/>
          </cell>
          <cell r="B7116" t="str">
            <v/>
          </cell>
          <cell r="C7116">
            <v>0</v>
          </cell>
          <cell r="D7116" t="str">
            <v/>
          </cell>
          <cell r="E7116">
            <v>0</v>
          </cell>
          <cell r="F7116">
            <v>0</v>
          </cell>
          <cell r="G7116">
            <v>0</v>
          </cell>
        </row>
        <row r="7117">
          <cell r="A7117" t="str">
            <v/>
          </cell>
          <cell r="B7117" t="str">
            <v/>
          </cell>
          <cell r="C7117">
            <v>0</v>
          </cell>
          <cell r="D7117" t="str">
            <v/>
          </cell>
          <cell r="E7117">
            <v>0</v>
          </cell>
          <cell r="F7117">
            <v>0</v>
          </cell>
          <cell r="G7117">
            <v>0</v>
          </cell>
        </row>
        <row r="7118">
          <cell r="A7118" t="str">
            <v/>
          </cell>
          <cell r="B7118" t="str">
            <v/>
          </cell>
          <cell r="C7118">
            <v>0</v>
          </cell>
          <cell r="D7118" t="str">
            <v/>
          </cell>
          <cell r="E7118">
            <v>0</v>
          </cell>
          <cell r="F7118">
            <v>0</v>
          </cell>
          <cell r="G7118">
            <v>0</v>
          </cell>
        </row>
        <row r="7119">
          <cell r="A7119" t="str">
            <v/>
          </cell>
          <cell r="B7119" t="str">
            <v/>
          </cell>
          <cell r="C7119">
            <v>0</v>
          </cell>
          <cell r="D7119" t="str">
            <v/>
          </cell>
          <cell r="E7119">
            <v>0</v>
          </cell>
          <cell r="F7119">
            <v>0</v>
          </cell>
          <cell r="G7119">
            <v>0</v>
          </cell>
        </row>
        <row r="7120">
          <cell r="A7120" t="str">
            <v/>
          </cell>
          <cell r="B7120" t="str">
            <v/>
          </cell>
          <cell r="C7120">
            <v>0</v>
          </cell>
          <cell r="D7120" t="str">
            <v/>
          </cell>
          <cell r="E7120">
            <v>0</v>
          </cell>
          <cell r="F7120">
            <v>0</v>
          </cell>
          <cell r="G7120">
            <v>0</v>
          </cell>
        </row>
        <row r="7121">
          <cell r="A7121" t="str">
            <v/>
          </cell>
          <cell r="B7121" t="str">
            <v/>
          </cell>
          <cell r="C7121">
            <v>0</v>
          </cell>
          <cell r="D7121" t="str">
            <v/>
          </cell>
          <cell r="E7121">
            <v>0</v>
          </cell>
          <cell r="F7121">
            <v>0</v>
          </cell>
          <cell r="G7121">
            <v>0</v>
          </cell>
        </row>
        <row r="7122">
          <cell r="A7122" t="str">
            <v/>
          </cell>
          <cell r="B7122" t="str">
            <v/>
          </cell>
          <cell r="C7122">
            <v>0</v>
          </cell>
          <cell r="D7122" t="str">
            <v/>
          </cell>
          <cell r="E7122">
            <v>0</v>
          </cell>
          <cell r="F7122">
            <v>0</v>
          </cell>
          <cell r="G7122">
            <v>0</v>
          </cell>
        </row>
        <row r="7123">
          <cell r="A7123" t="str">
            <v/>
          </cell>
          <cell r="B7123" t="str">
            <v/>
          </cell>
          <cell r="C7123">
            <v>0</v>
          </cell>
          <cell r="D7123" t="str">
            <v/>
          </cell>
          <cell r="E7123">
            <v>0</v>
          </cell>
          <cell r="F7123">
            <v>0</v>
          </cell>
          <cell r="G7123">
            <v>0</v>
          </cell>
        </row>
        <row r="7124">
          <cell r="A7124" t="str">
            <v/>
          </cell>
          <cell r="B7124" t="str">
            <v/>
          </cell>
          <cell r="C7124">
            <v>0</v>
          </cell>
          <cell r="D7124" t="str">
            <v/>
          </cell>
          <cell r="E7124">
            <v>0</v>
          </cell>
          <cell r="F7124">
            <v>0</v>
          </cell>
          <cell r="G7124">
            <v>0</v>
          </cell>
        </row>
        <row r="7125">
          <cell r="A7125" t="str">
            <v/>
          </cell>
          <cell r="B7125" t="str">
            <v/>
          </cell>
          <cell r="C7125">
            <v>0</v>
          </cell>
          <cell r="D7125" t="str">
            <v/>
          </cell>
          <cell r="E7125">
            <v>0</v>
          </cell>
          <cell r="F7125">
            <v>0</v>
          </cell>
          <cell r="G7125">
            <v>0</v>
          </cell>
        </row>
        <row r="7126">
          <cell r="A7126">
            <v>0</v>
          </cell>
          <cell r="B7126">
            <v>0</v>
          </cell>
          <cell r="C7126">
            <v>0</v>
          </cell>
          <cell r="D7126">
            <v>0</v>
          </cell>
          <cell r="E7126">
            <v>0</v>
          </cell>
          <cell r="F7126" t="str">
            <v>Total A</v>
          </cell>
          <cell r="G7126">
            <v>1280400</v>
          </cell>
        </row>
        <row r="7127">
          <cell r="A7127">
            <v>0</v>
          </cell>
          <cell r="B7127">
            <v>0</v>
          </cell>
          <cell r="C7127" t="str">
            <v>B - MANO DE OBRA</v>
          </cell>
          <cell r="D7127">
            <v>0</v>
          </cell>
          <cell r="E7127">
            <v>0</v>
          </cell>
          <cell r="F7127">
            <v>0</v>
          </cell>
          <cell r="G7127">
            <v>0</v>
          </cell>
        </row>
        <row r="7128">
          <cell r="A7128" t="str">
            <v>IIEE-SJ - 102000</v>
          </cell>
          <cell r="B7128" t="str">
            <v xml:space="preserve">Oficial </v>
          </cell>
          <cell r="C7128" t="str">
            <v>Oficial</v>
          </cell>
          <cell r="D7128" t="str">
            <v>hs.</v>
          </cell>
          <cell r="E7128">
            <v>0</v>
          </cell>
          <cell r="F7128">
            <v>222.14</v>
          </cell>
          <cell r="G7128">
            <v>0</v>
          </cell>
        </row>
        <row r="7129">
          <cell r="A7129" t="str">
            <v>IIEE-SJ - 103000</v>
          </cell>
          <cell r="B7129" t="str">
            <v>Ayudante</v>
          </cell>
          <cell r="C7129" t="str">
            <v>Ayudante</v>
          </cell>
          <cell r="D7129" t="str">
            <v>hs.</v>
          </cell>
          <cell r="E7129">
            <v>193.62</v>
          </cell>
          <cell r="F7129">
            <v>188.03</v>
          </cell>
          <cell r="G7129">
            <v>36406.370000000003</v>
          </cell>
        </row>
        <row r="7130">
          <cell r="A7130" t="str">
            <v>IIEE-SJ - 102000</v>
          </cell>
          <cell r="B7130" t="str">
            <v xml:space="preserve">Oficial </v>
          </cell>
          <cell r="C7130" t="str">
            <v>Cargas Sociales Oficial</v>
          </cell>
          <cell r="D7130" t="str">
            <v>hs.</v>
          </cell>
          <cell r="E7130">
            <v>0</v>
          </cell>
          <cell r="F7130">
            <v>139.9</v>
          </cell>
          <cell r="G7130">
            <v>0</v>
          </cell>
        </row>
        <row r="7131">
          <cell r="A7131" t="str">
            <v>IIEE-SJ - 103000</v>
          </cell>
          <cell r="B7131" t="str">
            <v>Ayudante</v>
          </cell>
          <cell r="C7131" t="str">
            <v>Cargas Sociales Ayudante</v>
          </cell>
          <cell r="D7131" t="str">
            <v>hs.</v>
          </cell>
          <cell r="E7131">
            <v>193.62</v>
          </cell>
          <cell r="F7131">
            <v>118.96</v>
          </cell>
          <cell r="G7131">
            <v>23033.040000000001</v>
          </cell>
        </row>
        <row r="7132">
          <cell r="A7132" t="str">
            <v/>
          </cell>
          <cell r="B7132">
            <v>0</v>
          </cell>
          <cell r="C7132">
            <v>0</v>
          </cell>
          <cell r="D7132" t="str">
            <v/>
          </cell>
          <cell r="E7132">
            <v>0</v>
          </cell>
          <cell r="F7132">
            <v>0</v>
          </cell>
          <cell r="G7132">
            <v>0</v>
          </cell>
        </row>
        <row r="7133">
          <cell r="A7133" t="str">
            <v/>
          </cell>
          <cell r="B7133">
            <v>0</v>
          </cell>
          <cell r="C7133">
            <v>0</v>
          </cell>
          <cell r="D7133" t="str">
            <v/>
          </cell>
          <cell r="E7133">
            <v>0</v>
          </cell>
          <cell r="F7133">
            <v>0</v>
          </cell>
          <cell r="G7133">
            <v>0</v>
          </cell>
        </row>
        <row r="7134">
          <cell r="A7134" t="str">
            <v/>
          </cell>
          <cell r="B7134">
            <v>0</v>
          </cell>
          <cell r="C7134">
            <v>0</v>
          </cell>
          <cell r="D7134" t="str">
            <v/>
          </cell>
          <cell r="E7134">
            <v>0</v>
          </cell>
          <cell r="F7134">
            <v>0</v>
          </cell>
          <cell r="G7134">
            <v>0</v>
          </cell>
        </row>
        <row r="7135">
          <cell r="A7135" t="str">
            <v/>
          </cell>
          <cell r="B7135">
            <v>0</v>
          </cell>
          <cell r="C7135">
            <v>0</v>
          </cell>
          <cell r="D7135" t="str">
            <v/>
          </cell>
          <cell r="E7135">
            <v>0</v>
          </cell>
          <cell r="F7135">
            <v>0</v>
          </cell>
          <cell r="G7135">
            <v>0</v>
          </cell>
        </row>
        <row r="7136">
          <cell r="A7136">
            <v>0</v>
          </cell>
          <cell r="B7136">
            <v>0</v>
          </cell>
          <cell r="C7136">
            <v>0</v>
          </cell>
          <cell r="D7136">
            <v>0</v>
          </cell>
          <cell r="E7136">
            <v>0</v>
          </cell>
          <cell r="F7136" t="str">
            <v>Total B</v>
          </cell>
          <cell r="G7136">
            <v>59439.41</v>
          </cell>
        </row>
        <row r="7137">
          <cell r="A7137">
            <v>0</v>
          </cell>
          <cell r="B7137">
            <v>0</v>
          </cell>
          <cell r="C7137" t="str">
            <v>C - EQUIPOS</v>
          </cell>
          <cell r="D7137">
            <v>0</v>
          </cell>
          <cell r="E7137">
            <v>0</v>
          </cell>
          <cell r="F7137">
            <v>0</v>
          </cell>
          <cell r="G7137">
            <v>0</v>
          </cell>
        </row>
        <row r="7138">
          <cell r="A7138" t="str">
            <v>INDEC-SA - 71240-11</v>
          </cell>
          <cell r="B7138" t="str">
            <v>Camión volcador</v>
          </cell>
          <cell r="C7138" t="str">
            <v>Camion Volcador (6m3)</v>
          </cell>
          <cell r="D7138" t="str">
            <v>hs.</v>
          </cell>
          <cell r="E7138">
            <v>75.66</v>
          </cell>
          <cell r="F7138">
            <v>1951.25</v>
          </cell>
          <cell r="G7138">
            <v>147631.57999999999</v>
          </cell>
        </row>
        <row r="7139">
          <cell r="A7139" t="str">
            <v/>
          </cell>
          <cell r="B7139" t="str">
            <v/>
          </cell>
          <cell r="C7139">
            <v>0</v>
          </cell>
          <cell r="D7139" t="str">
            <v/>
          </cell>
          <cell r="E7139">
            <v>0</v>
          </cell>
          <cell r="F7139">
            <v>0</v>
          </cell>
          <cell r="G7139">
            <v>0</v>
          </cell>
        </row>
        <row r="7140">
          <cell r="A7140" t="str">
            <v/>
          </cell>
          <cell r="B7140" t="str">
            <v/>
          </cell>
          <cell r="C7140">
            <v>0</v>
          </cell>
          <cell r="D7140" t="str">
            <v/>
          </cell>
          <cell r="E7140">
            <v>0</v>
          </cell>
          <cell r="F7140">
            <v>0</v>
          </cell>
          <cell r="G7140">
            <v>0</v>
          </cell>
        </row>
        <row r="7141">
          <cell r="A7141" t="str">
            <v/>
          </cell>
          <cell r="B7141" t="str">
            <v/>
          </cell>
          <cell r="C7141">
            <v>0</v>
          </cell>
          <cell r="D7141" t="str">
            <v/>
          </cell>
          <cell r="E7141">
            <v>0</v>
          </cell>
          <cell r="F7141">
            <v>0</v>
          </cell>
          <cell r="G7141">
            <v>0</v>
          </cell>
        </row>
        <row r="7142">
          <cell r="A7142" t="str">
            <v/>
          </cell>
          <cell r="B7142" t="str">
            <v/>
          </cell>
          <cell r="C7142">
            <v>0</v>
          </cell>
          <cell r="D7142" t="str">
            <v/>
          </cell>
          <cell r="E7142">
            <v>0</v>
          </cell>
          <cell r="F7142">
            <v>0</v>
          </cell>
          <cell r="G7142">
            <v>0</v>
          </cell>
        </row>
        <row r="7143">
          <cell r="A7143" t="str">
            <v/>
          </cell>
          <cell r="B7143" t="str">
            <v/>
          </cell>
          <cell r="C7143">
            <v>0</v>
          </cell>
          <cell r="D7143" t="str">
            <v/>
          </cell>
          <cell r="E7143">
            <v>0</v>
          </cell>
          <cell r="F7143">
            <v>0</v>
          </cell>
          <cell r="G7143">
            <v>0</v>
          </cell>
        </row>
        <row r="7144">
          <cell r="A7144" t="str">
            <v/>
          </cell>
          <cell r="B7144" t="str">
            <v/>
          </cell>
          <cell r="C7144">
            <v>0</v>
          </cell>
          <cell r="D7144" t="str">
            <v/>
          </cell>
          <cell r="E7144">
            <v>0</v>
          </cell>
          <cell r="F7144">
            <v>0</v>
          </cell>
          <cell r="G7144">
            <v>0</v>
          </cell>
        </row>
        <row r="7145">
          <cell r="A7145" t="str">
            <v/>
          </cell>
          <cell r="B7145" t="str">
            <v/>
          </cell>
          <cell r="C7145">
            <v>0</v>
          </cell>
          <cell r="D7145" t="str">
            <v/>
          </cell>
          <cell r="E7145">
            <v>0</v>
          </cell>
          <cell r="F7145">
            <v>0</v>
          </cell>
          <cell r="G7145">
            <v>0</v>
          </cell>
        </row>
        <row r="7146">
          <cell r="A7146" t="str">
            <v/>
          </cell>
          <cell r="B7146" t="str">
            <v/>
          </cell>
          <cell r="C7146">
            <v>0</v>
          </cell>
          <cell r="D7146" t="str">
            <v/>
          </cell>
          <cell r="E7146">
            <v>0</v>
          </cell>
          <cell r="F7146">
            <v>0</v>
          </cell>
          <cell r="G7146">
            <v>0</v>
          </cell>
        </row>
        <row r="7147">
          <cell r="A7147">
            <v>0</v>
          </cell>
          <cell r="B7147">
            <v>0</v>
          </cell>
          <cell r="C7147">
            <v>0</v>
          </cell>
          <cell r="D7147">
            <v>0</v>
          </cell>
          <cell r="E7147">
            <v>0</v>
          </cell>
          <cell r="F7147" t="str">
            <v>Total C</v>
          </cell>
          <cell r="G7147">
            <v>147631.57999999999</v>
          </cell>
        </row>
        <row r="7148">
          <cell r="A7148">
            <v>0</v>
          </cell>
          <cell r="B7148">
            <v>0</v>
          </cell>
          <cell r="C7148">
            <v>0</v>
          </cell>
          <cell r="D7148">
            <v>0</v>
          </cell>
          <cell r="E7148">
            <v>0</v>
          </cell>
          <cell r="F7148">
            <v>0</v>
          </cell>
          <cell r="G7148">
            <v>0</v>
          </cell>
        </row>
        <row r="7149">
          <cell r="A7149" t="str">
            <v>25.13</v>
          </cell>
          <cell r="B7149" t="str">
            <v>CUBIERTA INNECESARIA</v>
          </cell>
          <cell r="C7149">
            <v>0</v>
          </cell>
          <cell r="D7149" t="str">
            <v>Costo  Neto</v>
          </cell>
          <cell r="E7149">
            <v>0</v>
          </cell>
          <cell r="F7149" t="str">
            <v>Total D=A+B+C</v>
          </cell>
          <cell r="G7149">
            <v>1487470.9900000002</v>
          </cell>
        </row>
        <row r="7151">
          <cell r="A7151" t="str">
            <v>ANALISIS DE PRECIOS</v>
          </cell>
          <cell r="B7151">
            <v>0</v>
          </cell>
          <cell r="C7151">
            <v>0</v>
          </cell>
          <cell r="D7151">
            <v>0</v>
          </cell>
          <cell r="E7151">
            <v>0</v>
          </cell>
          <cell r="F7151">
            <v>0</v>
          </cell>
          <cell r="G7151">
            <v>0</v>
          </cell>
        </row>
        <row r="7152">
          <cell r="A7152" t="str">
            <v>COMITENTE:</v>
          </cell>
          <cell r="B7152" t="str">
            <v>DIRECCIÓN DE INFRAESTRUCTURA ESCOLAR</v>
          </cell>
          <cell r="C7152">
            <v>0</v>
          </cell>
          <cell r="D7152">
            <v>0</v>
          </cell>
          <cell r="E7152">
            <v>0</v>
          </cell>
          <cell r="F7152">
            <v>0</v>
          </cell>
          <cell r="G7152">
            <v>0</v>
          </cell>
        </row>
        <row r="7153">
          <cell r="A7153" t="str">
            <v>CONTRATISTA:</v>
          </cell>
          <cell r="B7153">
            <v>0</v>
          </cell>
          <cell r="C7153">
            <v>0</v>
          </cell>
          <cell r="D7153">
            <v>0</v>
          </cell>
          <cell r="E7153">
            <v>0</v>
          </cell>
          <cell r="F7153">
            <v>0</v>
          </cell>
          <cell r="G7153">
            <v>0</v>
          </cell>
        </row>
        <row r="7154">
          <cell r="A7154" t="str">
            <v>OBRA:</v>
          </cell>
          <cell r="B7154" t="str">
            <v>ESCUELA JUAN JOSE PASO</v>
          </cell>
          <cell r="C7154">
            <v>0</v>
          </cell>
          <cell r="D7154">
            <v>0</v>
          </cell>
          <cell r="E7154">
            <v>0</v>
          </cell>
          <cell r="F7154" t="str">
            <v>PRECIOS A:</v>
          </cell>
          <cell r="G7154">
            <v>44180</v>
          </cell>
        </row>
        <row r="7155">
          <cell r="A7155" t="str">
            <v>UBICACIÓN:</v>
          </cell>
          <cell r="B7155" t="str">
            <v>DEPARTAMENTO ANGACO</v>
          </cell>
          <cell r="C7155">
            <v>0</v>
          </cell>
          <cell r="D7155">
            <v>0</v>
          </cell>
          <cell r="E7155">
            <v>0</v>
          </cell>
          <cell r="F7155">
            <v>0</v>
          </cell>
          <cell r="G7155">
            <v>0</v>
          </cell>
        </row>
        <row r="7156">
          <cell r="A7156" t="str">
            <v>RUBRO:</v>
          </cell>
          <cell r="B7156">
            <v>25</v>
          </cell>
          <cell r="C7156" t="str">
            <v>REPARACIONES, REFACCIONES Y REFUNCIONALIZACIONES</v>
          </cell>
          <cell r="D7156">
            <v>0</v>
          </cell>
          <cell r="E7156">
            <v>0</v>
          </cell>
          <cell r="F7156">
            <v>0</v>
          </cell>
          <cell r="G7156">
            <v>0</v>
          </cell>
        </row>
        <row r="7157">
          <cell r="A7157" t="str">
            <v>ITEM:</v>
          </cell>
          <cell r="B7157" t="str">
            <v>25.14</v>
          </cell>
          <cell r="C7157" t="str">
            <v>Instalación de Aire Acondicionado en edificio existente</v>
          </cell>
          <cell r="D7157">
            <v>0</v>
          </cell>
          <cell r="E7157">
            <v>0</v>
          </cell>
          <cell r="F7157" t="str">
            <v>UNIDAD:</v>
          </cell>
          <cell r="G7157" t="str">
            <v>gl</v>
          </cell>
        </row>
        <row r="7158">
          <cell r="A7158">
            <v>0</v>
          </cell>
          <cell r="B7158">
            <v>0</v>
          </cell>
          <cell r="C7158">
            <v>0</v>
          </cell>
          <cell r="D7158">
            <v>0</v>
          </cell>
          <cell r="E7158">
            <v>0</v>
          </cell>
          <cell r="F7158">
            <v>0</v>
          </cell>
          <cell r="G7158">
            <v>0</v>
          </cell>
        </row>
        <row r="7159">
          <cell r="A7159" t="str">
            <v>DATOS REDETERMINACION</v>
          </cell>
          <cell r="B7159">
            <v>0</v>
          </cell>
          <cell r="C7159" t="str">
            <v>DESIGNACION</v>
          </cell>
          <cell r="D7159" t="str">
            <v>U</v>
          </cell>
          <cell r="E7159" t="str">
            <v>Cantidad</v>
          </cell>
          <cell r="F7159" t="str">
            <v>$ Unitarios</v>
          </cell>
          <cell r="G7159" t="str">
            <v>$ Parcial</v>
          </cell>
        </row>
        <row r="7160">
          <cell r="A7160" t="str">
            <v>CÓDIGO</v>
          </cell>
          <cell r="B7160" t="str">
            <v>DESCRIPCIÓN</v>
          </cell>
          <cell r="C7160">
            <v>0</v>
          </cell>
          <cell r="D7160">
            <v>0</v>
          </cell>
          <cell r="E7160">
            <v>0</v>
          </cell>
          <cell r="F7160">
            <v>0</v>
          </cell>
          <cell r="G7160">
            <v>0</v>
          </cell>
        </row>
        <row r="7161">
          <cell r="A7161">
            <v>0</v>
          </cell>
          <cell r="B7161">
            <v>0</v>
          </cell>
          <cell r="C7161" t="str">
            <v>A - MATERIALES</v>
          </cell>
          <cell r="D7161">
            <v>0</v>
          </cell>
          <cell r="E7161">
            <v>0</v>
          </cell>
          <cell r="F7161">
            <v>0</v>
          </cell>
          <cell r="G7161">
            <v>0</v>
          </cell>
        </row>
        <row r="7162">
          <cell r="A7162" t="str">
            <v>INDEC-DCTO - Inciso i)</v>
          </cell>
          <cell r="B7162" t="str">
            <v>Motores eléctricos y equipos de aire acondicionado</v>
          </cell>
          <cell r="C7162" t="str">
            <v>Equipos Aire Acondicionados Edif. Existente S/Esp. Técnicas</v>
          </cell>
          <cell r="D7162" t="str">
            <v>Gl</v>
          </cell>
          <cell r="E7162">
            <v>1</v>
          </cell>
          <cell r="F7162">
            <v>396694.2</v>
          </cell>
          <cell r="G7162">
            <v>396694.2</v>
          </cell>
        </row>
        <row r="7163">
          <cell r="A7163" t="str">
            <v/>
          </cell>
          <cell r="B7163" t="str">
            <v/>
          </cell>
          <cell r="C7163">
            <v>0</v>
          </cell>
          <cell r="D7163" t="str">
            <v/>
          </cell>
          <cell r="E7163">
            <v>0</v>
          </cell>
          <cell r="F7163">
            <v>0</v>
          </cell>
          <cell r="G7163">
            <v>0</v>
          </cell>
        </row>
        <row r="7164">
          <cell r="A7164" t="str">
            <v/>
          </cell>
          <cell r="B7164" t="str">
            <v/>
          </cell>
          <cell r="C7164">
            <v>0</v>
          </cell>
          <cell r="D7164" t="str">
            <v/>
          </cell>
          <cell r="E7164">
            <v>0</v>
          </cell>
          <cell r="F7164">
            <v>0</v>
          </cell>
          <cell r="G7164">
            <v>0</v>
          </cell>
        </row>
        <row r="7165">
          <cell r="A7165" t="str">
            <v/>
          </cell>
          <cell r="B7165" t="str">
            <v/>
          </cell>
          <cell r="C7165">
            <v>0</v>
          </cell>
          <cell r="D7165" t="str">
            <v/>
          </cell>
          <cell r="E7165">
            <v>0</v>
          </cell>
          <cell r="F7165">
            <v>0</v>
          </cell>
          <cell r="G7165">
            <v>0</v>
          </cell>
        </row>
        <row r="7166">
          <cell r="A7166" t="str">
            <v/>
          </cell>
          <cell r="B7166" t="str">
            <v/>
          </cell>
          <cell r="C7166">
            <v>0</v>
          </cell>
          <cell r="D7166" t="str">
            <v/>
          </cell>
          <cell r="E7166">
            <v>0</v>
          </cell>
          <cell r="F7166">
            <v>0</v>
          </cell>
          <cell r="G7166">
            <v>0</v>
          </cell>
        </row>
        <row r="7167">
          <cell r="A7167" t="str">
            <v/>
          </cell>
          <cell r="B7167" t="str">
            <v/>
          </cell>
          <cell r="C7167">
            <v>0</v>
          </cell>
          <cell r="D7167" t="str">
            <v/>
          </cell>
          <cell r="E7167">
            <v>0</v>
          </cell>
          <cell r="F7167">
            <v>0</v>
          </cell>
          <cell r="G7167">
            <v>0</v>
          </cell>
        </row>
        <row r="7168">
          <cell r="A7168" t="str">
            <v/>
          </cell>
          <cell r="B7168" t="str">
            <v/>
          </cell>
          <cell r="C7168">
            <v>0</v>
          </cell>
          <cell r="D7168" t="str">
            <v/>
          </cell>
          <cell r="E7168">
            <v>0</v>
          </cell>
          <cell r="F7168">
            <v>0</v>
          </cell>
          <cell r="G7168">
            <v>0</v>
          </cell>
        </row>
        <row r="7169">
          <cell r="A7169" t="str">
            <v/>
          </cell>
          <cell r="B7169" t="str">
            <v/>
          </cell>
          <cell r="C7169">
            <v>0</v>
          </cell>
          <cell r="D7169" t="str">
            <v/>
          </cell>
          <cell r="E7169">
            <v>0</v>
          </cell>
          <cell r="F7169">
            <v>0</v>
          </cell>
          <cell r="G7169">
            <v>0</v>
          </cell>
        </row>
        <row r="7170">
          <cell r="A7170" t="str">
            <v/>
          </cell>
          <cell r="B7170" t="str">
            <v/>
          </cell>
          <cell r="C7170">
            <v>0</v>
          </cell>
          <cell r="D7170" t="str">
            <v/>
          </cell>
          <cell r="E7170">
            <v>0</v>
          </cell>
          <cell r="F7170">
            <v>0</v>
          </cell>
          <cell r="G7170">
            <v>0</v>
          </cell>
        </row>
        <row r="7171">
          <cell r="A7171" t="str">
            <v/>
          </cell>
          <cell r="B7171" t="str">
            <v/>
          </cell>
          <cell r="C7171">
            <v>0</v>
          </cell>
          <cell r="D7171" t="str">
            <v/>
          </cell>
          <cell r="E7171">
            <v>0</v>
          </cell>
          <cell r="F7171">
            <v>0</v>
          </cell>
          <cell r="G7171">
            <v>0</v>
          </cell>
        </row>
        <row r="7172">
          <cell r="A7172" t="str">
            <v/>
          </cell>
          <cell r="B7172" t="str">
            <v/>
          </cell>
          <cell r="C7172">
            <v>0</v>
          </cell>
          <cell r="D7172" t="str">
            <v/>
          </cell>
          <cell r="E7172">
            <v>0</v>
          </cell>
          <cell r="F7172">
            <v>0</v>
          </cell>
          <cell r="G7172">
            <v>0</v>
          </cell>
        </row>
        <row r="7173">
          <cell r="A7173" t="str">
            <v/>
          </cell>
          <cell r="B7173" t="str">
            <v/>
          </cell>
          <cell r="C7173">
            <v>0</v>
          </cell>
          <cell r="D7173" t="str">
            <v/>
          </cell>
          <cell r="E7173">
            <v>0</v>
          </cell>
          <cell r="F7173">
            <v>0</v>
          </cell>
          <cell r="G7173">
            <v>0</v>
          </cell>
        </row>
        <row r="7174">
          <cell r="A7174" t="str">
            <v/>
          </cell>
          <cell r="B7174" t="str">
            <v/>
          </cell>
          <cell r="C7174">
            <v>0</v>
          </cell>
          <cell r="D7174" t="str">
            <v/>
          </cell>
          <cell r="E7174">
            <v>0</v>
          </cell>
          <cell r="F7174">
            <v>0</v>
          </cell>
          <cell r="G7174">
            <v>0</v>
          </cell>
        </row>
        <row r="7175">
          <cell r="A7175" t="str">
            <v/>
          </cell>
          <cell r="B7175" t="str">
            <v/>
          </cell>
          <cell r="C7175">
            <v>0</v>
          </cell>
          <cell r="D7175" t="str">
            <v/>
          </cell>
          <cell r="E7175">
            <v>0</v>
          </cell>
          <cell r="F7175">
            <v>0</v>
          </cell>
          <cell r="G7175">
            <v>0</v>
          </cell>
        </row>
        <row r="7176">
          <cell r="A7176">
            <v>0</v>
          </cell>
          <cell r="B7176">
            <v>0</v>
          </cell>
          <cell r="C7176">
            <v>0</v>
          </cell>
          <cell r="D7176">
            <v>0</v>
          </cell>
          <cell r="E7176">
            <v>0</v>
          </cell>
          <cell r="F7176" t="str">
            <v>Total A</v>
          </cell>
          <cell r="G7176">
            <v>396694.2</v>
          </cell>
        </row>
        <row r="7177">
          <cell r="A7177">
            <v>0</v>
          </cell>
          <cell r="B7177">
            <v>0</v>
          </cell>
          <cell r="C7177" t="str">
            <v>B - MANO DE OBRA</v>
          </cell>
          <cell r="D7177">
            <v>0</v>
          </cell>
          <cell r="E7177">
            <v>0</v>
          </cell>
          <cell r="F7177">
            <v>0</v>
          </cell>
          <cell r="G7177">
            <v>0</v>
          </cell>
        </row>
        <row r="7178">
          <cell r="A7178" t="str">
            <v>IIEE-SJ - 102000</v>
          </cell>
          <cell r="B7178" t="str">
            <v xml:space="preserve">Oficial </v>
          </cell>
          <cell r="C7178" t="str">
            <v>Oficial</v>
          </cell>
          <cell r="D7178" t="str">
            <v>hs.</v>
          </cell>
          <cell r="E7178">
            <v>83.55</v>
          </cell>
          <cell r="F7178">
            <v>222.14</v>
          </cell>
          <cell r="G7178">
            <v>18559.8</v>
          </cell>
        </row>
        <row r="7179">
          <cell r="A7179" t="str">
            <v>IIEE-SJ - 103000</v>
          </cell>
          <cell r="B7179" t="str">
            <v>Ayudante</v>
          </cell>
          <cell r="C7179" t="str">
            <v>Ayudante</v>
          </cell>
          <cell r="D7179" t="str">
            <v>hs.</v>
          </cell>
          <cell r="E7179">
            <v>98.54</v>
          </cell>
          <cell r="F7179">
            <v>188.03</v>
          </cell>
          <cell r="G7179">
            <v>18528.48</v>
          </cell>
        </row>
        <row r="7180">
          <cell r="A7180" t="str">
            <v>IIEE-SJ - 102000</v>
          </cell>
          <cell r="B7180" t="str">
            <v xml:space="preserve">Oficial </v>
          </cell>
          <cell r="C7180" t="str">
            <v>Cargas Sociales Oficial</v>
          </cell>
          <cell r="D7180" t="str">
            <v>hs.</v>
          </cell>
          <cell r="E7180">
            <v>83.55</v>
          </cell>
          <cell r="F7180">
            <v>139.9</v>
          </cell>
          <cell r="G7180">
            <v>11688.65</v>
          </cell>
        </row>
        <row r="7181">
          <cell r="A7181" t="str">
            <v>IIEE-SJ - 103000</v>
          </cell>
          <cell r="B7181" t="str">
            <v>Ayudante</v>
          </cell>
          <cell r="C7181" t="str">
            <v>Cargas Sociales Ayudante</v>
          </cell>
          <cell r="D7181" t="str">
            <v>hs.</v>
          </cell>
          <cell r="E7181">
            <v>98.54</v>
          </cell>
          <cell r="F7181">
            <v>118.96</v>
          </cell>
          <cell r="G7181">
            <v>11722.32</v>
          </cell>
        </row>
        <row r="7182">
          <cell r="A7182" t="str">
            <v/>
          </cell>
          <cell r="B7182">
            <v>0</v>
          </cell>
          <cell r="C7182">
            <v>0</v>
          </cell>
          <cell r="D7182" t="str">
            <v/>
          </cell>
          <cell r="E7182">
            <v>0</v>
          </cell>
          <cell r="F7182">
            <v>0</v>
          </cell>
          <cell r="G7182">
            <v>0</v>
          </cell>
        </row>
        <row r="7183">
          <cell r="A7183" t="str">
            <v/>
          </cell>
          <cell r="B7183">
            <v>0</v>
          </cell>
          <cell r="C7183">
            <v>0</v>
          </cell>
          <cell r="D7183" t="str">
            <v/>
          </cell>
          <cell r="E7183">
            <v>0</v>
          </cell>
          <cell r="F7183">
            <v>0</v>
          </cell>
          <cell r="G7183">
            <v>0</v>
          </cell>
        </row>
        <row r="7184">
          <cell r="A7184" t="str">
            <v/>
          </cell>
          <cell r="B7184">
            <v>0</v>
          </cell>
          <cell r="C7184">
            <v>0</v>
          </cell>
          <cell r="D7184" t="str">
            <v/>
          </cell>
          <cell r="E7184">
            <v>0</v>
          </cell>
          <cell r="F7184">
            <v>0</v>
          </cell>
          <cell r="G7184">
            <v>0</v>
          </cell>
        </row>
        <row r="7185">
          <cell r="A7185" t="str">
            <v/>
          </cell>
          <cell r="B7185">
            <v>0</v>
          </cell>
          <cell r="C7185">
            <v>0</v>
          </cell>
          <cell r="D7185" t="str">
            <v/>
          </cell>
          <cell r="E7185">
            <v>0</v>
          </cell>
          <cell r="F7185">
            <v>0</v>
          </cell>
          <cell r="G7185">
            <v>0</v>
          </cell>
        </row>
        <row r="7186">
          <cell r="A7186">
            <v>0</v>
          </cell>
          <cell r="B7186">
            <v>0</v>
          </cell>
          <cell r="C7186">
            <v>0</v>
          </cell>
          <cell r="D7186">
            <v>0</v>
          </cell>
          <cell r="E7186">
            <v>0</v>
          </cell>
          <cell r="F7186" t="str">
            <v>Total B</v>
          </cell>
          <cell r="G7186">
            <v>60499.25</v>
          </cell>
        </row>
        <row r="7187">
          <cell r="A7187">
            <v>0</v>
          </cell>
          <cell r="B7187">
            <v>0</v>
          </cell>
          <cell r="C7187" t="str">
            <v>C - EQUIPOS</v>
          </cell>
          <cell r="D7187">
            <v>0</v>
          </cell>
          <cell r="E7187">
            <v>0</v>
          </cell>
          <cell r="F7187">
            <v>0</v>
          </cell>
          <cell r="G7187">
            <v>0</v>
          </cell>
        </row>
        <row r="7188">
          <cell r="A7188" t="str">
            <v/>
          </cell>
          <cell r="B7188" t="str">
            <v/>
          </cell>
          <cell r="C7188">
            <v>0</v>
          </cell>
          <cell r="D7188" t="str">
            <v/>
          </cell>
          <cell r="E7188">
            <v>0</v>
          </cell>
          <cell r="F7188">
            <v>0</v>
          </cell>
          <cell r="G7188">
            <v>0</v>
          </cell>
        </row>
        <row r="7189">
          <cell r="A7189" t="str">
            <v/>
          </cell>
          <cell r="B7189" t="str">
            <v/>
          </cell>
          <cell r="C7189">
            <v>0</v>
          </cell>
          <cell r="D7189" t="str">
            <v/>
          </cell>
          <cell r="E7189">
            <v>0</v>
          </cell>
          <cell r="F7189">
            <v>0</v>
          </cell>
          <cell r="G7189">
            <v>0</v>
          </cell>
        </row>
        <row r="7190">
          <cell r="A7190" t="str">
            <v/>
          </cell>
          <cell r="B7190" t="str">
            <v/>
          </cell>
          <cell r="C7190">
            <v>0</v>
          </cell>
          <cell r="D7190" t="str">
            <v/>
          </cell>
          <cell r="E7190">
            <v>0</v>
          </cell>
          <cell r="F7190">
            <v>0</v>
          </cell>
          <cell r="G7190">
            <v>0</v>
          </cell>
        </row>
        <row r="7191">
          <cell r="A7191" t="str">
            <v/>
          </cell>
          <cell r="B7191" t="str">
            <v/>
          </cell>
          <cell r="C7191">
            <v>0</v>
          </cell>
          <cell r="D7191" t="str">
            <v/>
          </cell>
          <cell r="E7191">
            <v>0</v>
          </cell>
          <cell r="F7191">
            <v>0</v>
          </cell>
          <cell r="G7191">
            <v>0</v>
          </cell>
        </row>
        <row r="7192">
          <cell r="A7192" t="str">
            <v/>
          </cell>
          <cell r="B7192" t="str">
            <v/>
          </cell>
          <cell r="C7192">
            <v>0</v>
          </cell>
          <cell r="D7192" t="str">
            <v/>
          </cell>
          <cell r="E7192">
            <v>0</v>
          </cell>
          <cell r="F7192">
            <v>0</v>
          </cell>
          <cell r="G7192">
            <v>0</v>
          </cell>
        </row>
        <row r="7193">
          <cell r="A7193" t="str">
            <v/>
          </cell>
          <cell r="B7193" t="str">
            <v/>
          </cell>
          <cell r="C7193">
            <v>0</v>
          </cell>
          <cell r="D7193" t="str">
            <v/>
          </cell>
          <cell r="E7193">
            <v>0</v>
          </cell>
          <cell r="F7193">
            <v>0</v>
          </cell>
          <cell r="G7193">
            <v>0</v>
          </cell>
        </row>
        <row r="7194">
          <cell r="A7194" t="str">
            <v/>
          </cell>
          <cell r="B7194" t="str">
            <v/>
          </cell>
          <cell r="C7194">
            <v>0</v>
          </cell>
          <cell r="D7194" t="str">
            <v/>
          </cell>
          <cell r="E7194">
            <v>0</v>
          </cell>
          <cell r="F7194">
            <v>0</v>
          </cell>
          <cell r="G7194">
            <v>0</v>
          </cell>
        </row>
        <row r="7195">
          <cell r="A7195" t="str">
            <v/>
          </cell>
          <cell r="B7195" t="str">
            <v/>
          </cell>
          <cell r="C7195">
            <v>0</v>
          </cell>
          <cell r="D7195" t="str">
            <v/>
          </cell>
          <cell r="E7195">
            <v>0</v>
          </cell>
          <cell r="F7195">
            <v>0</v>
          </cell>
          <cell r="G7195">
            <v>0</v>
          </cell>
        </row>
        <row r="7196">
          <cell r="A7196" t="str">
            <v/>
          </cell>
          <cell r="B7196" t="str">
            <v/>
          </cell>
          <cell r="C7196">
            <v>0</v>
          </cell>
          <cell r="D7196" t="str">
            <v/>
          </cell>
          <cell r="E7196">
            <v>0</v>
          </cell>
          <cell r="F7196">
            <v>0</v>
          </cell>
          <cell r="G7196">
            <v>0</v>
          </cell>
        </row>
        <row r="7197">
          <cell r="A7197">
            <v>0</v>
          </cell>
          <cell r="B7197">
            <v>0</v>
          </cell>
          <cell r="C7197">
            <v>0</v>
          </cell>
          <cell r="D7197">
            <v>0</v>
          </cell>
          <cell r="E7197">
            <v>0</v>
          </cell>
          <cell r="F7197" t="str">
            <v>Total C</v>
          </cell>
          <cell r="G7197">
            <v>0</v>
          </cell>
        </row>
        <row r="7198">
          <cell r="A7198">
            <v>0</v>
          </cell>
          <cell r="B7198">
            <v>0</v>
          </cell>
          <cell r="C7198">
            <v>0</v>
          </cell>
          <cell r="D7198">
            <v>0</v>
          </cell>
          <cell r="E7198">
            <v>0</v>
          </cell>
          <cell r="F7198">
            <v>0</v>
          </cell>
          <cell r="G7198">
            <v>0</v>
          </cell>
        </row>
        <row r="7199">
          <cell r="A7199" t="str">
            <v>25.14</v>
          </cell>
          <cell r="B7199" t="str">
            <v>Instalación de Aire Acondicionado en edificio existente</v>
          </cell>
          <cell r="C7199">
            <v>0</v>
          </cell>
          <cell r="D7199" t="str">
            <v>Costo  Neto</v>
          </cell>
          <cell r="E7199">
            <v>0</v>
          </cell>
          <cell r="F7199" t="str">
            <v>Total D=A+B+C</v>
          </cell>
          <cell r="G7199">
            <v>457193.45</v>
          </cell>
        </row>
        <row r="7201">
          <cell r="A7201" t="str">
            <v>ANALISIS DE PRECIOS</v>
          </cell>
          <cell r="B7201">
            <v>0</v>
          </cell>
          <cell r="C7201">
            <v>0</v>
          </cell>
          <cell r="D7201">
            <v>0</v>
          </cell>
          <cell r="E7201">
            <v>0</v>
          </cell>
          <cell r="F7201">
            <v>0</v>
          </cell>
          <cell r="G7201">
            <v>0</v>
          </cell>
        </row>
        <row r="7202">
          <cell r="A7202" t="str">
            <v>COMITENTE:</v>
          </cell>
          <cell r="B7202" t="str">
            <v>DIRECCIÓN DE INFRAESTRUCTURA ESCOLAR</v>
          </cell>
          <cell r="C7202">
            <v>0</v>
          </cell>
          <cell r="D7202">
            <v>0</v>
          </cell>
          <cell r="E7202">
            <v>0</v>
          </cell>
          <cell r="F7202">
            <v>0</v>
          </cell>
          <cell r="G7202">
            <v>0</v>
          </cell>
        </row>
        <row r="7203">
          <cell r="A7203" t="str">
            <v>CONTRATISTA:</v>
          </cell>
          <cell r="B7203">
            <v>0</v>
          </cell>
          <cell r="C7203">
            <v>0</v>
          </cell>
          <cell r="D7203">
            <v>0</v>
          </cell>
          <cell r="E7203">
            <v>0</v>
          </cell>
          <cell r="F7203">
            <v>0</v>
          </cell>
          <cell r="G7203">
            <v>0</v>
          </cell>
        </row>
        <row r="7204">
          <cell r="A7204" t="str">
            <v>OBRA:</v>
          </cell>
          <cell r="B7204" t="str">
            <v>ESCUELA JUAN JOSE PASO</v>
          </cell>
          <cell r="C7204">
            <v>0</v>
          </cell>
          <cell r="D7204">
            <v>0</v>
          </cell>
          <cell r="E7204">
            <v>0</v>
          </cell>
          <cell r="F7204" t="str">
            <v>PRECIOS A:</v>
          </cell>
          <cell r="G7204">
            <v>44180</v>
          </cell>
        </row>
        <row r="7205">
          <cell r="A7205" t="str">
            <v>UBICACIÓN:</v>
          </cell>
          <cell r="B7205" t="str">
            <v>DEPARTAMENTO ANGACO</v>
          </cell>
          <cell r="C7205">
            <v>0</v>
          </cell>
          <cell r="D7205">
            <v>0</v>
          </cell>
          <cell r="E7205">
            <v>0</v>
          </cell>
          <cell r="F7205">
            <v>0</v>
          </cell>
          <cell r="G7205">
            <v>0</v>
          </cell>
        </row>
        <row r="7206">
          <cell r="A7206" t="str">
            <v>RUBRO:</v>
          </cell>
          <cell r="B7206">
            <v>25</v>
          </cell>
          <cell r="C7206" t="str">
            <v>REPARACIONES, REFACCIONES Y REFUNCIONALIZACIONES</v>
          </cell>
          <cell r="D7206">
            <v>0</v>
          </cell>
          <cell r="E7206">
            <v>0</v>
          </cell>
          <cell r="F7206">
            <v>0</v>
          </cell>
          <cell r="G7206">
            <v>0</v>
          </cell>
        </row>
        <row r="7207">
          <cell r="A7207" t="str">
            <v>ITEM:</v>
          </cell>
          <cell r="B7207" t="str">
            <v>25.15</v>
          </cell>
          <cell r="C7207" t="str">
            <v>cambio de zepelin</v>
          </cell>
          <cell r="D7207">
            <v>0</v>
          </cell>
          <cell r="E7207">
            <v>0</v>
          </cell>
          <cell r="F7207" t="str">
            <v>UNIDAD:</v>
          </cell>
          <cell r="G7207" t="str">
            <v>gl</v>
          </cell>
        </row>
        <row r="7208">
          <cell r="A7208">
            <v>0</v>
          </cell>
          <cell r="B7208">
            <v>0</v>
          </cell>
          <cell r="C7208">
            <v>0</v>
          </cell>
          <cell r="D7208">
            <v>0</v>
          </cell>
          <cell r="E7208">
            <v>0</v>
          </cell>
          <cell r="F7208">
            <v>0</v>
          </cell>
          <cell r="G7208">
            <v>0</v>
          </cell>
        </row>
        <row r="7209">
          <cell r="A7209" t="str">
            <v>DATOS REDETERMINACION</v>
          </cell>
          <cell r="B7209">
            <v>0</v>
          </cell>
          <cell r="C7209" t="str">
            <v>DESIGNACION</v>
          </cell>
          <cell r="D7209" t="str">
            <v>U</v>
          </cell>
          <cell r="E7209" t="str">
            <v>Cantidad</v>
          </cell>
          <cell r="F7209" t="str">
            <v>$ Unitarios</v>
          </cell>
          <cell r="G7209" t="str">
            <v>$ Parcial</v>
          </cell>
        </row>
        <row r="7210">
          <cell r="A7210" t="str">
            <v>CÓDIGO</v>
          </cell>
          <cell r="B7210" t="str">
            <v>DESCRIPCIÓN</v>
          </cell>
          <cell r="C7210">
            <v>0</v>
          </cell>
          <cell r="D7210">
            <v>0</v>
          </cell>
          <cell r="E7210">
            <v>0</v>
          </cell>
          <cell r="F7210">
            <v>0</v>
          </cell>
          <cell r="G7210">
            <v>0</v>
          </cell>
        </row>
        <row r="7211">
          <cell r="A7211">
            <v>0</v>
          </cell>
          <cell r="B7211">
            <v>0</v>
          </cell>
          <cell r="C7211" t="str">
            <v>A - MATERIALES</v>
          </cell>
          <cell r="D7211">
            <v>0</v>
          </cell>
          <cell r="E7211">
            <v>0</v>
          </cell>
          <cell r="F7211">
            <v>0</v>
          </cell>
          <cell r="G7211">
            <v>0</v>
          </cell>
        </row>
        <row r="7212">
          <cell r="A7212" t="str">
            <v>INDEC-MO - 51690-1</v>
          </cell>
          <cell r="B7212" t="str">
            <v xml:space="preserve">Instalación contra incendio </v>
          </cell>
          <cell r="C7212" t="str">
            <v>Instalación Seguridad Edif. Existente S/Esp.Técnicas</v>
          </cell>
          <cell r="D7212" t="str">
            <v>Gl</v>
          </cell>
          <cell r="E7212">
            <v>1</v>
          </cell>
          <cell r="F7212">
            <v>245475</v>
          </cell>
          <cell r="G7212">
            <v>245475</v>
          </cell>
        </row>
        <row r="7213">
          <cell r="A7213" t="str">
            <v/>
          </cell>
          <cell r="B7213" t="str">
            <v/>
          </cell>
          <cell r="C7213">
            <v>0</v>
          </cell>
          <cell r="D7213" t="str">
            <v/>
          </cell>
          <cell r="E7213">
            <v>0</v>
          </cell>
          <cell r="F7213">
            <v>0</v>
          </cell>
          <cell r="G7213">
            <v>0</v>
          </cell>
        </row>
        <row r="7214">
          <cell r="A7214" t="str">
            <v/>
          </cell>
          <cell r="B7214" t="str">
            <v/>
          </cell>
          <cell r="C7214">
            <v>0</v>
          </cell>
          <cell r="D7214" t="str">
            <v/>
          </cell>
          <cell r="E7214">
            <v>0</v>
          </cell>
          <cell r="F7214">
            <v>0</v>
          </cell>
          <cell r="G7214">
            <v>0</v>
          </cell>
        </row>
        <row r="7215">
          <cell r="A7215" t="str">
            <v/>
          </cell>
          <cell r="B7215" t="str">
            <v/>
          </cell>
          <cell r="C7215">
            <v>0</v>
          </cell>
          <cell r="D7215" t="str">
            <v/>
          </cell>
          <cell r="E7215">
            <v>0</v>
          </cell>
          <cell r="F7215">
            <v>0</v>
          </cell>
          <cell r="G7215">
            <v>0</v>
          </cell>
        </row>
        <row r="7216">
          <cell r="A7216" t="str">
            <v/>
          </cell>
          <cell r="B7216" t="str">
            <v/>
          </cell>
          <cell r="C7216">
            <v>0</v>
          </cell>
          <cell r="D7216" t="str">
            <v/>
          </cell>
          <cell r="E7216">
            <v>0</v>
          </cell>
          <cell r="F7216">
            <v>0</v>
          </cell>
          <cell r="G7216">
            <v>0</v>
          </cell>
        </row>
        <row r="7217">
          <cell r="A7217" t="str">
            <v/>
          </cell>
          <cell r="B7217" t="str">
            <v/>
          </cell>
          <cell r="C7217">
            <v>0</v>
          </cell>
          <cell r="D7217" t="str">
            <v/>
          </cell>
          <cell r="E7217">
            <v>0</v>
          </cell>
          <cell r="F7217">
            <v>0</v>
          </cell>
          <cell r="G7217">
            <v>0</v>
          </cell>
        </row>
        <row r="7218">
          <cell r="A7218" t="str">
            <v/>
          </cell>
          <cell r="B7218" t="str">
            <v/>
          </cell>
          <cell r="C7218">
            <v>0</v>
          </cell>
          <cell r="D7218" t="str">
            <v/>
          </cell>
          <cell r="E7218">
            <v>0</v>
          </cell>
          <cell r="F7218">
            <v>0</v>
          </cell>
          <cell r="G7218">
            <v>0</v>
          </cell>
        </row>
        <row r="7219">
          <cell r="A7219" t="str">
            <v/>
          </cell>
          <cell r="B7219" t="str">
            <v/>
          </cell>
          <cell r="C7219">
            <v>0</v>
          </cell>
          <cell r="D7219" t="str">
            <v/>
          </cell>
          <cell r="E7219">
            <v>0</v>
          </cell>
          <cell r="F7219">
            <v>0</v>
          </cell>
          <cell r="G7219">
            <v>0</v>
          </cell>
        </row>
        <row r="7220">
          <cell r="A7220" t="str">
            <v/>
          </cell>
          <cell r="B7220" t="str">
            <v/>
          </cell>
          <cell r="C7220">
            <v>0</v>
          </cell>
          <cell r="D7220" t="str">
            <v/>
          </cell>
          <cell r="E7220">
            <v>0</v>
          </cell>
          <cell r="F7220">
            <v>0</v>
          </cell>
          <cell r="G7220">
            <v>0</v>
          </cell>
        </row>
        <row r="7221">
          <cell r="A7221" t="str">
            <v/>
          </cell>
          <cell r="B7221" t="str">
            <v/>
          </cell>
          <cell r="C7221">
            <v>0</v>
          </cell>
          <cell r="D7221" t="str">
            <v/>
          </cell>
          <cell r="E7221">
            <v>0</v>
          </cell>
          <cell r="F7221">
            <v>0</v>
          </cell>
          <cell r="G7221">
            <v>0</v>
          </cell>
        </row>
        <row r="7222">
          <cell r="A7222" t="str">
            <v/>
          </cell>
          <cell r="B7222" t="str">
            <v/>
          </cell>
          <cell r="C7222">
            <v>0</v>
          </cell>
          <cell r="D7222" t="str">
            <v/>
          </cell>
          <cell r="E7222">
            <v>0</v>
          </cell>
          <cell r="F7222">
            <v>0</v>
          </cell>
          <cell r="G7222">
            <v>0</v>
          </cell>
        </row>
        <row r="7223">
          <cell r="A7223" t="str">
            <v/>
          </cell>
          <cell r="B7223" t="str">
            <v/>
          </cell>
          <cell r="C7223">
            <v>0</v>
          </cell>
          <cell r="D7223" t="str">
            <v/>
          </cell>
          <cell r="E7223">
            <v>0</v>
          </cell>
          <cell r="F7223">
            <v>0</v>
          </cell>
          <cell r="G7223">
            <v>0</v>
          </cell>
        </row>
        <row r="7224">
          <cell r="A7224" t="str">
            <v/>
          </cell>
          <cell r="B7224" t="str">
            <v/>
          </cell>
          <cell r="C7224">
            <v>0</v>
          </cell>
          <cell r="D7224" t="str">
            <v/>
          </cell>
          <cell r="E7224">
            <v>0</v>
          </cell>
          <cell r="F7224">
            <v>0</v>
          </cell>
          <cell r="G7224">
            <v>0</v>
          </cell>
        </row>
        <row r="7225">
          <cell r="A7225" t="str">
            <v/>
          </cell>
          <cell r="B7225" t="str">
            <v/>
          </cell>
          <cell r="C7225">
            <v>0</v>
          </cell>
          <cell r="D7225" t="str">
            <v/>
          </cell>
          <cell r="E7225">
            <v>0</v>
          </cell>
          <cell r="F7225">
            <v>0</v>
          </cell>
          <cell r="G7225">
            <v>0</v>
          </cell>
        </row>
        <row r="7226">
          <cell r="A7226">
            <v>0</v>
          </cell>
          <cell r="B7226">
            <v>0</v>
          </cell>
          <cell r="C7226">
            <v>0</v>
          </cell>
          <cell r="D7226">
            <v>0</v>
          </cell>
          <cell r="E7226">
            <v>0</v>
          </cell>
          <cell r="F7226" t="str">
            <v>Total A</v>
          </cell>
          <cell r="G7226">
            <v>245475</v>
          </cell>
        </row>
        <row r="7227">
          <cell r="A7227">
            <v>0</v>
          </cell>
          <cell r="B7227">
            <v>0</v>
          </cell>
          <cell r="C7227" t="str">
            <v>B - MANO DE OBRA</v>
          </cell>
          <cell r="D7227">
            <v>0</v>
          </cell>
          <cell r="E7227">
            <v>0</v>
          </cell>
          <cell r="F7227">
            <v>0</v>
          </cell>
          <cell r="G7227">
            <v>0</v>
          </cell>
        </row>
        <row r="7228">
          <cell r="A7228" t="str">
            <v>IIEE-SJ - 102000</v>
          </cell>
          <cell r="B7228" t="str">
            <v xml:space="preserve">Oficial </v>
          </cell>
          <cell r="C7228" t="str">
            <v>Oficial</v>
          </cell>
          <cell r="D7228" t="str">
            <v>hs.</v>
          </cell>
          <cell r="E7228">
            <v>30.2</v>
          </cell>
          <cell r="F7228">
            <v>222.14</v>
          </cell>
          <cell r="G7228">
            <v>6708.63</v>
          </cell>
        </row>
        <row r="7229">
          <cell r="A7229" t="str">
            <v>IIEE-SJ - 103000</v>
          </cell>
          <cell r="B7229" t="str">
            <v>Ayudante</v>
          </cell>
          <cell r="C7229" t="str">
            <v>Ayudante</v>
          </cell>
          <cell r="D7229" t="str">
            <v>hs.</v>
          </cell>
          <cell r="E7229">
            <v>35.61</v>
          </cell>
          <cell r="F7229">
            <v>188.03</v>
          </cell>
          <cell r="G7229">
            <v>6695.75</v>
          </cell>
        </row>
        <row r="7230">
          <cell r="A7230" t="str">
            <v>IIEE-SJ - 102000</v>
          </cell>
          <cell r="B7230" t="str">
            <v xml:space="preserve">Oficial </v>
          </cell>
          <cell r="C7230" t="str">
            <v>Cargas Sociales Oficial</v>
          </cell>
          <cell r="D7230" t="str">
            <v>hs.</v>
          </cell>
          <cell r="E7230">
            <v>30.2</v>
          </cell>
          <cell r="F7230">
            <v>139.9</v>
          </cell>
          <cell r="G7230">
            <v>4224.9799999999996</v>
          </cell>
        </row>
        <row r="7231">
          <cell r="A7231" t="str">
            <v>IIEE-SJ - 103000</v>
          </cell>
          <cell r="B7231" t="str">
            <v>Ayudante</v>
          </cell>
          <cell r="C7231" t="str">
            <v>Cargas Sociales Ayudante</v>
          </cell>
          <cell r="D7231" t="str">
            <v>hs.</v>
          </cell>
          <cell r="E7231">
            <v>35.61</v>
          </cell>
          <cell r="F7231">
            <v>118.96</v>
          </cell>
          <cell r="G7231">
            <v>4236.17</v>
          </cell>
        </row>
        <row r="7232">
          <cell r="A7232" t="str">
            <v/>
          </cell>
          <cell r="B7232">
            <v>0</v>
          </cell>
          <cell r="C7232">
            <v>0</v>
          </cell>
          <cell r="D7232" t="str">
            <v/>
          </cell>
          <cell r="E7232">
            <v>0</v>
          </cell>
          <cell r="F7232">
            <v>0</v>
          </cell>
          <cell r="G7232">
            <v>0</v>
          </cell>
        </row>
        <row r="7233">
          <cell r="A7233" t="str">
            <v/>
          </cell>
          <cell r="B7233">
            <v>0</v>
          </cell>
          <cell r="C7233">
            <v>0</v>
          </cell>
          <cell r="D7233" t="str">
            <v/>
          </cell>
          <cell r="E7233">
            <v>0</v>
          </cell>
          <cell r="F7233">
            <v>0</v>
          </cell>
          <cell r="G7233">
            <v>0</v>
          </cell>
        </row>
        <row r="7234">
          <cell r="A7234" t="str">
            <v/>
          </cell>
          <cell r="B7234">
            <v>0</v>
          </cell>
          <cell r="C7234">
            <v>0</v>
          </cell>
          <cell r="D7234" t="str">
            <v/>
          </cell>
          <cell r="E7234">
            <v>0</v>
          </cell>
          <cell r="F7234">
            <v>0</v>
          </cell>
          <cell r="G7234">
            <v>0</v>
          </cell>
        </row>
        <row r="7235">
          <cell r="A7235" t="str">
            <v/>
          </cell>
          <cell r="B7235">
            <v>0</v>
          </cell>
          <cell r="C7235">
            <v>0</v>
          </cell>
          <cell r="D7235" t="str">
            <v/>
          </cell>
          <cell r="E7235">
            <v>0</v>
          </cell>
          <cell r="F7235">
            <v>0</v>
          </cell>
          <cell r="G7235">
            <v>0</v>
          </cell>
        </row>
        <row r="7236">
          <cell r="A7236">
            <v>0</v>
          </cell>
          <cell r="B7236">
            <v>0</v>
          </cell>
          <cell r="C7236">
            <v>0</v>
          </cell>
          <cell r="D7236">
            <v>0</v>
          </cell>
          <cell r="E7236">
            <v>0</v>
          </cell>
          <cell r="F7236" t="str">
            <v>Total B</v>
          </cell>
          <cell r="G7236">
            <v>21865.53</v>
          </cell>
        </row>
        <row r="7237">
          <cell r="A7237">
            <v>0</v>
          </cell>
          <cell r="B7237">
            <v>0</v>
          </cell>
          <cell r="C7237" t="str">
            <v>C - EQUIPOS</v>
          </cell>
          <cell r="D7237">
            <v>0</v>
          </cell>
          <cell r="E7237">
            <v>0</v>
          </cell>
          <cell r="F7237">
            <v>0</v>
          </cell>
          <cell r="G7237">
            <v>0</v>
          </cell>
        </row>
        <row r="7238">
          <cell r="A7238" t="str">
            <v/>
          </cell>
          <cell r="B7238" t="str">
            <v/>
          </cell>
          <cell r="C7238">
            <v>0</v>
          </cell>
          <cell r="D7238" t="str">
            <v/>
          </cell>
          <cell r="E7238">
            <v>0</v>
          </cell>
          <cell r="F7238">
            <v>0</v>
          </cell>
          <cell r="G7238">
            <v>0</v>
          </cell>
        </row>
        <row r="7239">
          <cell r="A7239" t="str">
            <v/>
          </cell>
          <cell r="B7239" t="str">
            <v/>
          </cell>
          <cell r="C7239">
            <v>0</v>
          </cell>
          <cell r="D7239" t="str">
            <v/>
          </cell>
          <cell r="E7239">
            <v>0</v>
          </cell>
          <cell r="F7239">
            <v>0</v>
          </cell>
          <cell r="G7239">
            <v>0</v>
          </cell>
        </row>
        <row r="7240">
          <cell r="A7240" t="str">
            <v/>
          </cell>
          <cell r="B7240" t="str">
            <v/>
          </cell>
          <cell r="C7240">
            <v>0</v>
          </cell>
          <cell r="D7240" t="str">
            <v/>
          </cell>
          <cell r="E7240">
            <v>0</v>
          </cell>
          <cell r="F7240">
            <v>0</v>
          </cell>
          <cell r="G7240">
            <v>0</v>
          </cell>
        </row>
        <row r="7241">
          <cell r="A7241" t="str">
            <v/>
          </cell>
          <cell r="B7241" t="str">
            <v/>
          </cell>
          <cell r="C7241">
            <v>0</v>
          </cell>
          <cell r="D7241" t="str">
            <v/>
          </cell>
          <cell r="E7241">
            <v>0</v>
          </cell>
          <cell r="F7241">
            <v>0</v>
          </cell>
          <cell r="G7241">
            <v>0</v>
          </cell>
        </row>
        <row r="7242">
          <cell r="A7242" t="str">
            <v/>
          </cell>
          <cell r="B7242" t="str">
            <v/>
          </cell>
          <cell r="C7242">
            <v>0</v>
          </cell>
          <cell r="D7242" t="str">
            <v/>
          </cell>
          <cell r="E7242">
            <v>0</v>
          </cell>
          <cell r="F7242">
            <v>0</v>
          </cell>
          <cell r="G7242">
            <v>0</v>
          </cell>
        </row>
        <row r="7243">
          <cell r="A7243" t="str">
            <v/>
          </cell>
          <cell r="B7243" t="str">
            <v/>
          </cell>
          <cell r="C7243">
            <v>0</v>
          </cell>
          <cell r="D7243" t="str">
            <v/>
          </cell>
          <cell r="E7243">
            <v>0</v>
          </cell>
          <cell r="F7243">
            <v>0</v>
          </cell>
          <cell r="G7243">
            <v>0</v>
          </cell>
        </row>
        <row r="7244">
          <cell r="A7244" t="str">
            <v/>
          </cell>
          <cell r="B7244" t="str">
            <v/>
          </cell>
          <cell r="C7244">
            <v>0</v>
          </cell>
          <cell r="D7244" t="str">
            <v/>
          </cell>
          <cell r="E7244">
            <v>0</v>
          </cell>
          <cell r="F7244">
            <v>0</v>
          </cell>
          <cell r="G7244">
            <v>0</v>
          </cell>
        </row>
        <row r="7245">
          <cell r="A7245" t="str">
            <v/>
          </cell>
          <cell r="B7245" t="str">
            <v/>
          </cell>
          <cell r="C7245">
            <v>0</v>
          </cell>
          <cell r="D7245" t="str">
            <v/>
          </cell>
          <cell r="E7245">
            <v>0</v>
          </cell>
          <cell r="F7245">
            <v>0</v>
          </cell>
          <cell r="G7245">
            <v>0</v>
          </cell>
        </row>
        <row r="7246">
          <cell r="A7246" t="str">
            <v/>
          </cell>
          <cell r="B7246" t="str">
            <v/>
          </cell>
          <cell r="C7246">
            <v>0</v>
          </cell>
          <cell r="D7246" t="str">
            <v/>
          </cell>
          <cell r="E7246">
            <v>0</v>
          </cell>
          <cell r="F7246">
            <v>0</v>
          </cell>
          <cell r="G7246">
            <v>0</v>
          </cell>
        </row>
        <row r="7247">
          <cell r="A7247">
            <v>0</v>
          </cell>
          <cell r="B7247">
            <v>0</v>
          </cell>
          <cell r="C7247">
            <v>0</v>
          </cell>
          <cell r="D7247">
            <v>0</v>
          </cell>
          <cell r="E7247">
            <v>0</v>
          </cell>
          <cell r="F7247" t="str">
            <v>Total C</v>
          </cell>
          <cell r="G7247">
            <v>0</v>
          </cell>
        </row>
        <row r="7248">
          <cell r="A7248">
            <v>0</v>
          </cell>
          <cell r="B7248">
            <v>0</v>
          </cell>
          <cell r="C7248">
            <v>0</v>
          </cell>
          <cell r="D7248">
            <v>0</v>
          </cell>
          <cell r="E7248">
            <v>0</v>
          </cell>
          <cell r="F7248">
            <v>0</v>
          </cell>
          <cell r="G7248">
            <v>0</v>
          </cell>
        </row>
        <row r="7249">
          <cell r="A7249" t="str">
            <v>25.15</v>
          </cell>
          <cell r="B7249" t="str">
            <v>cambio de zepelin</v>
          </cell>
          <cell r="C7249">
            <v>0</v>
          </cell>
          <cell r="D7249" t="str">
            <v>Costo  Neto</v>
          </cell>
          <cell r="E7249">
            <v>0</v>
          </cell>
          <cell r="F7249" t="str">
            <v>Total D=A+B+C</v>
          </cell>
          <cell r="G7249">
            <v>267340.52999999997</v>
          </cell>
        </row>
        <row r="7251">
          <cell r="A7251" t="str">
            <v>ANALISIS DE PRECIOS</v>
          </cell>
          <cell r="B7251">
            <v>0</v>
          </cell>
          <cell r="C7251">
            <v>0</v>
          </cell>
          <cell r="D7251">
            <v>0</v>
          </cell>
          <cell r="E7251">
            <v>0</v>
          </cell>
          <cell r="F7251">
            <v>0</v>
          </cell>
          <cell r="G7251">
            <v>0</v>
          </cell>
        </row>
        <row r="7252">
          <cell r="A7252" t="str">
            <v>COMITENTE:</v>
          </cell>
          <cell r="B7252" t="str">
            <v>DIRECCIÓN DE INFRAESTRUCTURA ESCOLAR</v>
          </cell>
          <cell r="C7252">
            <v>0</v>
          </cell>
          <cell r="D7252">
            <v>0</v>
          </cell>
          <cell r="E7252">
            <v>0</v>
          </cell>
          <cell r="F7252">
            <v>0</v>
          </cell>
          <cell r="G7252">
            <v>0</v>
          </cell>
        </row>
        <row r="7253">
          <cell r="A7253" t="str">
            <v>CONTRATISTA:</v>
          </cell>
          <cell r="B7253">
            <v>0</v>
          </cell>
          <cell r="C7253">
            <v>0</v>
          </cell>
          <cell r="D7253">
            <v>0</v>
          </cell>
          <cell r="E7253">
            <v>0</v>
          </cell>
          <cell r="F7253">
            <v>0</v>
          </cell>
          <cell r="G7253">
            <v>0</v>
          </cell>
        </row>
        <row r="7254">
          <cell r="A7254" t="str">
            <v>OBRA:</v>
          </cell>
          <cell r="B7254" t="str">
            <v>ESCUELA JUAN JOSE PASO</v>
          </cell>
          <cell r="C7254">
            <v>0</v>
          </cell>
          <cell r="D7254">
            <v>0</v>
          </cell>
          <cell r="E7254">
            <v>0</v>
          </cell>
          <cell r="F7254" t="str">
            <v>PRECIOS A:</v>
          </cell>
          <cell r="G7254">
            <v>44180</v>
          </cell>
        </row>
        <row r="7255">
          <cell r="A7255" t="str">
            <v>UBICACIÓN:</v>
          </cell>
          <cell r="B7255" t="str">
            <v>DEPARTAMENTO ANGACO</v>
          </cell>
          <cell r="C7255">
            <v>0</v>
          </cell>
          <cell r="D7255">
            <v>0</v>
          </cell>
          <cell r="E7255">
            <v>0</v>
          </cell>
          <cell r="F7255">
            <v>0</v>
          </cell>
          <cell r="G7255">
            <v>0</v>
          </cell>
        </row>
        <row r="7256">
          <cell r="A7256" t="str">
            <v>RUBRO:</v>
          </cell>
          <cell r="B7256">
            <v>25</v>
          </cell>
          <cell r="C7256" t="str">
            <v>REPARACIONES, REFACCIONES Y REFUNCIONALIZACIONES</v>
          </cell>
          <cell r="D7256">
            <v>0</v>
          </cell>
          <cell r="E7256">
            <v>0</v>
          </cell>
          <cell r="F7256">
            <v>0</v>
          </cell>
          <cell r="G7256">
            <v>0</v>
          </cell>
        </row>
        <row r="7257">
          <cell r="A7257" t="str">
            <v>ITEM:</v>
          </cell>
          <cell r="B7257" t="str">
            <v>25.16</v>
          </cell>
          <cell r="C7257" t="str">
            <v>Modulos aulicos (8x4meses)</v>
          </cell>
          <cell r="D7257">
            <v>0</v>
          </cell>
          <cell r="E7257">
            <v>0</v>
          </cell>
          <cell r="F7257" t="str">
            <v>UNIDAD:</v>
          </cell>
          <cell r="G7257" t="str">
            <v>gl</v>
          </cell>
        </row>
        <row r="7258">
          <cell r="A7258">
            <v>0</v>
          </cell>
          <cell r="B7258">
            <v>0</v>
          </cell>
          <cell r="C7258">
            <v>0</v>
          </cell>
          <cell r="D7258">
            <v>0</v>
          </cell>
          <cell r="E7258">
            <v>0</v>
          </cell>
          <cell r="F7258">
            <v>0</v>
          </cell>
          <cell r="G7258">
            <v>0</v>
          </cell>
        </row>
        <row r="7259">
          <cell r="A7259" t="str">
            <v>DATOS REDETERMINACION</v>
          </cell>
          <cell r="B7259">
            <v>0</v>
          </cell>
          <cell r="C7259" t="str">
            <v>DESIGNACION</v>
          </cell>
          <cell r="D7259" t="str">
            <v>U</v>
          </cell>
          <cell r="E7259" t="str">
            <v>Cantidad</v>
          </cell>
          <cell r="F7259" t="str">
            <v>$ Unitarios</v>
          </cell>
          <cell r="G7259" t="str">
            <v>$ Parcial</v>
          </cell>
        </row>
        <row r="7260">
          <cell r="A7260" t="str">
            <v>CÓDIGO</v>
          </cell>
          <cell r="B7260" t="str">
            <v>DESCRIPCIÓN</v>
          </cell>
          <cell r="C7260">
            <v>0</v>
          </cell>
          <cell r="D7260">
            <v>0</v>
          </cell>
          <cell r="E7260">
            <v>0</v>
          </cell>
          <cell r="F7260">
            <v>0</v>
          </cell>
          <cell r="G7260">
            <v>0</v>
          </cell>
        </row>
        <row r="7261">
          <cell r="A7261">
            <v>0</v>
          </cell>
          <cell r="B7261">
            <v>0</v>
          </cell>
          <cell r="C7261" t="str">
            <v>A - MATERIALES</v>
          </cell>
          <cell r="D7261">
            <v>0</v>
          </cell>
          <cell r="E7261">
            <v>0</v>
          </cell>
          <cell r="F7261">
            <v>0</v>
          </cell>
          <cell r="G7261">
            <v>0</v>
          </cell>
        </row>
        <row r="7262">
          <cell r="A7262" t="str">
            <v/>
          </cell>
          <cell r="B7262" t="str">
            <v/>
          </cell>
          <cell r="C7262" t="str">
            <v>modulos</v>
          </cell>
          <cell r="D7262" t="str">
            <v>gl</v>
          </cell>
          <cell r="E7262">
            <v>32</v>
          </cell>
          <cell r="F7262">
            <v>35000</v>
          </cell>
          <cell r="G7262">
            <v>1120000</v>
          </cell>
        </row>
        <row r="7263">
          <cell r="A7263" t="str">
            <v/>
          </cell>
          <cell r="B7263" t="str">
            <v/>
          </cell>
          <cell r="C7263">
            <v>0</v>
          </cell>
          <cell r="D7263" t="str">
            <v/>
          </cell>
          <cell r="E7263">
            <v>0</v>
          </cell>
          <cell r="F7263">
            <v>0</v>
          </cell>
          <cell r="G7263">
            <v>0</v>
          </cell>
        </row>
        <row r="7264">
          <cell r="A7264" t="str">
            <v/>
          </cell>
          <cell r="B7264" t="str">
            <v/>
          </cell>
          <cell r="C7264">
            <v>0</v>
          </cell>
          <cell r="D7264" t="str">
            <v/>
          </cell>
          <cell r="E7264">
            <v>0</v>
          </cell>
          <cell r="F7264">
            <v>0</v>
          </cell>
          <cell r="G7264">
            <v>0</v>
          </cell>
        </row>
        <row r="7265">
          <cell r="A7265" t="str">
            <v/>
          </cell>
          <cell r="B7265" t="str">
            <v/>
          </cell>
          <cell r="C7265">
            <v>0</v>
          </cell>
          <cell r="D7265" t="str">
            <v/>
          </cell>
          <cell r="E7265">
            <v>0</v>
          </cell>
          <cell r="F7265">
            <v>0</v>
          </cell>
          <cell r="G7265">
            <v>0</v>
          </cell>
        </row>
        <row r="7266">
          <cell r="A7266" t="str">
            <v/>
          </cell>
          <cell r="B7266" t="str">
            <v/>
          </cell>
          <cell r="C7266">
            <v>0</v>
          </cell>
          <cell r="D7266" t="str">
            <v/>
          </cell>
          <cell r="E7266">
            <v>0</v>
          </cell>
          <cell r="F7266">
            <v>0</v>
          </cell>
          <cell r="G7266">
            <v>0</v>
          </cell>
        </row>
        <row r="7267">
          <cell r="A7267" t="str">
            <v/>
          </cell>
          <cell r="B7267" t="str">
            <v/>
          </cell>
          <cell r="C7267">
            <v>0</v>
          </cell>
          <cell r="D7267" t="str">
            <v/>
          </cell>
          <cell r="E7267">
            <v>0</v>
          </cell>
          <cell r="F7267">
            <v>0</v>
          </cell>
          <cell r="G7267">
            <v>0</v>
          </cell>
        </row>
        <row r="7268">
          <cell r="A7268" t="str">
            <v/>
          </cell>
          <cell r="B7268" t="str">
            <v/>
          </cell>
          <cell r="C7268">
            <v>0</v>
          </cell>
          <cell r="D7268" t="str">
            <v/>
          </cell>
          <cell r="E7268">
            <v>0</v>
          </cell>
          <cell r="F7268">
            <v>0</v>
          </cell>
          <cell r="G7268">
            <v>0</v>
          </cell>
        </row>
        <row r="7269">
          <cell r="A7269" t="str">
            <v/>
          </cell>
          <cell r="B7269" t="str">
            <v/>
          </cell>
          <cell r="C7269">
            <v>0</v>
          </cell>
          <cell r="D7269" t="str">
            <v/>
          </cell>
          <cell r="E7269">
            <v>0</v>
          </cell>
          <cell r="F7269">
            <v>0</v>
          </cell>
          <cell r="G7269">
            <v>0</v>
          </cell>
        </row>
        <row r="7270">
          <cell r="A7270" t="str">
            <v/>
          </cell>
          <cell r="B7270" t="str">
            <v/>
          </cell>
          <cell r="C7270">
            <v>0</v>
          </cell>
          <cell r="D7270" t="str">
            <v/>
          </cell>
          <cell r="E7270">
            <v>0</v>
          </cell>
          <cell r="F7270">
            <v>0</v>
          </cell>
          <cell r="G7270">
            <v>0</v>
          </cell>
        </row>
        <row r="7271">
          <cell r="A7271" t="str">
            <v/>
          </cell>
          <cell r="B7271" t="str">
            <v/>
          </cell>
          <cell r="C7271">
            <v>0</v>
          </cell>
          <cell r="D7271" t="str">
            <v/>
          </cell>
          <cell r="E7271">
            <v>0</v>
          </cell>
          <cell r="F7271">
            <v>0</v>
          </cell>
          <cell r="G7271">
            <v>0</v>
          </cell>
        </row>
        <row r="7272">
          <cell r="A7272" t="str">
            <v/>
          </cell>
          <cell r="B7272" t="str">
            <v/>
          </cell>
          <cell r="C7272">
            <v>0</v>
          </cell>
          <cell r="D7272" t="str">
            <v/>
          </cell>
          <cell r="E7272">
            <v>0</v>
          </cell>
          <cell r="F7272">
            <v>0</v>
          </cell>
          <cell r="G7272">
            <v>0</v>
          </cell>
        </row>
        <row r="7273">
          <cell r="A7273" t="str">
            <v/>
          </cell>
          <cell r="B7273" t="str">
            <v/>
          </cell>
          <cell r="C7273">
            <v>0</v>
          </cell>
          <cell r="D7273" t="str">
            <v/>
          </cell>
          <cell r="E7273">
            <v>0</v>
          </cell>
          <cell r="F7273">
            <v>0</v>
          </cell>
          <cell r="G7273">
            <v>0</v>
          </cell>
        </row>
        <row r="7274">
          <cell r="A7274" t="str">
            <v/>
          </cell>
          <cell r="B7274" t="str">
            <v/>
          </cell>
          <cell r="C7274">
            <v>0</v>
          </cell>
          <cell r="D7274" t="str">
            <v/>
          </cell>
          <cell r="E7274">
            <v>0</v>
          </cell>
          <cell r="F7274">
            <v>0</v>
          </cell>
          <cell r="G7274">
            <v>0</v>
          </cell>
        </row>
        <row r="7275">
          <cell r="A7275" t="str">
            <v/>
          </cell>
          <cell r="B7275" t="str">
            <v/>
          </cell>
          <cell r="C7275">
            <v>0</v>
          </cell>
          <cell r="D7275" t="str">
            <v/>
          </cell>
          <cell r="E7275">
            <v>0</v>
          </cell>
          <cell r="F7275">
            <v>0</v>
          </cell>
          <cell r="G7275">
            <v>0</v>
          </cell>
        </row>
        <row r="7276">
          <cell r="A7276">
            <v>0</v>
          </cell>
          <cell r="B7276">
            <v>0</v>
          </cell>
          <cell r="C7276">
            <v>0</v>
          </cell>
          <cell r="D7276">
            <v>0</v>
          </cell>
          <cell r="E7276">
            <v>0</v>
          </cell>
          <cell r="F7276" t="str">
            <v>Total A</v>
          </cell>
          <cell r="G7276">
            <v>1120000</v>
          </cell>
        </row>
        <row r="7277">
          <cell r="A7277">
            <v>0</v>
          </cell>
          <cell r="B7277">
            <v>0</v>
          </cell>
          <cell r="C7277" t="str">
            <v>B - MANO DE OBRA</v>
          </cell>
          <cell r="D7277">
            <v>0</v>
          </cell>
          <cell r="E7277">
            <v>0</v>
          </cell>
          <cell r="F7277">
            <v>0</v>
          </cell>
          <cell r="G7277">
            <v>0</v>
          </cell>
        </row>
        <row r="7278">
          <cell r="A7278" t="str">
            <v>IIEE-SJ - 102000</v>
          </cell>
          <cell r="B7278" t="str">
            <v xml:space="preserve">Oficial </v>
          </cell>
          <cell r="C7278" t="str">
            <v>Oficial</v>
          </cell>
          <cell r="D7278" t="str">
            <v>hs.</v>
          </cell>
          <cell r="E7278">
            <v>0</v>
          </cell>
          <cell r="F7278">
            <v>222.14</v>
          </cell>
          <cell r="G7278">
            <v>0</v>
          </cell>
        </row>
        <row r="7279">
          <cell r="A7279" t="str">
            <v>IIEE-SJ - 103000</v>
          </cell>
          <cell r="B7279" t="str">
            <v>Ayudante</v>
          </cell>
          <cell r="C7279" t="str">
            <v>Ayudante</v>
          </cell>
          <cell r="D7279" t="str">
            <v>hs.</v>
          </cell>
          <cell r="E7279">
            <v>0</v>
          </cell>
          <cell r="F7279">
            <v>188.03</v>
          </cell>
          <cell r="G7279">
            <v>0</v>
          </cell>
        </row>
        <row r="7280">
          <cell r="A7280" t="str">
            <v>IIEE-SJ - 102000</v>
          </cell>
          <cell r="B7280" t="str">
            <v xml:space="preserve">Oficial </v>
          </cell>
          <cell r="C7280" t="str">
            <v>Cargas Sociales Oficial</v>
          </cell>
          <cell r="D7280" t="str">
            <v>hs.</v>
          </cell>
          <cell r="E7280">
            <v>0</v>
          </cell>
          <cell r="F7280">
            <v>139.9</v>
          </cell>
          <cell r="G7280">
            <v>0</v>
          </cell>
        </row>
        <row r="7281">
          <cell r="A7281" t="str">
            <v>IIEE-SJ - 103000</v>
          </cell>
          <cell r="B7281" t="str">
            <v>Ayudante</v>
          </cell>
          <cell r="C7281" t="str">
            <v>Cargas Sociales Ayudante</v>
          </cell>
          <cell r="D7281" t="str">
            <v>hs.</v>
          </cell>
          <cell r="E7281">
            <v>0</v>
          </cell>
          <cell r="F7281">
            <v>118.96</v>
          </cell>
          <cell r="G7281">
            <v>0</v>
          </cell>
        </row>
        <row r="7282">
          <cell r="A7282" t="str">
            <v/>
          </cell>
          <cell r="B7282">
            <v>0</v>
          </cell>
          <cell r="C7282">
            <v>0</v>
          </cell>
          <cell r="D7282" t="str">
            <v/>
          </cell>
          <cell r="E7282">
            <v>0</v>
          </cell>
          <cell r="F7282">
            <v>0</v>
          </cell>
          <cell r="G7282">
            <v>0</v>
          </cell>
        </row>
        <row r="7283">
          <cell r="A7283" t="str">
            <v/>
          </cell>
          <cell r="B7283">
            <v>0</v>
          </cell>
          <cell r="C7283">
            <v>0</v>
          </cell>
          <cell r="D7283" t="str">
            <v/>
          </cell>
          <cell r="E7283">
            <v>0</v>
          </cell>
          <cell r="F7283">
            <v>0</v>
          </cell>
          <cell r="G7283">
            <v>0</v>
          </cell>
        </row>
        <row r="7284">
          <cell r="A7284" t="str">
            <v/>
          </cell>
          <cell r="B7284">
            <v>0</v>
          </cell>
          <cell r="C7284">
            <v>0</v>
          </cell>
          <cell r="D7284" t="str">
            <v/>
          </cell>
          <cell r="E7284">
            <v>0</v>
          </cell>
          <cell r="F7284">
            <v>0</v>
          </cell>
          <cell r="G7284">
            <v>0</v>
          </cell>
        </row>
        <row r="7285">
          <cell r="A7285" t="str">
            <v/>
          </cell>
          <cell r="B7285">
            <v>0</v>
          </cell>
          <cell r="C7285">
            <v>0</v>
          </cell>
          <cell r="D7285" t="str">
            <v/>
          </cell>
          <cell r="E7285">
            <v>0</v>
          </cell>
          <cell r="F7285">
            <v>0</v>
          </cell>
          <cell r="G7285">
            <v>0</v>
          </cell>
        </row>
        <row r="7286">
          <cell r="A7286">
            <v>0</v>
          </cell>
          <cell r="B7286">
            <v>0</v>
          </cell>
          <cell r="C7286">
            <v>0</v>
          </cell>
          <cell r="D7286">
            <v>0</v>
          </cell>
          <cell r="E7286">
            <v>0</v>
          </cell>
          <cell r="F7286" t="str">
            <v>Total B</v>
          </cell>
          <cell r="G7286">
            <v>0</v>
          </cell>
        </row>
        <row r="7287">
          <cell r="A7287">
            <v>0</v>
          </cell>
          <cell r="B7287">
            <v>0</v>
          </cell>
          <cell r="C7287" t="str">
            <v>C - EQUIPOS</v>
          </cell>
          <cell r="D7287">
            <v>0</v>
          </cell>
          <cell r="E7287">
            <v>0</v>
          </cell>
          <cell r="F7287">
            <v>0</v>
          </cell>
          <cell r="G7287">
            <v>0</v>
          </cell>
        </row>
        <row r="7288">
          <cell r="A7288" t="str">
            <v/>
          </cell>
          <cell r="B7288" t="str">
            <v/>
          </cell>
          <cell r="C7288">
            <v>0</v>
          </cell>
          <cell r="D7288" t="str">
            <v/>
          </cell>
          <cell r="E7288">
            <v>0</v>
          </cell>
          <cell r="F7288">
            <v>0</v>
          </cell>
          <cell r="G7288">
            <v>0</v>
          </cell>
        </row>
        <row r="7289">
          <cell r="A7289" t="str">
            <v/>
          </cell>
          <cell r="B7289" t="str">
            <v/>
          </cell>
          <cell r="C7289">
            <v>0</v>
          </cell>
          <cell r="D7289" t="str">
            <v/>
          </cell>
          <cell r="E7289">
            <v>0</v>
          </cell>
          <cell r="F7289">
            <v>0</v>
          </cell>
          <cell r="G7289">
            <v>0</v>
          </cell>
        </row>
        <row r="7290">
          <cell r="A7290" t="str">
            <v/>
          </cell>
          <cell r="B7290" t="str">
            <v/>
          </cell>
          <cell r="C7290">
            <v>0</v>
          </cell>
          <cell r="D7290" t="str">
            <v/>
          </cell>
          <cell r="E7290">
            <v>0</v>
          </cell>
          <cell r="F7290">
            <v>0</v>
          </cell>
          <cell r="G7290">
            <v>0</v>
          </cell>
        </row>
        <row r="7291">
          <cell r="A7291" t="str">
            <v/>
          </cell>
          <cell r="B7291" t="str">
            <v/>
          </cell>
          <cell r="C7291">
            <v>0</v>
          </cell>
          <cell r="D7291" t="str">
            <v/>
          </cell>
          <cell r="E7291">
            <v>0</v>
          </cell>
          <cell r="F7291">
            <v>0</v>
          </cell>
          <cell r="G7291">
            <v>0</v>
          </cell>
        </row>
        <row r="7292">
          <cell r="A7292" t="str">
            <v/>
          </cell>
          <cell r="B7292" t="str">
            <v/>
          </cell>
          <cell r="C7292">
            <v>0</v>
          </cell>
          <cell r="D7292" t="str">
            <v/>
          </cell>
          <cell r="E7292">
            <v>0</v>
          </cell>
          <cell r="F7292">
            <v>0</v>
          </cell>
          <cell r="G7292">
            <v>0</v>
          </cell>
        </row>
        <row r="7293">
          <cell r="A7293" t="str">
            <v/>
          </cell>
          <cell r="B7293" t="str">
            <v/>
          </cell>
          <cell r="C7293">
            <v>0</v>
          </cell>
          <cell r="D7293" t="str">
            <v/>
          </cell>
          <cell r="E7293">
            <v>0</v>
          </cell>
          <cell r="F7293">
            <v>0</v>
          </cell>
          <cell r="G7293">
            <v>0</v>
          </cell>
        </row>
        <row r="7294">
          <cell r="A7294" t="str">
            <v/>
          </cell>
          <cell r="B7294" t="str">
            <v/>
          </cell>
          <cell r="C7294">
            <v>0</v>
          </cell>
          <cell r="D7294" t="str">
            <v/>
          </cell>
          <cell r="E7294">
            <v>0</v>
          </cell>
          <cell r="F7294">
            <v>0</v>
          </cell>
          <cell r="G7294">
            <v>0</v>
          </cell>
        </row>
        <row r="7295">
          <cell r="A7295" t="str">
            <v/>
          </cell>
          <cell r="B7295" t="str">
            <v/>
          </cell>
          <cell r="C7295">
            <v>0</v>
          </cell>
          <cell r="D7295" t="str">
            <v/>
          </cell>
          <cell r="E7295">
            <v>0</v>
          </cell>
          <cell r="F7295">
            <v>0</v>
          </cell>
          <cell r="G7295">
            <v>0</v>
          </cell>
        </row>
        <row r="7296">
          <cell r="A7296" t="str">
            <v/>
          </cell>
          <cell r="B7296" t="str">
            <v/>
          </cell>
          <cell r="C7296">
            <v>0</v>
          </cell>
          <cell r="D7296" t="str">
            <v/>
          </cell>
          <cell r="E7296">
            <v>0</v>
          </cell>
          <cell r="F7296">
            <v>0</v>
          </cell>
          <cell r="G7296">
            <v>0</v>
          </cell>
        </row>
        <row r="7297">
          <cell r="A7297">
            <v>0</v>
          </cell>
          <cell r="B7297">
            <v>0</v>
          </cell>
          <cell r="C7297">
            <v>0</v>
          </cell>
          <cell r="D7297">
            <v>0</v>
          </cell>
          <cell r="E7297">
            <v>0</v>
          </cell>
          <cell r="F7297" t="str">
            <v>Total C</v>
          </cell>
          <cell r="G7297">
            <v>0</v>
          </cell>
        </row>
        <row r="7298">
          <cell r="A7298">
            <v>0</v>
          </cell>
          <cell r="B7298">
            <v>0</v>
          </cell>
          <cell r="C7298">
            <v>0</v>
          </cell>
          <cell r="D7298">
            <v>0</v>
          </cell>
          <cell r="E7298">
            <v>0</v>
          </cell>
          <cell r="F7298">
            <v>0</v>
          </cell>
          <cell r="G7298">
            <v>0</v>
          </cell>
        </row>
        <row r="7299">
          <cell r="A7299" t="str">
            <v>25.16</v>
          </cell>
          <cell r="B7299" t="str">
            <v>Modulos aulicos (8x4meses)</v>
          </cell>
          <cell r="C7299">
            <v>0</v>
          </cell>
          <cell r="D7299" t="str">
            <v>Costo  Neto</v>
          </cell>
          <cell r="E7299">
            <v>0</v>
          </cell>
          <cell r="F7299" t="str">
            <v>Total D=A+B+C</v>
          </cell>
          <cell r="G7299">
            <v>1120000</v>
          </cell>
        </row>
        <row r="7301">
          <cell r="A7301" t="str">
            <v>ANALISIS DE PRECIOS</v>
          </cell>
          <cell r="B7301">
            <v>0</v>
          </cell>
          <cell r="C7301">
            <v>0</v>
          </cell>
          <cell r="D7301">
            <v>0</v>
          </cell>
          <cell r="E7301">
            <v>0</v>
          </cell>
          <cell r="F7301">
            <v>0</v>
          </cell>
          <cell r="G7301">
            <v>0</v>
          </cell>
        </row>
        <row r="7302">
          <cell r="A7302" t="str">
            <v>COMITENTE:</v>
          </cell>
          <cell r="B7302" t="str">
            <v>DIRECCIÓN DE INFRAESTRUCTURA ESCOLAR</v>
          </cell>
          <cell r="C7302">
            <v>0</v>
          </cell>
          <cell r="D7302">
            <v>0</v>
          </cell>
          <cell r="E7302">
            <v>0</v>
          </cell>
          <cell r="F7302">
            <v>0</v>
          </cell>
          <cell r="G7302">
            <v>0</v>
          </cell>
        </row>
        <row r="7303">
          <cell r="A7303" t="str">
            <v>CONTRATISTA:</v>
          </cell>
          <cell r="B7303">
            <v>0</v>
          </cell>
          <cell r="C7303">
            <v>0</v>
          </cell>
          <cell r="D7303">
            <v>0</v>
          </cell>
          <cell r="E7303">
            <v>0</v>
          </cell>
          <cell r="F7303">
            <v>0</v>
          </cell>
          <cell r="G7303">
            <v>0</v>
          </cell>
        </row>
        <row r="7304">
          <cell r="A7304" t="str">
            <v>OBRA:</v>
          </cell>
          <cell r="B7304" t="str">
            <v>ESCUELA JUAN JOSE PASO</v>
          </cell>
          <cell r="C7304">
            <v>0</v>
          </cell>
          <cell r="D7304">
            <v>0</v>
          </cell>
          <cell r="E7304">
            <v>0</v>
          </cell>
          <cell r="F7304" t="str">
            <v>PRECIOS A:</v>
          </cell>
          <cell r="G7304">
            <v>44180</v>
          </cell>
        </row>
        <row r="7305">
          <cell r="A7305" t="str">
            <v>UBICACIÓN:</v>
          </cell>
          <cell r="B7305" t="str">
            <v>DEPARTAMENTO ANGACO</v>
          </cell>
          <cell r="C7305">
            <v>0</v>
          </cell>
          <cell r="D7305">
            <v>0</v>
          </cell>
          <cell r="E7305">
            <v>0</v>
          </cell>
          <cell r="F7305">
            <v>0</v>
          </cell>
          <cell r="G7305">
            <v>0</v>
          </cell>
        </row>
        <row r="7306">
          <cell r="A7306" t="str">
            <v>RUBRO:</v>
          </cell>
          <cell r="B7306">
            <v>25</v>
          </cell>
          <cell r="C7306" t="str">
            <v>REPARACIONES, REFACCIONES Y REFUNCIONALIZACIONES</v>
          </cell>
          <cell r="D7306">
            <v>0</v>
          </cell>
          <cell r="E7306">
            <v>0</v>
          </cell>
          <cell r="F7306">
            <v>0</v>
          </cell>
          <cell r="G7306">
            <v>0</v>
          </cell>
        </row>
        <row r="7307">
          <cell r="A7307" t="str">
            <v>ITEM:</v>
          </cell>
          <cell r="B7307" t="str">
            <v>25.17</v>
          </cell>
          <cell r="C7307" t="str">
            <v>patio de juegos</v>
          </cell>
          <cell r="D7307">
            <v>0</v>
          </cell>
          <cell r="E7307">
            <v>0</v>
          </cell>
          <cell r="F7307" t="str">
            <v>UNIDAD:</v>
          </cell>
          <cell r="G7307" t="str">
            <v>gl</v>
          </cell>
        </row>
        <row r="7308">
          <cell r="A7308">
            <v>0</v>
          </cell>
          <cell r="B7308">
            <v>0</v>
          </cell>
          <cell r="C7308">
            <v>0</v>
          </cell>
          <cell r="D7308">
            <v>0</v>
          </cell>
          <cell r="E7308">
            <v>0</v>
          </cell>
          <cell r="F7308">
            <v>0</v>
          </cell>
          <cell r="G7308">
            <v>0</v>
          </cell>
        </row>
        <row r="7309">
          <cell r="A7309" t="str">
            <v>DATOS REDETERMINACION</v>
          </cell>
          <cell r="B7309">
            <v>0</v>
          </cell>
          <cell r="C7309" t="str">
            <v>DESIGNACION</v>
          </cell>
          <cell r="D7309" t="str">
            <v>U</v>
          </cell>
          <cell r="E7309" t="str">
            <v>Cantidad</v>
          </cell>
          <cell r="F7309" t="str">
            <v>$ Unitarios</v>
          </cell>
          <cell r="G7309" t="str">
            <v>$ Parcial</v>
          </cell>
        </row>
        <row r="7310">
          <cell r="A7310" t="str">
            <v>CÓDIGO</v>
          </cell>
          <cell r="B7310" t="str">
            <v>DESCRIPCIÓN</v>
          </cell>
          <cell r="C7310">
            <v>0</v>
          </cell>
          <cell r="D7310">
            <v>0</v>
          </cell>
          <cell r="E7310">
            <v>0</v>
          </cell>
          <cell r="F7310">
            <v>0</v>
          </cell>
          <cell r="G7310">
            <v>0</v>
          </cell>
        </row>
        <row r="7311">
          <cell r="A7311">
            <v>0</v>
          </cell>
          <cell r="B7311">
            <v>0</v>
          </cell>
          <cell r="C7311" t="str">
            <v>A - MATERIALES</v>
          </cell>
          <cell r="D7311">
            <v>0</v>
          </cell>
          <cell r="E7311">
            <v>0</v>
          </cell>
          <cell r="F7311">
            <v>0</v>
          </cell>
          <cell r="G7311">
            <v>0</v>
          </cell>
        </row>
        <row r="7312">
          <cell r="A7312" t="str">
            <v>INDEC-DCTO - inciso p)</v>
          </cell>
          <cell r="B7312" t="str">
            <v>Gastos generales</v>
          </cell>
          <cell r="C7312" t="str">
            <v>Materiales Varios (Trabajo de Albañilería)</v>
          </cell>
          <cell r="D7312" t="str">
            <v>Gl.</v>
          </cell>
          <cell r="E7312">
            <v>1</v>
          </cell>
          <cell r="F7312">
            <v>18750</v>
          </cell>
          <cell r="G7312">
            <v>18750</v>
          </cell>
        </row>
        <row r="7313">
          <cell r="A7313" t="str">
            <v/>
          </cell>
          <cell r="B7313" t="str">
            <v/>
          </cell>
          <cell r="C7313">
            <v>0</v>
          </cell>
          <cell r="D7313" t="str">
            <v/>
          </cell>
          <cell r="E7313">
            <v>0</v>
          </cell>
          <cell r="F7313">
            <v>0</v>
          </cell>
          <cell r="G7313">
            <v>0</v>
          </cell>
        </row>
        <row r="7314">
          <cell r="A7314" t="str">
            <v/>
          </cell>
          <cell r="B7314" t="str">
            <v/>
          </cell>
          <cell r="C7314">
            <v>0</v>
          </cell>
          <cell r="D7314" t="str">
            <v/>
          </cell>
          <cell r="E7314">
            <v>0</v>
          </cell>
          <cell r="F7314">
            <v>0</v>
          </cell>
          <cell r="G7314">
            <v>0</v>
          </cell>
        </row>
        <row r="7315">
          <cell r="A7315" t="str">
            <v/>
          </cell>
          <cell r="B7315" t="str">
            <v/>
          </cell>
          <cell r="C7315">
            <v>0</v>
          </cell>
          <cell r="D7315" t="str">
            <v/>
          </cell>
          <cell r="E7315">
            <v>0</v>
          </cell>
          <cell r="F7315">
            <v>0</v>
          </cell>
          <cell r="G7315">
            <v>0</v>
          </cell>
        </row>
        <row r="7316">
          <cell r="A7316" t="str">
            <v/>
          </cell>
          <cell r="B7316" t="str">
            <v/>
          </cell>
          <cell r="C7316">
            <v>0</v>
          </cell>
          <cell r="D7316" t="str">
            <v/>
          </cell>
          <cell r="E7316">
            <v>0</v>
          </cell>
          <cell r="F7316">
            <v>0</v>
          </cell>
          <cell r="G7316">
            <v>0</v>
          </cell>
        </row>
        <row r="7317">
          <cell r="A7317" t="str">
            <v/>
          </cell>
          <cell r="B7317" t="str">
            <v/>
          </cell>
          <cell r="C7317">
            <v>0</v>
          </cell>
          <cell r="D7317" t="str">
            <v/>
          </cell>
          <cell r="E7317">
            <v>0</v>
          </cell>
          <cell r="F7317">
            <v>0</v>
          </cell>
          <cell r="G7317">
            <v>0</v>
          </cell>
        </row>
        <row r="7318">
          <cell r="A7318" t="str">
            <v/>
          </cell>
          <cell r="B7318" t="str">
            <v/>
          </cell>
          <cell r="C7318">
            <v>0</v>
          </cell>
          <cell r="D7318" t="str">
            <v/>
          </cell>
          <cell r="E7318">
            <v>0</v>
          </cell>
          <cell r="F7318">
            <v>0</v>
          </cell>
          <cell r="G7318">
            <v>0</v>
          </cell>
        </row>
        <row r="7319">
          <cell r="A7319" t="str">
            <v/>
          </cell>
          <cell r="B7319" t="str">
            <v/>
          </cell>
          <cell r="C7319">
            <v>0</v>
          </cell>
          <cell r="D7319" t="str">
            <v/>
          </cell>
          <cell r="E7319">
            <v>0</v>
          </cell>
          <cell r="F7319">
            <v>0</v>
          </cell>
          <cell r="G7319">
            <v>0</v>
          </cell>
        </row>
        <row r="7320">
          <cell r="A7320" t="str">
            <v/>
          </cell>
          <cell r="B7320" t="str">
            <v/>
          </cell>
          <cell r="C7320">
            <v>0</v>
          </cell>
          <cell r="D7320" t="str">
            <v/>
          </cell>
          <cell r="E7320">
            <v>0</v>
          </cell>
          <cell r="F7320">
            <v>0</v>
          </cell>
          <cell r="G7320">
            <v>0</v>
          </cell>
        </row>
        <row r="7321">
          <cell r="A7321" t="str">
            <v/>
          </cell>
          <cell r="B7321" t="str">
            <v/>
          </cell>
          <cell r="C7321">
            <v>0</v>
          </cell>
          <cell r="D7321" t="str">
            <v/>
          </cell>
          <cell r="E7321">
            <v>0</v>
          </cell>
          <cell r="F7321">
            <v>0</v>
          </cell>
          <cell r="G7321">
            <v>0</v>
          </cell>
        </row>
        <row r="7322">
          <cell r="A7322" t="str">
            <v/>
          </cell>
          <cell r="B7322" t="str">
            <v/>
          </cell>
          <cell r="C7322">
            <v>0</v>
          </cell>
          <cell r="D7322" t="str">
            <v/>
          </cell>
          <cell r="E7322">
            <v>0</v>
          </cell>
          <cell r="F7322">
            <v>0</v>
          </cell>
          <cell r="G7322">
            <v>0</v>
          </cell>
        </row>
        <row r="7323">
          <cell r="A7323" t="str">
            <v/>
          </cell>
          <cell r="B7323" t="str">
            <v/>
          </cell>
          <cell r="C7323">
            <v>0</v>
          </cell>
          <cell r="D7323" t="str">
            <v/>
          </cell>
          <cell r="E7323">
            <v>0</v>
          </cell>
          <cell r="F7323">
            <v>0</v>
          </cell>
          <cell r="G7323">
            <v>0</v>
          </cell>
        </row>
        <row r="7324">
          <cell r="A7324" t="str">
            <v/>
          </cell>
          <cell r="B7324" t="str">
            <v/>
          </cell>
          <cell r="C7324">
            <v>0</v>
          </cell>
          <cell r="D7324" t="str">
            <v/>
          </cell>
          <cell r="E7324">
            <v>0</v>
          </cell>
          <cell r="F7324">
            <v>0</v>
          </cell>
          <cell r="G7324">
            <v>0</v>
          </cell>
        </row>
        <row r="7325">
          <cell r="A7325" t="str">
            <v/>
          </cell>
          <cell r="B7325" t="str">
            <v/>
          </cell>
          <cell r="C7325">
            <v>0</v>
          </cell>
          <cell r="D7325" t="str">
            <v/>
          </cell>
          <cell r="E7325">
            <v>0</v>
          </cell>
          <cell r="F7325">
            <v>0</v>
          </cell>
          <cell r="G7325">
            <v>0</v>
          </cell>
        </row>
        <row r="7326">
          <cell r="A7326">
            <v>0</v>
          </cell>
          <cell r="B7326">
            <v>0</v>
          </cell>
          <cell r="C7326">
            <v>0</v>
          </cell>
          <cell r="D7326">
            <v>0</v>
          </cell>
          <cell r="E7326">
            <v>0</v>
          </cell>
          <cell r="F7326" t="str">
            <v>Total A</v>
          </cell>
          <cell r="G7326">
            <v>18750</v>
          </cell>
        </row>
        <row r="7327">
          <cell r="A7327">
            <v>0</v>
          </cell>
          <cell r="B7327">
            <v>0</v>
          </cell>
          <cell r="C7327" t="str">
            <v>B - MANO DE OBRA</v>
          </cell>
          <cell r="D7327">
            <v>0</v>
          </cell>
          <cell r="E7327">
            <v>0</v>
          </cell>
          <cell r="F7327">
            <v>0</v>
          </cell>
          <cell r="G7327">
            <v>0</v>
          </cell>
        </row>
        <row r="7328">
          <cell r="A7328" t="str">
            <v>IIEE-SJ - 102000</v>
          </cell>
          <cell r="B7328" t="str">
            <v xml:space="preserve">Oficial </v>
          </cell>
          <cell r="C7328" t="str">
            <v>Oficial</v>
          </cell>
          <cell r="D7328" t="str">
            <v>hs.</v>
          </cell>
          <cell r="E7328">
            <v>25.89</v>
          </cell>
          <cell r="F7328">
            <v>222.14</v>
          </cell>
          <cell r="G7328">
            <v>5751.2</v>
          </cell>
        </row>
        <row r="7329">
          <cell r="A7329" t="str">
            <v>IIEE-SJ - 103000</v>
          </cell>
          <cell r="B7329" t="str">
            <v>Ayudante</v>
          </cell>
          <cell r="C7329" t="str">
            <v>Ayudante</v>
          </cell>
          <cell r="D7329" t="str">
            <v>hs.</v>
          </cell>
          <cell r="E7329">
            <v>30.54</v>
          </cell>
          <cell r="F7329">
            <v>188.03</v>
          </cell>
          <cell r="G7329">
            <v>5742.44</v>
          </cell>
        </row>
        <row r="7330">
          <cell r="A7330" t="str">
            <v>IIEE-SJ - 102000</v>
          </cell>
          <cell r="B7330" t="str">
            <v xml:space="preserve">Oficial </v>
          </cell>
          <cell r="C7330" t="str">
            <v>Cargas Sociales Oficial</v>
          </cell>
          <cell r="D7330" t="str">
            <v>hs.</v>
          </cell>
          <cell r="E7330">
            <v>25.89</v>
          </cell>
          <cell r="F7330">
            <v>139.9</v>
          </cell>
          <cell r="G7330">
            <v>3622.01</v>
          </cell>
        </row>
        <row r="7331">
          <cell r="A7331" t="str">
            <v>IIEE-SJ - 103000</v>
          </cell>
          <cell r="B7331" t="str">
            <v>Ayudante</v>
          </cell>
          <cell r="C7331" t="str">
            <v>Cargas Sociales Ayudante</v>
          </cell>
          <cell r="D7331" t="str">
            <v>hs.</v>
          </cell>
          <cell r="E7331">
            <v>30.54</v>
          </cell>
          <cell r="F7331">
            <v>118.96</v>
          </cell>
          <cell r="G7331">
            <v>3633.04</v>
          </cell>
        </row>
        <row r="7332">
          <cell r="A7332" t="str">
            <v/>
          </cell>
          <cell r="B7332">
            <v>0</v>
          </cell>
          <cell r="C7332">
            <v>0</v>
          </cell>
          <cell r="D7332" t="str">
            <v/>
          </cell>
          <cell r="E7332">
            <v>0</v>
          </cell>
          <cell r="F7332">
            <v>0</v>
          </cell>
          <cell r="G7332">
            <v>0</v>
          </cell>
        </row>
        <row r="7333">
          <cell r="A7333" t="str">
            <v/>
          </cell>
          <cell r="B7333">
            <v>0</v>
          </cell>
          <cell r="C7333">
            <v>0</v>
          </cell>
          <cell r="D7333" t="str">
            <v/>
          </cell>
          <cell r="E7333">
            <v>0</v>
          </cell>
          <cell r="F7333">
            <v>0</v>
          </cell>
          <cell r="G7333">
            <v>0</v>
          </cell>
        </row>
        <row r="7334">
          <cell r="A7334" t="str">
            <v/>
          </cell>
          <cell r="B7334">
            <v>0</v>
          </cell>
          <cell r="C7334">
            <v>0</v>
          </cell>
          <cell r="D7334" t="str">
            <v/>
          </cell>
          <cell r="E7334">
            <v>0</v>
          </cell>
          <cell r="F7334">
            <v>0</v>
          </cell>
          <cell r="G7334">
            <v>0</v>
          </cell>
        </row>
        <row r="7335">
          <cell r="A7335" t="str">
            <v/>
          </cell>
          <cell r="B7335">
            <v>0</v>
          </cell>
          <cell r="C7335">
            <v>0</v>
          </cell>
          <cell r="D7335" t="str">
            <v/>
          </cell>
          <cell r="E7335">
            <v>0</v>
          </cell>
          <cell r="F7335">
            <v>0</v>
          </cell>
          <cell r="G7335">
            <v>0</v>
          </cell>
        </row>
        <row r="7336">
          <cell r="A7336">
            <v>0</v>
          </cell>
          <cell r="B7336">
            <v>0</v>
          </cell>
          <cell r="C7336">
            <v>0</v>
          </cell>
          <cell r="D7336">
            <v>0</v>
          </cell>
          <cell r="E7336">
            <v>0</v>
          </cell>
          <cell r="F7336" t="str">
            <v>Total B</v>
          </cell>
          <cell r="G7336">
            <v>18748.689999999999</v>
          </cell>
        </row>
        <row r="7337">
          <cell r="A7337">
            <v>0</v>
          </cell>
          <cell r="B7337">
            <v>0</v>
          </cell>
          <cell r="C7337" t="str">
            <v>C - EQUIPOS</v>
          </cell>
          <cell r="D7337">
            <v>0</v>
          </cell>
          <cell r="E7337">
            <v>0</v>
          </cell>
          <cell r="F7337">
            <v>0</v>
          </cell>
          <cell r="G7337">
            <v>0</v>
          </cell>
        </row>
        <row r="7338">
          <cell r="A7338" t="str">
            <v/>
          </cell>
          <cell r="B7338" t="str">
            <v/>
          </cell>
          <cell r="C7338">
            <v>0</v>
          </cell>
          <cell r="D7338" t="str">
            <v/>
          </cell>
          <cell r="E7338">
            <v>0</v>
          </cell>
          <cell r="F7338">
            <v>0</v>
          </cell>
          <cell r="G7338">
            <v>0</v>
          </cell>
        </row>
        <row r="7339">
          <cell r="A7339" t="str">
            <v/>
          </cell>
          <cell r="B7339" t="str">
            <v/>
          </cell>
          <cell r="C7339">
            <v>0</v>
          </cell>
          <cell r="D7339" t="str">
            <v/>
          </cell>
          <cell r="E7339">
            <v>0</v>
          </cell>
          <cell r="F7339">
            <v>0</v>
          </cell>
          <cell r="G7339">
            <v>0</v>
          </cell>
        </row>
        <row r="7340">
          <cell r="A7340" t="str">
            <v/>
          </cell>
          <cell r="B7340" t="str">
            <v/>
          </cell>
          <cell r="C7340">
            <v>0</v>
          </cell>
          <cell r="D7340" t="str">
            <v/>
          </cell>
          <cell r="E7340">
            <v>0</v>
          </cell>
          <cell r="F7340">
            <v>0</v>
          </cell>
          <cell r="G7340">
            <v>0</v>
          </cell>
        </row>
        <row r="7341">
          <cell r="A7341" t="str">
            <v/>
          </cell>
          <cell r="B7341" t="str">
            <v/>
          </cell>
          <cell r="C7341">
            <v>0</v>
          </cell>
          <cell r="D7341" t="str">
            <v/>
          </cell>
          <cell r="E7341">
            <v>0</v>
          </cell>
          <cell r="F7341">
            <v>0</v>
          </cell>
          <cell r="G7341">
            <v>0</v>
          </cell>
        </row>
        <row r="7342">
          <cell r="A7342" t="str">
            <v/>
          </cell>
          <cell r="B7342" t="str">
            <v/>
          </cell>
          <cell r="C7342">
            <v>0</v>
          </cell>
          <cell r="D7342" t="str">
            <v/>
          </cell>
          <cell r="E7342">
            <v>0</v>
          </cell>
          <cell r="F7342">
            <v>0</v>
          </cell>
          <cell r="G7342">
            <v>0</v>
          </cell>
        </row>
        <row r="7343">
          <cell r="A7343" t="str">
            <v/>
          </cell>
          <cell r="B7343" t="str">
            <v/>
          </cell>
          <cell r="C7343">
            <v>0</v>
          </cell>
          <cell r="D7343" t="str">
            <v/>
          </cell>
          <cell r="E7343">
            <v>0</v>
          </cell>
          <cell r="F7343">
            <v>0</v>
          </cell>
          <cell r="G7343">
            <v>0</v>
          </cell>
        </row>
        <row r="7344">
          <cell r="A7344" t="str">
            <v/>
          </cell>
          <cell r="B7344" t="str">
            <v/>
          </cell>
          <cell r="C7344">
            <v>0</v>
          </cell>
          <cell r="D7344" t="str">
            <v/>
          </cell>
          <cell r="E7344">
            <v>0</v>
          </cell>
          <cell r="F7344">
            <v>0</v>
          </cell>
          <cell r="G7344">
            <v>0</v>
          </cell>
        </row>
        <row r="7345">
          <cell r="A7345" t="str">
            <v/>
          </cell>
          <cell r="B7345" t="str">
            <v/>
          </cell>
          <cell r="C7345">
            <v>0</v>
          </cell>
          <cell r="D7345" t="str">
            <v/>
          </cell>
          <cell r="E7345">
            <v>0</v>
          </cell>
          <cell r="F7345">
            <v>0</v>
          </cell>
          <cell r="G7345">
            <v>0</v>
          </cell>
        </row>
        <row r="7346">
          <cell r="A7346" t="str">
            <v/>
          </cell>
          <cell r="B7346" t="str">
            <v/>
          </cell>
          <cell r="C7346">
            <v>0</v>
          </cell>
          <cell r="D7346" t="str">
            <v/>
          </cell>
          <cell r="E7346">
            <v>0</v>
          </cell>
          <cell r="F7346">
            <v>0</v>
          </cell>
          <cell r="G7346">
            <v>0</v>
          </cell>
        </row>
        <row r="7347">
          <cell r="A7347">
            <v>0</v>
          </cell>
          <cell r="B7347">
            <v>0</v>
          </cell>
          <cell r="C7347">
            <v>0</v>
          </cell>
          <cell r="D7347">
            <v>0</v>
          </cell>
          <cell r="E7347">
            <v>0</v>
          </cell>
          <cell r="F7347" t="str">
            <v>Total C</v>
          </cell>
          <cell r="G7347">
            <v>0</v>
          </cell>
        </row>
        <row r="7348">
          <cell r="A7348">
            <v>0</v>
          </cell>
          <cell r="B7348">
            <v>0</v>
          </cell>
          <cell r="C7348">
            <v>0</v>
          </cell>
          <cell r="D7348">
            <v>0</v>
          </cell>
          <cell r="E7348">
            <v>0</v>
          </cell>
          <cell r="F7348">
            <v>0</v>
          </cell>
          <cell r="G7348">
            <v>0</v>
          </cell>
        </row>
        <row r="7349">
          <cell r="A7349" t="str">
            <v>25.17</v>
          </cell>
          <cell r="B7349" t="str">
            <v>patio de juegos</v>
          </cell>
          <cell r="C7349">
            <v>0</v>
          </cell>
          <cell r="D7349" t="str">
            <v>Costo  Neto</v>
          </cell>
          <cell r="E7349">
            <v>0</v>
          </cell>
          <cell r="F7349" t="str">
            <v>Total D=A+B+C</v>
          </cell>
          <cell r="G7349">
            <v>37498.69</v>
          </cell>
        </row>
        <row r="7351">
          <cell r="A7351" t="str">
            <v>ANALISIS DE PRECIOS</v>
          </cell>
          <cell r="B7351">
            <v>0</v>
          </cell>
          <cell r="C7351">
            <v>0</v>
          </cell>
          <cell r="D7351">
            <v>0</v>
          </cell>
          <cell r="E7351">
            <v>0</v>
          </cell>
          <cell r="F7351">
            <v>0</v>
          </cell>
          <cell r="G7351">
            <v>0</v>
          </cell>
        </row>
        <row r="7352">
          <cell r="A7352" t="str">
            <v>COMITENTE:</v>
          </cell>
          <cell r="B7352" t="str">
            <v>DIRECCIÓN DE INFRAESTRUCTURA ESCOLAR</v>
          </cell>
          <cell r="C7352">
            <v>0</v>
          </cell>
          <cell r="D7352">
            <v>0</v>
          </cell>
          <cell r="E7352">
            <v>0</v>
          </cell>
          <cell r="F7352">
            <v>0</v>
          </cell>
          <cell r="G7352">
            <v>0</v>
          </cell>
        </row>
        <row r="7353">
          <cell r="A7353" t="str">
            <v>CONTRATISTA:</v>
          </cell>
          <cell r="B7353">
            <v>0</v>
          </cell>
          <cell r="C7353">
            <v>0</v>
          </cell>
          <cell r="D7353">
            <v>0</v>
          </cell>
          <cell r="E7353">
            <v>0</v>
          </cell>
          <cell r="F7353">
            <v>0</v>
          </cell>
          <cell r="G7353">
            <v>0</v>
          </cell>
        </row>
        <row r="7354">
          <cell r="A7354" t="str">
            <v>OBRA:</v>
          </cell>
          <cell r="B7354" t="str">
            <v>ESCUELA JUAN JOSE PASO</v>
          </cell>
          <cell r="C7354">
            <v>0</v>
          </cell>
          <cell r="D7354">
            <v>0</v>
          </cell>
          <cell r="E7354">
            <v>0</v>
          </cell>
          <cell r="F7354" t="str">
            <v>PRECIOS A:</v>
          </cell>
          <cell r="G7354">
            <v>44180</v>
          </cell>
        </row>
        <row r="7355">
          <cell r="A7355" t="str">
            <v>UBICACIÓN:</v>
          </cell>
          <cell r="B7355" t="str">
            <v>DEPARTAMENTO ANGACO</v>
          </cell>
          <cell r="C7355">
            <v>0</v>
          </cell>
          <cell r="D7355">
            <v>0</v>
          </cell>
          <cell r="E7355">
            <v>0</v>
          </cell>
          <cell r="F7355">
            <v>0</v>
          </cell>
          <cell r="G7355">
            <v>0</v>
          </cell>
        </row>
        <row r="7356">
          <cell r="A7356" t="str">
            <v>RUBRO:</v>
          </cell>
          <cell r="B7356">
            <v>25</v>
          </cell>
          <cell r="C7356" t="str">
            <v>REPARACIONES, REFACCIONES Y REFUNCIONALIZACIONES</v>
          </cell>
          <cell r="D7356">
            <v>0</v>
          </cell>
          <cell r="E7356">
            <v>0</v>
          </cell>
          <cell r="F7356">
            <v>0</v>
          </cell>
          <cell r="G7356">
            <v>0</v>
          </cell>
        </row>
        <row r="7357">
          <cell r="A7357" t="str">
            <v>ITEM:</v>
          </cell>
          <cell r="B7357" t="str">
            <v>25.18</v>
          </cell>
          <cell r="C7357" t="str">
            <v>Retiro zeppelin</v>
          </cell>
          <cell r="D7357">
            <v>0</v>
          </cell>
          <cell r="E7357">
            <v>0</v>
          </cell>
          <cell r="F7357" t="str">
            <v>UNIDAD:</v>
          </cell>
          <cell r="G7357" t="str">
            <v>gl</v>
          </cell>
        </row>
        <row r="7358">
          <cell r="A7358">
            <v>0</v>
          </cell>
          <cell r="B7358">
            <v>0</v>
          </cell>
          <cell r="C7358">
            <v>0</v>
          </cell>
          <cell r="D7358">
            <v>0</v>
          </cell>
          <cell r="E7358">
            <v>0</v>
          </cell>
          <cell r="F7358">
            <v>0</v>
          </cell>
          <cell r="G7358">
            <v>0</v>
          </cell>
        </row>
        <row r="7359">
          <cell r="A7359" t="str">
            <v>DATOS REDETERMINACION</v>
          </cell>
          <cell r="B7359">
            <v>0</v>
          </cell>
          <cell r="C7359" t="str">
            <v>DESIGNACION</v>
          </cell>
          <cell r="D7359" t="str">
            <v>U</v>
          </cell>
          <cell r="E7359" t="str">
            <v>Cantidad</v>
          </cell>
          <cell r="F7359" t="str">
            <v>$ Unitarios</v>
          </cell>
          <cell r="G7359" t="str">
            <v>$ Parcial</v>
          </cell>
        </row>
        <row r="7360">
          <cell r="A7360" t="str">
            <v>CÓDIGO</v>
          </cell>
          <cell r="B7360" t="str">
            <v>DESCRIPCIÓN</v>
          </cell>
          <cell r="C7360">
            <v>0</v>
          </cell>
          <cell r="D7360">
            <v>0</v>
          </cell>
          <cell r="E7360">
            <v>0</v>
          </cell>
          <cell r="F7360">
            <v>0</v>
          </cell>
          <cell r="G7360">
            <v>0</v>
          </cell>
        </row>
        <row r="7361">
          <cell r="A7361">
            <v>0</v>
          </cell>
          <cell r="B7361">
            <v>0</v>
          </cell>
          <cell r="C7361" t="str">
            <v>A - MATERIALES</v>
          </cell>
          <cell r="D7361">
            <v>0</v>
          </cell>
          <cell r="E7361">
            <v>0</v>
          </cell>
          <cell r="F7361">
            <v>0</v>
          </cell>
          <cell r="G7361">
            <v>0</v>
          </cell>
        </row>
        <row r="7362">
          <cell r="A7362" t="str">
            <v>INDEC-DCTO - inciso p)</v>
          </cell>
          <cell r="B7362" t="str">
            <v>Gastos generales</v>
          </cell>
          <cell r="C7362" t="str">
            <v>Materiales Varios (Retiro Zeppelin)</v>
          </cell>
          <cell r="D7362" t="str">
            <v>Gl.</v>
          </cell>
          <cell r="E7362">
            <v>1</v>
          </cell>
          <cell r="F7362">
            <v>14000</v>
          </cell>
          <cell r="G7362">
            <v>14000</v>
          </cell>
        </row>
        <row r="7363">
          <cell r="A7363" t="str">
            <v/>
          </cell>
          <cell r="B7363" t="str">
            <v/>
          </cell>
          <cell r="C7363">
            <v>0</v>
          </cell>
          <cell r="D7363" t="str">
            <v/>
          </cell>
          <cell r="E7363">
            <v>0</v>
          </cell>
          <cell r="F7363">
            <v>0</v>
          </cell>
          <cell r="G7363">
            <v>0</v>
          </cell>
        </row>
        <row r="7364">
          <cell r="A7364" t="str">
            <v/>
          </cell>
          <cell r="B7364" t="str">
            <v/>
          </cell>
          <cell r="C7364">
            <v>0</v>
          </cell>
          <cell r="D7364" t="str">
            <v/>
          </cell>
          <cell r="E7364">
            <v>0</v>
          </cell>
          <cell r="F7364">
            <v>0</v>
          </cell>
          <cell r="G7364">
            <v>0</v>
          </cell>
        </row>
        <row r="7365">
          <cell r="A7365" t="str">
            <v/>
          </cell>
          <cell r="B7365" t="str">
            <v/>
          </cell>
          <cell r="C7365">
            <v>0</v>
          </cell>
          <cell r="D7365" t="str">
            <v/>
          </cell>
          <cell r="E7365">
            <v>0</v>
          </cell>
          <cell r="F7365">
            <v>0</v>
          </cell>
          <cell r="G7365">
            <v>0</v>
          </cell>
        </row>
        <row r="7366">
          <cell r="A7366" t="str">
            <v/>
          </cell>
          <cell r="B7366" t="str">
            <v/>
          </cell>
          <cell r="C7366">
            <v>0</v>
          </cell>
          <cell r="D7366" t="str">
            <v/>
          </cell>
          <cell r="E7366">
            <v>0</v>
          </cell>
          <cell r="F7366">
            <v>0</v>
          </cell>
          <cell r="G7366">
            <v>0</v>
          </cell>
        </row>
        <row r="7367">
          <cell r="A7367" t="str">
            <v/>
          </cell>
          <cell r="B7367" t="str">
            <v/>
          </cell>
          <cell r="C7367">
            <v>0</v>
          </cell>
          <cell r="D7367" t="str">
            <v/>
          </cell>
          <cell r="E7367">
            <v>0</v>
          </cell>
          <cell r="F7367">
            <v>0</v>
          </cell>
          <cell r="G7367">
            <v>0</v>
          </cell>
        </row>
        <row r="7368">
          <cell r="A7368" t="str">
            <v/>
          </cell>
          <cell r="B7368" t="str">
            <v/>
          </cell>
          <cell r="C7368">
            <v>0</v>
          </cell>
          <cell r="D7368" t="str">
            <v/>
          </cell>
          <cell r="E7368">
            <v>0</v>
          </cell>
          <cell r="F7368">
            <v>0</v>
          </cell>
          <cell r="G7368">
            <v>0</v>
          </cell>
        </row>
        <row r="7369">
          <cell r="A7369" t="str">
            <v/>
          </cell>
          <cell r="B7369" t="str">
            <v/>
          </cell>
          <cell r="C7369">
            <v>0</v>
          </cell>
          <cell r="D7369" t="str">
            <v/>
          </cell>
          <cell r="E7369">
            <v>0</v>
          </cell>
          <cell r="F7369">
            <v>0</v>
          </cell>
          <cell r="G7369">
            <v>0</v>
          </cell>
        </row>
        <row r="7370">
          <cell r="A7370" t="str">
            <v/>
          </cell>
          <cell r="B7370" t="str">
            <v/>
          </cell>
          <cell r="C7370">
            <v>0</v>
          </cell>
          <cell r="D7370" t="str">
            <v/>
          </cell>
          <cell r="E7370">
            <v>0</v>
          </cell>
          <cell r="F7370">
            <v>0</v>
          </cell>
          <cell r="G7370">
            <v>0</v>
          </cell>
        </row>
        <row r="7371">
          <cell r="A7371" t="str">
            <v/>
          </cell>
          <cell r="B7371" t="str">
            <v/>
          </cell>
          <cell r="C7371">
            <v>0</v>
          </cell>
          <cell r="D7371" t="str">
            <v/>
          </cell>
          <cell r="E7371">
            <v>0</v>
          </cell>
          <cell r="F7371">
            <v>0</v>
          </cell>
          <cell r="G7371">
            <v>0</v>
          </cell>
        </row>
        <row r="7372">
          <cell r="A7372" t="str">
            <v/>
          </cell>
          <cell r="B7372" t="str">
            <v/>
          </cell>
          <cell r="C7372">
            <v>0</v>
          </cell>
          <cell r="D7372" t="str">
            <v/>
          </cell>
          <cell r="E7372">
            <v>0</v>
          </cell>
          <cell r="F7372">
            <v>0</v>
          </cell>
          <cell r="G7372">
            <v>0</v>
          </cell>
        </row>
        <row r="7373">
          <cell r="A7373" t="str">
            <v/>
          </cell>
          <cell r="B7373" t="str">
            <v/>
          </cell>
          <cell r="C7373">
            <v>0</v>
          </cell>
          <cell r="D7373" t="str">
            <v/>
          </cell>
          <cell r="E7373">
            <v>0</v>
          </cell>
          <cell r="F7373">
            <v>0</v>
          </cell>
          <cell r="G7373">
            <v>0</v>
          </cell>
        </row>
        <row r="7374">
          <cell r="A7374" t="str">
            <v/>
          </cell>
          <cell r="B7374" t="str">
            <v/>
          </cell>
          <cell r="C7374">
            <v>0</v>
          </cell>
          <cell r="D7374" t="str">
            <v/>
          </cell>
          <cell r="E7374">
            <v>0</v>
          </cell>
          <cell r="F7374">
            <v>0</v>
          </cell>
          <cell r="G7374">
            <v>0</v>
          </cell>
        </row>
        <row r="7375">
          <cell r="A7375" t="str">
            <v/>
          </cell>
          <cell r="B7375" t="str">
            <v/>
          </cell>
          <cell r="C7375">
            <v>0</v>
          </cell>
          <cell r="D7375" t="str">
            <v/>
          </cell>
          <cell r="E7375">
            <v>0</v>
          </cell>
          <cell r="F7375">
            <v>0</v>
          </cell>
          <cell r="G7375">
            <v>0</v>
          </cell>
        </row>
        <row r="7376">
          <cell r="A7376">
            <v>0</v>
          </cell>
          <cell r="B7376">
            <v>0</v>
          </cell>
          <cell r="C7376">
            <v>0</v>
          </cell>
          <cell r="D7376">
            <v>0</v>
          </cell>
          <cell r="E7376">
            <v>0</v>
          </cell>
          <cell r="F7376" t="str">
            <v>Total A</v>
          </cell>
          <cell r="G7376">
            <v>14000</v>
          </cell>
        </row>
        <row r="7377">
          <cell r="A7377">
            <v>0</v>
          </cell>
          <cell r="B7377">
            <v>0</v>
          </cell>
          <cell r="C7377" t="str">
            <v>B - MANO DE OBRA</v>
          </cell>
          <cell r="D7377">
            <v>0</v>
          </cell>
          <cell r="E7377">
            <v>0</v>
          </cell>
          <cell r="F7377">
            <v>0</v>
          </cell>
          <cell r="G7377">
            <v>0</v>
          </cell>
        </row>
        <row r="7378">
          <cell r="A7378" t="str">
            <v>IIEE-SJ - 102000</v>
          </cell>
          <cell r="B7378" t="str">
            <v xml:space="preserve">Oficial </v>
          </cell>
          <cell r="C7378" t="str">
            <v>Oficial</v>
          </cell>
          <cell r="D7378" t="str">
            <v>hs.</v>
          </cell>
          <cell r="E7378">
            <v>35.909999999999997</v>
          </cell>
          <cell r="F7378">
            <v>222.14</v>
          </cell>
          <cell r="G7378">
            <v>7977.05</v>
          </cell>
        </row>
        <row r="7379">
          <cell r="A7379" t="str">
            <v>IIEE-SJ - 103000</v>
          </cell>
          <cell r="B7379" t="str">
            <v>Ayudante</v>
          </cell>
          <cell r="C7379" t="str">
            <v>Ayudante</v>
          </cell>
          <cell r="D7379" t="str">
            <v>hs.</v>
          </cell>
          <cell r="E7379">
            <v>42.35</v>
          </cell>
          <cell r="F7379">
            <v>188.03</v>
          </cell>
          <cell r="G7379">
            <v>7963.07</v>
          </cell>
        </row>
        <row r="7380">
          <cell r="A7380" t="str">
            <v>IIEE-SJ - 102000</v>
          </cell>
          <cell r="B7380" t="str">
            <v xml:space="preserve">Oficial </v>
          </cell>
          <cell r="C7380" t="str">
            <v>Cargas Sociales Oficial</v>
          </cell>
          <cell r="D7380" t="str">
            <v>hs.</v>
          </cell>
          <cell r="E7380">
            <v>35.909999999999997</v>
          </cell>
          <cell r="F7380">
            <v>139.9</v>
          </cell>
          <cell r="G7380">
            <v>5023.8100000000004</v>
          </cell>
        </row>
        <row r="7381">
          <cell r="A7381" t="str">
            <v>IIEE-SJ - 103000</v>
          </cell>
          <cell r="B7381" t="str">
            <v>Ayudante</v>
          </cell>
          <cell r="C7381" t="str">
            <v>Cargas Sociales Ayudante</v>
          </cell>
          <cell r="D7381" t="str">
            <v>hs.</v>
          </cell>
          <cell r="E7381">
            <v>42.35</v>
          </cell>
          <cell r="F7381">
            <v>118.96</v>
          </cell>
          <cell r="G7381">
            <v>5037.96</v>
          </cell>
        </row>
        <row r="7382">
          <cell r="A7382" t="str">
            <v/>
          </cell>
          <cell r="B7382">
            <v>0</v>
          </cell>
          <cell r="C7382">
            <v>0</v>
          </cell>
          <cell r="D7382" t="str">
            <v/>
          </cell>
          <cell r="E7382">
            <v>0</v>
          </cell>
          <cell r="F7382">
            <v>0</v>
          </cell>
          <cell r="G7382">
            <v>0</v>
          </cell>
        </row>
        <row r="7383">
          <cell r="A7383" t="str">
            <v/>
          </cell>
          <cell r="B7383">
            <v>0</v>
          </cell>
          <cell r="C7383">
            <v>0</v>
          </cell>
          <cell r="D7383" t="str">
            <v/>
          </cell>
          <cell r="E7383">
            <v>0</v>
          </cell>
          <cell r="F7383">
            <v>0</v>
          </cell>
          <cell r="G7383">
            <v>0</v>
          </cell>
        </row>
        <row r="7384">
          <cell r="A7384" t="str">
            <v/>
          </cell>
          <cell r="B7384">
            <v>0</v>
          </cell>
          <cell r="C7384">
            <v>0</v>
          </cell>
          <cell r="D7384" t="str">
            <v/>
          </cell>
          <cell r="E7384">
            <v>0</v>
          </cell>
          <cell r="F7384">
            <v>0</v>
          </cell>
          <cell r="G7384">
            <v>0</v>
          </cell>
        </row>
        <row r="7385">
          <cell r="A7385" t="str">
            <v/>
          </cell>
          <cell r="B7385">
            <v>0</v>
          </cell>
          <cell r="C7385">
            <v>0</v>
          </cell>
          <cell r="D7385" t="str">
            <v/>
          </cell>
          <cell r="E7385">
            <v>0</v>
          </cell>
          <cell r="F7385">
            <v>0</v>
          </cell>
          <cell r="G7385">
            <v>0</v>
          </cell>
        </row>
        <row r="7386">
          <cell r="A7386">
            <v>0</v>
          </cell>
          <cell r="B7386">
            <v>0</v>
          </cell>
          <cell r="C7386">
            <v>0</v>
          </cell>
          <cell r="D7386">
            <v>0</v>
          </cell>
          <cell r="E7386">
            <v>0</v>
          </cell>
          <cell r="F7386" t="str">
            <v>Total B</v>
          </cell>
          <cell r="G7386">
            <v>26001.89</v>
          </cell>
        </row>
        <row r="7387">
          <cell r="A7387">
            <v>0</v>
          </cell>
          <cell r="B7387">
            <v>0</v>
          </cell>
          <cell r="C7387" t="str">
            <v>C - EQUIPOS</v>
          </cell>
          <cell r="D7387">
            <v>0</v>
          </cell>
          <cell r="E7387">
            <v>0</v>
          </cell>
          <cell r="F7387">
            <v>0</v>
          </cell>
          <cell r="G7387">
            <v>0</v>
          </cell>
        </row>
        <row r="7388">
          <cell r="A7388" t="str">
            <v/>
          </cell>
          <cell r="B7388" t="str">
            <v/>
          </cell>
          <cell r="C7388">
            <v>0</v>
          </cell>
          <cell r="D7388" t="str">
            <v/>
          </cell>
          <cell r="E7388">
            <v>0</v>
          </cell>
          <cell r="F7388">
            <v>0</v>
          </cell>
          <cell r="G7388">
            <v>0</v>
          </cell>
        </row>
        <row r="7389">
          <cell r="A7389" t="str">
            <v/>
          </cell>
          <cell r="B7389" t="str">
            <v/>
          </cell>
          <cell r="C7389">
            <v>0</v>
          </cell>
          <cell r="D7389" t="str">
            <v/>
          </cell>
          <cell r="E7389">
            <v>0</v>
          </cell>
          <cell r="F7389">
            <v>0</v>
          </cell>
          <cell r="G7389">
            <v>0</v>
          </cell>
        </row>
        <row r="7390">
          <cell r="A7390" t="str">
            <v/>
          </cell>
          <cell r="B7390" t="str">
            <v/>
          </cell>
          <cell r="C7390">
            <v>0</v>
          </cell>
          <cell r="D7390" t="str">
            <v/>
          </cell>
          <cell r="E7390">
            <v>0</v>
          </cell>
          <cell r="F7390">
            <v>0</v>
          </cell>
          <cell r="G7390">
            <v>0</v>
          </cell>
        </row>
        <row r="7391">
          <cell r="A7391" t="str">
            <v/>
          </cell>
          <cell r="B7391" t="str">
            <v/>
          </cell>
          <cell r="C7391">
            <v>0</v>
          </cell>
          <cell r="D7391" t="str">
            <v/>
          </cell>
          <cell r="E7391">
            <v>0</v>
          </cell>
          <cell r="F7391">
            <v>0</v>
          </cell>
          <cell r="G7391">
            <v>0</v>
          </cell>
        </row>
        <row r="7392">
          <cell r="A7392" t="str">
            <v/>
          </cell>
          <cell r="B7392" t="str">
            <v/>
          </cell>
          <cell r="C7392">
            <v>0</v>
          </cell>
          <cell r="D7392" t="str">
            <v/>
          </cell>
          <cell r="E7392">
            <v>0</v>
          </cell>
          <cell r="F7392">
            <v>0</v>
          </cell>
          <cell r="G7392">
            <v>0</v>
          </cell>
        </row>
        <row r="7393">
          <cell r="A7393" t="str">
            <v/>
          </cell>
          <cell r="B7393" t="str">
            <v/>
          </cell>
          <cell r="C7393">
            <v>0</v>
          </cell>
          <cell r="D7393" t="str">
            <v/>
          </cell>
          <cell r="E7393">
            <v>0</v>
          </cell>
          <cell r="F7393">
            <v>0</v>
          </cell>
          <cell r="G7393">
            <v>0</v>
          </cell>
        </row>
        <row r="7394">
          <cell r="A7394" t="str">
            <v/>
          </cell>
          <cell r="B7394" t="str">
            <v/>
          </cell>
          <cell r="C7394">
            <v>0</v>
          </cell>
          <cell r="D7394" t="str">
            <v/>
          </cell>
          <cell r="E7394">
            <v>0</v>
          </cell>
          <cell r="F7394">
            <v>0</v>
          </cell>
          <cell r="G7394">
            <v>0</v>
          </cell>
        </row>
        <row r="7395">
          <cell r="A7395" t="str">
            <v/>
          </cell>
          <cell r="B7395" t="str">
            <v/>
          </cell>
          <cell r="C7395">
            <v>0</v>
          </cell>
          <cell r="D7395" t="str">
            <v/>
          </cell>
          <cell r="E7395">
            <v>0</v>
          </cell>
          <cell r="F7395">
            <v>0</v>
          </cell>
          <cell r="G7395">
            <v>0</v>
          </cell>
        </row>
        <row r="7396">
          <cell r="A7396" t="str">
            <v/>
          </cell>
          <cell r="B7396" t="str">
            <v/>
          </cell>
          <cell r="C7396">
            <v>0</v>
          </cell>
          <cell r="D7396" t="str">
            <v/>
          </cell>
          <cell r="E7396">
            <v>0</v>
          </cell>
          <cell r="F7396">
            <v>0</v>
          </cell>
          <cell r="G7396">
            <v>0</v>
          </cell>
        </row>
        <row r="7397">
          <cell r="A7397">
            <v>0</v>
          </cell>
          <cell r="B7397">
            <v>0</v>
          </cell>
          <cell r="C7397">
            <v>0</v>
          </cell>
          <cell r="D7397">
            <v>0</v>
          </cell>
          <cell r="E7397">
            <v>0</v>
          </cell>
          <cell r="F7397" t="str">
            <v>Total C</v>
          </cell>
          <cell r="G7397">
            <v>0</v>
          </cell>
        </row>
        <row r="7398">
          <cell r="A7398">
            <v>0</v>
          </cell>
          <cell r="B7398">
            <v>0</v>
          </cell>
          <cell r="C7398">
            <v>0</v>
          </cell>
          <cell r="D7398">
            <v>0</v>
          </cell>
          <cell r="E7398">
            <v>0</v>
          </cell>
          <cell r="F7398">
            <v>0</v>
          </cell>
          <cell r="G7398">
            <v>0</v>
          </cell>
        </row>
        <row r="7399">
          <cell r="A7399" t="str">
            <v>25.18</v>
          </cell>
          <cell r="B7399" t="str">
            <v>Retiro zeppelin</v>
          </cell>
          <cell r="C7399">
            <v>0</v>
          </cell>
          <cell r="D7399" t="str">
            <v>Costo  Neto</v>
          </cell>
          <cell r="E7399">
            <v>0</v>
          </cell>
          <cell r="F7399" t="str">
            <v>Total D=A+B+C</v>
          </cell>
          <cell r="G7399">
            <v>40001.89</v>
          </cell>
        </row>
        <row r="7401">
          <cell r="A7401" t="str">
            <v>ANALISIS DE PRECIOS</v>
          </cell>
          <cell r="B7401">
            <v>0</v>
          </cell>
          <cell r="C7401">
            <v>0</v>
          </cell>
          <cell r="D7401">
            <v>0</v>
          </cell>
          <cell r="E7401">
            <v>0</v>
          </cell>
          <cell r="F7401">
            <v>0</v>
          </cell>
          <cell r="G7401">
            <v>0</v>
          </cell>
        </row>
        <row r="7402">
          <cell r="A7402" t="str">
            <v>COMITENTE:</v>
          </cell>
          <cell r="B7402" t="str">
            <v>DIRECCIÓN DE INFRAESTRUCTURA ESCOLAR</v>
          </cell>
          <cell r="C7402">
            <v>0</v>
          </cell>
          <cell r="D7402">
            <v>0</v>
          </cell>
          <cell r="E7402">
            <v>0</v>
          </cell>
          <cell r="F7402">
            <v>0</v>
          </cell>
          <cell r="G7402">
            <v>0</v>
          </cell>
        </row>
        <row r="7403">
          <cell r="A7403" t="str">
            <v>CONTRATISTA:</v>
          </cell>
          <cell r="B7403">
            <v>0</v>
          </cell>
          <cell r="C7403">
            <v>0</v>
          </cell>
          <cell r="D7403">
            <v>0</v>
          </cell>
          <cell r="E7403">
            <v>0</v>
          </cell>
          <cell r="F7403">
            <v>0</v>
          </cell>
          <cell r="G7403">
            <v>0</v>
          </cell>
        </row>
        <row r="7404">
          <cell r="A7404" t="str">
            <v>OBRA:</v>
          </cell>
          <cell r="B7404" t="str">
            <v>ESCUELA JUAN JOSE PASO</v>
          </cell>
          <cell r="C7404">
            <v>0</v>
          </cell>
          <cell r="D7404">
            <v>0</v>
          </cell>
          <cell r="E7404">
            <v>0</v>
          </cell>
          <cell r="F7404" t="str">
            <v>PRECIOS A:</v>
          </cell>
          <cell r="G7404">
            <v>44180</v>
          </cell>
        </row>
        <row r="7405">
          <cell r="A7405" t="str">
            <v>UBICACIÓN:</v>
          </cell>
          <cell r="B7405" t="str">
            <v>DEPARTAMENTO ANGACO</v>
          </cell>
          <cell r="C7405">
            <v>0</v>
          </cell>
          <cell r="D7405">
            <v>0</v>
          </cell>
          <cell r="E7405">
            <v>0</v>
          </cell>
          <cell r="F7405">
            <v>0</v>
          </cell>
          <cell r="G7405">
            <v>0</v>
          </cell>
        </row>
        <row r="7406">
          <cell r="A7406" t="str">
            <v>RUBRO:</v>
          </cell>
          <cell r="B7406">
            <v>25</v>
          </cell>
          <cell r="C7406" t="str">
            <v>REPARACIONES, REFACCIONES Y REFUNCIONALIZACIONES</v>
          </cell>
          <cell r="D7406">
            <v>0</v>
          </cell>
          <cell r="E7406">
            <v>0</v>
          </cell>
          <cell r="F7406">
            <v>0</v>
          </cell>
          <cell r="G7406">
            <v>0</v>
          </cell>
        </row>
        <row r="7407">
          <cell r="A7407" t="str">
            <v>ITEM:</v>
          </cell>
          <cell r="B7407" t="str">
            <v>25.19</v>
          </cell>
          <cell r="C7407" t="str">
            <v>TORRE DE TANQUE</v>
          </cell>
          <cell r="D7407">
            <v>0</v>
          </cell>
          <cell r="E7407">
            <v>0</v>
          </cell>
          <cell r="F7407" t="str">
            <v>UNIDAD:</v>
          </cell>
          <cell r="G7407" t="str">
            <v>GL</v>
          </cell>
        </row>
        <row r="7408">
          <cell r="A7408">
            <v>0</v>
          </cell>
          <cell r="B7408">
            <v>0</v>
          </cell>
          <cell r="C7408">
            <v>0</v>
          </cell>
          <cell r="D7408">
            <v>0</v>
          </cell>
          <cell r="E7408">
            <v>0</v>
          </cell>
          <cell r="F7408">
            <v>0</v>
          </cell>
          <cell r="G7408">
            <v>0</v>
          </cell>
        </row>
        <row r="7409">
          <cell r="A7409" t="str">
            <v>DATOS REDETERMINACION</v>
          </cell>
          <cell r="B7409">
            <v>0</v>
          </cell>
          <cell r="C7409" t="str">
            <v>DESIGNACION</v>
          </cell>
          <cell r="D7409" t="str">
            <v>U</v>
          </cell>
          <cell r="E7409" t="str">
            <v>Cantidad</v>
          </cell>
          <cell r="F7409" t="str">
            <v>$ Unitarios</v>
          </cell>
          <cell r="G7409" t="str">
            <v>$ Parcial</v>
          </cell>
        </row>
        <row r="7410">
          <cell r="A7410" t="str">
            <v>CÓDIGO</v>
          </cell>
          <cell r="B7410" t="str">
            <v>DESCRIPCIÓN</v>
          </cell>
          <cell r="C7410">
            <v>0</v>
          </cell>
          <cell r="D7410">
            <v>0</v>
          </cell>
          <cell r="E7410">
            <v>0</v>
          </cell>
          <cell r="F7410">
            <v>0</v>
          </cell>
          <cell r="G7410">
            <v>0</v>
          </cell>
        </row>
        <row r="7411">
          <cell r="A7411">
            <v>0</v>
          </cell>
          <cell r="B7411">
            <v>0</v>
          </cell>
          <cell r="C7411" t="str">
            <v>A - MATERIALES</v>
          </cell>
          <cell r="D7411">
            <v>0</v>
          </cell>
          <cell r="E7411">
            <v>0</v>
          </cell>
          <cell r="F7411">
            <v>0</v>
          </cell>
          <cell r="G7411">
            <v>0</v>
          </cell>
        </row>
        <row r="7412">
          <cell r="A7412" t="str">
            <v/>
          </cell>
          <cell r="B7412" t="str">
            <v/>
          </cell>
          <cell r="C7412" t="str">
            <v>TORRE DE TANQUE</v>
          </cell>
          <cell r="D7412" t="str">
            <v>GL</v>
          </cell>
          <cell r="E7412">
            <v>1</v>
          </cell>
          <cell r="F7412">
            <v>657116.15999999992</v>
          </cell>
          <cell r="G7412">
            <v>657116.16000000003</v>
          </cell>
        </row>
        <row r="7413">
          <cell r="A7413" t="str">
            <v/>
          </cell>
          <cell r="B7413" t="str">
            <v/>
          </cell>
          <cell r="C7413">
            <v>0</v>
          </cell>
          <cell r="D7413" t="str">
            <v/>
          </cell>
          <cell r="E7413">
            <v>0</v>
          </cell>
          <cell r="F7413">
            <v>0</v>
          </cell>
          <cell r="G7413">
            <v>0</v>
          </cell>
        </row>
        <row r="7414">
          <cell r="A7414" t="str">
            <v/>
          </cell>
          <cell r="B7414" t="str">
            <v/>
          </cell>
          <cell r="C7414">
            <v>0</v>
          </cell>
          <cell r="D7414" t="str">
            <v/>
          </cell>
          <cell r="E7414">
            <v>0</v>
          </cell>
          <cell r="F7414">
            <v>0</v>
          </cell>
          <cell r="G7414">
            <v>0</v>
          </cell>
        </row>
        <row r="7415">
          <cell r="A7415" t="str">
            <v/>
          </cell>
          <cell r="B7415" t="str">
            <v/>
          </cell>
          <cell r="C7415">
            <v>0</v>
          </cell>
          <cell r="D7415" t="str">
            <v/>
          </cell>
          <cell r="E7415">
            <v>0</v>
          </cell>
          <cell r="F7415">
            <v>0</v>
          </cell>
          <cell r="G7415">
            <v>0</v>
          </cell>
        </row>
        <row r="7416">
          <cell r="A7416" t="str">
            <v/>
          </cell>
          <cell r="B7416" t="str">
            <v/>
          </cell>
          <cell r="C7416">
            <v>0</v>
          </cell>
          <cell r="D7416" t="str">
            <v/>
          </cell>
          <cell r="E7416">
            <v>0</v>
          </cell>
          <cell r="F7416">
            <v>0</v>
          </cell>
          <cell r="G7416">
            <v>0</v>
          </cell>
        </row>
        <row r="7417">
          <cell r="A7417" t="str">
            <v/>
          </cell>
          <cell r="B7417" t="str">
            <v/>
          </cell>
          <cell r="C7417">
            <v>0</v>
          </cell>
          <cell r="D7417" t="str">
            <v/>
          </cell>
          <cell r="E7417">
            <v>0</v>
          </cell>
          <cell r="F7417">
            <v>0</v>
          </cell>
          <cell r="G7417">
            <v>0</v>
          </cell>
        </row>
        <row r="7418">
          <cell r="A7418" t="str">
            <v/>
          </cell>
          <cell r="B7418" t="str">
            <v/>
          </cell>
          <cell r="C7418">
            <v>0</v>
          </cell>
          <cell r="D7418" t="str">
            <v/>
          </cell>
          <cell r="E7418">
            <v>0</v>
          </cell>
          <cell r="F7418">
            <v>0</v>
          </cell>
          <cell r="G7418">
            <v>0</v>
          </cell>
        </row>
        <row r="7419">
          <cell r="A7419" t="str">
            <v/>
          </cell>
          <cell r="B7419" t="str">
            <v/>
          </cell>
          <cell r="C7419">
            <v>0</v>
          </cell>
          <cell r="D7419" t="str">
            <v/>
          </cell>
          <cell r="E7419">
            <v>0</v>
          </cell>
          <cell r="F7419">
            <v>0</v>
          </cell>
          <cell r="G7419">
            <v>0</v>
          </cell>
        </row>
        <row r="7420">
          <cell r="A7420" t="str">
            <v/>
          </cell>
          <cell r="B7420" t="str">
            <v/>
          </cell>
          <cell r="C7420">
            <v>0</v>
          </cell>
          <cell r="D7420" t="str">
            <v/>
          </cell>
          <cell r="E7420">
            <v>0</v>
          </cell>
          <cell r="F7420">
            <v>0</v>
          </cell>
          <cell r="G7420">
            <v>0</v>
          </cell>
        </row>
        <row r="7421">
          <cell r="A7421" t="str">
            <v/>
          </cell>
          <cell r="B7421" t="str">
            <v/>
          </cell>
          <cell r="C7421">
            <v>0</v>
          </cell>
          <cell r="D7421" t="str">
            <v/>
          </cell>
          <cell r="E7421">
            <v>0</v>
          </cell>
          <cell r="F7421">
            <v>0</v>
          </cell>
          <cell r="G7421">
            <v>0</v>
          </cell>
        </row>
        <row r="7422">
          <cell r="A7422" t="str">
            <v/>
          </cell>
          <cell r="B7422" t="str">
            <v/>
          </cell>
          <cell r="C7422">
            <v>0</v>
          </cell>
          <cell r="D7422" t="str">
            <v/>
          </cell>
          <cell r="E7422">
            <v>0</v>
          </cell>
          <cell r="F7422">
            <v>0</v>
          </cell>
          <cell r="G7422">
            <v>0</v>
          </cell>
        </row>
        <row r="7423">
          <cell r="A7423" t="str">
            <v/>
          </cell>
          <cell r="B7423" t="str">
            <v/>
          </cell>
          <cell r="C7423">
            <v>0</v>
          </cell>
          <cell r="D7423" t="str">
            <v/>
          </cell>
          <cell r="E7423">
            <v>0</v>
          </cell>
          <cell r="F7423">
            <v>0</v>
          </cell>
          <cell r="G7423">
            <v>0</v>
          </cell>
        </row>
        <row r="7424">
          <cell r="A7424" t="str">
            <v/>
          </cell>
          <cell r="B7424" t="str">
            <v/>
          </cell>
          <cell r="C7424">
            <v>0</v>
          </cell>
          <cell r="D7424" t="str">
            <v/>
          </cell>
          <cell r="E7424">
            <v>0</v>
          </cell>
          <cell r="F7424">
            <v>0</v>
          </cell>
          <cell r="G7424">
            <v>0</v>
          </cell>
        </row>
        <row r="7425">
          <cell r="A7425" t="str">
            <v/>
          </cell>
          <cell r="B7425" t="str">
            <v/>
          </cell>
          <cell r="C7425">
            <v>0</v>
          </cell>
          <cell r="D7425" t="str">
            <v/>
          </cell>
          <cell r="E7425">
            <v>0</v>
          </cell>
          <cell r="F7425">
            <v>0</v>
          </cell>
          <cell r="G7425">
            <v>0</v>
          </cell>
        </row>
        <row r="7426">
          <cell r="A7426">
            <v>0</v>
          </cell>
          <cell r="B7426">
            <v>0</v>
          </cell>
          <cell r="C7426">
            <v>0</v>
          </cell>
          <cell r="D7426">
            <v>0</v>
          </cell>
          <cell r="E7426">
            <v>0</v>
          </cell>
          <cell r="F7426" t="str">
            <v>Total A</v>
          </cell>
          <cell r="G7426">
            <v>657116.16000000003</v>
          </cell>
        </row>
        <row r="7427">
          <cell r="A7427">
            <v>0</v>
          </cell>
          <cell r="B7427">
            <v>0</v>
          </cell>
          <cell r="C7427" t="str">
            <v>B - MANO DE OBRA</v>
          </cell>
          <cell r="D7427">
            <v>0</v>
          </cell>
          <cell r="E7427">
            <v>0</v>
          </cell>
          <cell r="F7427">
            <v>0</v>
          </cell>
          <cell r="G7427">
            <v>0</v>
          </cell>
        </row>
        <row r="7428">
          <cell r="A7428" t="str">
            <v>IIEE-SJ - 102000</v>
          </cell>
          <cell r="B7428" t="str">
            <v xml:space="preserve">Oficial </v>
          </cell>
          <cell r="C7428" t="str">
            <v>Oficial</v>
          </cell>
          <cell r="D7428" t="str">
            <v>hs.</v>
          </cell>
          <cell r="E7428">
            <v>0</v>
          </cell>
          <cell r="F7428">
            <v>222.14</v>
          </cell>
          <cell r="G7428">
            <v>0</v>
          </cell>
        </row>
        <row r="7429">
          <cell r="A7429" t="str">
            <v>IIEE-SJ - 103000</v>
          </cell>
          <cell r="B7429" t="str">
            <v>Ayudante</v>
          </cell>
          <cell r="C7429" t="str">
            <v>Ayudante</v>
          </cell>
          <cell r="D7429" t="str">
            <v>hs.</v>
          </cell>
          <cell r="E7429">
            <v>0</v>
          </cell>
          <cell r="F7429">
            <v>188.03</v>
          </cell>
          <cell r="G7429">
            <v>0</v>
          </cell>
        </row>
        <row r="7430">
          <cell r="A7430" t="str">
            <v>IIEE-SJ - 102000</v>
          </cell>
          <cell r="B7430" t="str">
            <v xml:space="preserve">Oficial </v>
          </cell>
          <cell r="C7430" t="str">
            <v>Cargas Sociales Oficial</v>
          </cell>
          <cell r="D7430" t="str">
            <v>hs.</v>
          </cell>
          <cell r="E7430">
            <v>0</v>
          </cell>
          <cell r="F7430">
            <v>139.9</v>
          </cell>
          <cell r="G7430">
            <v>0</v>
          </cell>
        </row>
        <row r="7431">
          <cell r="A7431" t="str">
            <v>IIEE-SJ - 103000</v>
          </cell>
          <cell r="B7431" t="str">
            <v>Ayudante</v>
          </cell>
          <cell r="C7431" t="str">
            <v>Cargas Sociales Ayudante</v>
          </cell>
          <cell r="D7431" t="str">
            <v>hs.</v>
          </cell>
          <cell r="E7431">
            <v>0</v>
          </cell>
          <cell r="F7431">
            <v>118.96</v>
          </cell>
          <cell r="G7431">
            <v>0</v>
          </cell>
        </row>
        <row r="7432">
          <cell r="A7432" t="str">
            <v/>
          </cell>
          <cell r="B7432">
            <v>0</v>
          </cell>
          <cell r="C7432">
            <v>0</v>
          </cell>
          <cell r="D7432" t="str">
            <v/>
          </cell>
          <cell r="E7432">
            <v>0</v>
          </cell>
          <cell r="F7432">
            <v>0</v>
          </cell>
          <cell r="G7432">
            <v>0</v>
          </cell>
        </row>
        <row r="7433">
          <cell r="A7433" t="str">
            <v/>
          </cell>
          <cell r="B7433">
            <v>0</v>
          </cell>
          <cell r="C7433">
            <v>0</v>
          </cell>
          <cell r="D7433" t="str">
            <v/>
          </cell>
          <cell r="E7433">
            <v>0</v>
          </cell>
          <cell r="F7433">
            <v>0</v>
          </cell>
          <cell r="G7433">
            <v>0</v>
          </cell>
        </row>
        <row r="7434">
          <cell r="A7434" t="str">
            <v/>
          </cell>
          <cell r="B7434">
            <v>0</v>
          </cell>
          <cell r="C7434">
            <v>0</v>
          </cell>
          <cell r="D7434" t="str">
            <v/>
          </cell>
          <cell r="E7434">
            <v>0</v>
          </cell>
          <cell r="F7434">
            <v>0</v>
          </cell>
          <cell r="G7434">
            <v>0</v>
          </cell>
        </row>
        <row r="7435">
          <cell r="A7435" t="str">
            <v/>
          </cell>
          <cell r="B7435">
            <v>0</v>
          </cell>
          <cell r="C7435">
            <v>0</v>
          </cell>
          <cell r="D7435" t="str">
            <v/>
          </cell>
          <cell r="E7435">
            <v>0</v>
          </cell>
          <cell r="F7435">
            <v>0</v>
          </cell>
          <cell r="G7435">
            <v>0</v>
          </cell>
        </row>
        <row r="7436">
          <cell r="A7436">
            <v>0</v>
          </cell>
          <cell r="B7436">
            <v>0</v>
          </cell>
          <cell r="C7436">
            <v>0</v>
          </cell>
          <cell r="D7436">
            <v>0</v>
          </cell>
          <cell r="E7436">
            <v>0</v>
          </cell>
          <cell r="F7436" t="str">
            <v>Total B</v>
          </cell>
          <cell r="G7436">
            <v>0</v>
          </cell>
        </row>
        <row r="7437">
          <cell r="A7437">
            <v>0</v>
          </cell>
          <cell r="B7437">
            <v>0</v>
          </cell>
          <cell r="C7437" t="str">
            <v>C - EQUIPOS</v>
          </cell>
          <cell r="D7437">
            <v>0</v>
          </cell>
          <cell r="E7437">
            <v>0</v>
          </cell>
          <cell r="F7437">
            <v>0</v>
          </cell>
          <cell r="G7437">
            <v>0</v>
          </cell>
        </row>
        <row r="7438">
          <cell r="A7438" t="str">
            <v/>
          </cell>
          <cell r="B7438" t="str">
            <v/>
          </cell>
          <cell r="C7438">
            <v>0</v>
          </cell>
          <cell r="D7438" t="str">
            <v/>
          </cell>
          <cell r="E7438">
            <v>0</v>
          </cell>
          <cell r="F7438">
            <v>0</v>
          </cell>
          <cell r="G7438">
            <v>0</v>
          </cell>
        </row>
        <row r="7439">
          <cell r="A7439" t="str">
            <v/>
          </cell>
          <cell r="B7439" t="str">
            <v/>
          </cell>
          <cell r="C7439">
            <v>0</v>
          </cell>
          <cell r="D7439" t="str">
            <v/>
          </cell>
          <cell r="E7439">
            <v>0</v>
          </cell>
          <cell r="F7439">
            <v>0</v>
          </cell>
          <cell r="G7439">
            <v>0</v>
          </cell>
        </row>
        <row r="7440">
          <cell r="A7440" t="str">
            <v/>
          </cell>
          <cell r="B7440" t="str">
            <v/>
          </cell>
          <cell r="C7440">
            <v>0</v>
          </cell>
          <cell r="D7440" t="str">
            <v/>
          </cell>
          <cell r="E7440">
            <v>0</v>
          </cell>
          <cell r="F7440">
            <v>0</v>
          </cell>
          <cell r="G7440">
            <v>0</v>
          </cell>
        </row>
        <row r="7441">
          <cell r="A7441" t="str">
            <v/>
          </cell>
          <cell r="B7441" t="str">
            <v/>
          </cell>
          <cell r="C7441">
            <v>0</v>
          </cell>
          <cell r="D7441" t="str">
            <v/>
          </cell>
          <cell r="E7441">
            <v>0</v>
          </cell>
          <cell r="F7441">
            <v>0</v>
          </cell>
          <cell r="G7441">
            <v>0</v>
          </cell>
        </row>
        <row r="7442">
          <cell r="A7442" t="str">
            <v/>
          </cell>
          <cell r="B7442" t="str">
            <v/>
          </cell>
          <cell r="C7442">
            <v>0</v>
          </cell>
          <cell r="D7442" t="str">
            <v/>
          </cell>
          <cell r="E7442">
            <v>0</v>
          </cell>
          <cell r="F7442">
            <v>0</v>
          </cell>
          <cell r="G7442">
            <v>0</v>
          </cell>
        </row>
        <row r="7443">
          <cell r="A7443" t="str">
            <v/>
          </cell>
          <cell r="B7443" t="str">
            <v/>
          </cell>
          <cell r="C7443">
            <v>0</v>
          </cell>
          <cell r="D7443" t="str">
            <v/>
          </cell>
          <cell r="E7443">
            <v>0</v>
          </cell>
          <cell r="F7443">
            <v>0</v>
          </cell>
          <cell r="G7443">
            <v>0</v>
          </cell>
        </row>
        <row r="7444">
          <cell r="A7444" t="str">
            <v/>
          </cell>
          <cell r="B7444" t="str">
            <v/>
          </cell>
          <cell r="C7444">
            <v>0</v>
          </cell>
          <cell r="D7444" t="str">
            <v/>
          </cell>
          <cell r="E7444">
            <v>0</v>
          </cell>
          <cell r="F7444">
            <v>0</v>
          </cell>
          <cell r="G7444">
            <v>0</v>
          </cell>
        </row>
        <row r="7445">
          <cell r="A7445" t="str">
            <v/>
          </cell>
          <cell r="B7445" t="str">
            <v/>
          </cell>
          <cell r="C7445">
            <v>0</v>
          </cell>
          <cell r="D7445" t="str">
            <v/>
          </cell>
          <cell r="E7445">
            <v>0</v>
          </cell>
          <cell r="F7445">
            <v>0</v>
          </cell>
          <cell r="G7445">
            <v>0</v>
          </cell>
        </row>
        <row r="7446">
          <cell r="A7446" t="str">
            <v/>
          </cell>
          <cell r="B7446" t="str">
            <v/>
          </cell>
          <cell r="C7446">
            <v>0</v>
          </cell>
          <cell r="D7446" t="str">
            <v/>
          </cell>
          <cell r="E7446">
            <v>0</v>
          </cell>
          <cell r="F7446">
            <v>0</v>
          </cell>
          <cell r="G7446">
            <v>0</v>
          </cell>
        </row>
        <row r="7447">
          <cell r="A7447">
            <v>0</v>
          </cell>
          <cell r="B7447">
            <v>0</v>
          </cell>
          <cell r="C7447">
            <v>0</v>
          </cell>
          <cell r="D7447">
            <v>0</v>
          </cell>
          <cell r="E7447">
            <v>0</v>
          </cell>
          <cell r="F7447" t="str">
            <v>Total C</v>
          </cell>
          <cell r="G7447">
            <v>0</v>
          </cell>
        </row>
        <row r="7448">
          <cell r="A7448">
            <v>0</v>
          </cell>
          <cell r="B7448">
            <v>0</v>
          </cell>
          <cell r="C7448">
            <v>0</v>
          </cell>
          <cell r="D7448">
            <v>0</v>
          </cell>
          <cell r="E7448">
            <v>0</v>
          </cell>
          <cell r="F7448">
            <v>0</v>
          </cell>
          <cell r="G7448">
            <v>0</v>
          </cell>
        </row>
        <row r="7449">
          <cell r="A7449" t="str">
            <v>25.19</v>
          </cell>
          <cell r="B7449" t="str">
            <v>TORRE DE TANQUE</v>
          </cell>
          <cell r="C7449">
            <v>0</v>
          </cell>
          <cell r="D7449" t="str">
            <v>Costo  Neto</v>
          </cell>
          <cell r="E7449">
            <v>0</v>
          </cell>
          <cell r="F7449" t="str">
            <v>Total D=A+B+C</v>
          </cell>
          <cell r="G7449">
            <v>657116.16000000003</v>
          </cell>
        </row>
        <row r="7451">
          <cell r="A7451" t="str">
            <v>ANALISIS DE PRECIOS</v>
          </cell>
          <cell r="B7451">
            <v>0</v>
          </cell>
          <cell r="C7451">
            <v>0</v>
          </cell>
          <cell r="D7451">
            <v>0</v>
          </cell>
          <cell r="E7451">
            <v>0</v>
          </cell>
          <cell r="F7451">
            <v>0</v>
          </cell>
          <cell r="G7451">
            <v>0</v>
          </cell>
        </row>
        <row r="7452">
          <cell r="A7452" t="str">
            <v>COMITENTE:</v>
          </cell>
          <cell r="B7452" t="str">
            <v>DIRECCIÓN DE INFRAESTRUCTURA ESCOLAR</v>
          </cell>
          <cell r="C7452">
            <v>0</v>
          </cell>
          <cell r="D7452">
            <v>0</v>
          </cell>
          <cell r="E7452">
            <v>0</v>
          </cell>
          <cell r="F7452">
            <v>0</v>
          </cell>
          <cell r="G7452">
            <v>0</v>
          </cell>
        </row>
        <row r="7453">
          <cell r="A7453" t="str">
            <v>CONTRATISTA:</v>
          </cell>
          <cell r="B7453">
            <v>0</v>
          </cell>
          <cell r="C7453">
            <v>0</v>
          </cell>
          <cell r="D7453">
            <v>0</v>
          </cell>
          <cell r="E7453">
            <v>0</v>
          </cell>
          <cell r="F7453">
            <v>0</v>
          </cell>
          <cell r="G7453">
            <v>0</v>
          </cell>
        </row>
        <row r="7454">
          <cell r="A7454" t="str">
            <v>OBRA:</v>
          </cell>
          <cell r="B7454" t="str">
            <v>ESCUELA JUAN JOSE PASO</v>
          </cell>
          <cell r="C7454">
            <v>0</v>
          </cell>
          <cell r="D7454">
            <v>0</v>
          </cell>
          <cell r="E7454">
            <v>0</v>
          </cell>
          <cell r="F7454" t="str">
            <v>PRECIOS A:</v>
          </cell>
          <cell r="G7454">
            <v>44180</v>
          </cell>
        </row>
        <row r="7455">
          <cell r="A7455" t="str">
            <v>UBICACIÓN:</v>
          </cell>
          <cell r="B7455" t="str">
            <v>DEPARTAMENTO ANGACO</v>
          </cell>
          <cell r="C7455">
            <v>0</v>
          </cell>
          <cell r="D7455">
            <v>0</v>
          </cell>
          <cell r="E7455">
            <v>0</v>
          </cell>
          <cell r="F7455">
            <v>0</v>
          </cell>
          <cell r="G7455">
            <v>0</v>
          </cell>
        </row>
        <row r="7456">
          <cell r="A7456" t="str">
            <v>RUBRO:</v>
          </cell>
          <cell r="B7456">
            <v>25</v>
          </cell>
          <cell r="C7456" t="str">
            <v>REPARACIONES, REFACCIONES Y REFUNCIONALIZACIONES</v>
          </cell>
          <cell r="D7456">
            <v>0</v>
          </cell>
          <cell r="E7456">
            <v>0</v>
          </cell>
          <cell r="F7456">
            <v>0</v>
          </cell>
          <cell r="G7456">
            <v>0</v>
          </cell>
        </row>
        <row r="7457">
          <cell r="A7457" t="str">
            <v>ITEM:</v>
          </cell>
          <cell r="B7457" t="str">
            <v>25.20</v>
          </cell>
          <cell r="C7457" t="str">
            <v>CARTEL DE OBRA</v>
          </cell>
          <cell r="D7457">
            <v>0</v>
          </cell>
          <cell r="E7457">
            <v>0</v>
          </cell>
          <cell r="F7457" t="str">
            <v>UNIDAD:</v>
          </cell>
          <cell r="G7457" t="str">
            <v>gl</v>
          </cell>
        </row>
        <row r="7458">
          <cell r="A7458">
            <v>0</v>
          </cell>
          <cell r="B7458">
            <v>0</v>
          </cell>
          <cell r="C7458">
            <v>0</v>
          </cell>
          <cell r="D7458">
            <v>0</v>
          </cell>
          <cell r="E7458">
            <v>0</v>
          </cell>
          <cell r="F7458">
            <v>0</v>
          </cell>
          <cell r="G7458">
            <v>0</v>
          </cell>
        </row>
        <row r="7459">
          <cell r="A7459" t="str">
            <v>DATOS REDETERMINACION</v>
          </cell>
          <cell r="B7459">
            <v>0</v>
          </cell>
          <cell r="C7459" t="str">
            <v>DESIGNACION</v>
          </cell>
          <cell r="D7459" t="str">
            <v>U</v>
          </cell>
          <cell r="E7459" t="str">
            <v>Cantidad</v>
          </cell>
          <cell r="F7459" t="str">
            <v>$ Unitarios</v>
          </cell>
          <cell r="G7459" t="str">
            <v>$ Parcial</v>
          </cell>
        </row>
        <row r="7460">
          <cell r="A7460" t="str">
            <v>CÓDIGO</v>
          </cell>
          <cell r="B7460" t="str">
            <v>DESCRIPCIÓN</v>
          </cell>
          <cell r="C7460">
            <v>0</v>
          </cell>
          <cell r="D7460">
            <v>0</v>
          </cell>
          <cell r="E7460">
            <v>0</v>
          </cell>
          <cell r="F7460">
            <v>0</v>
          </cell>
          <cell r="G7460">
            <v>0</v>
          </cell>
        </row>
        <row r="7461">
          <cell r="A7461">
            <v>0</v>
          </cell>
          <cell r="B7461">
            <v>0</v>
          </cell>
          <cell r="C7461" t="str">
            <v>A - MATERIALES</v>
          </cell>
          <cell r="D7461">
            <v>0</v>
          </cell>
          <cell r="E7461">
            <v>0</v>
          </cell>
          <cell r="F7461">
            <v>0</v>
          </cell>
          <cell r="G7461">
            <v>0</v>
          </cell>
        </row>
        <row r="7462">
          <cell r="A7462" t="str">
            <v/>
          </cell>
          <cell r="B7462" t="str">
            <v/>
          </cell>
          <cell r="C7462" t="str">
            <v>CARTEL DE OBRA</v>
          </cell>
          <cell r="D7462" t="str">
            <v>GL</v>
          </cell>
          <cell r="E7462">
            <v>1</v>
          </cell>
          <cell r="F7462">
            <v>40000</v>
          </cell>
          <cell r="G7462">
            <v>40000</v>
          </cell>
        </row>
        <row r="7463">
          <cell r="A7463" t="str">
            <v/>
          </cell>
          <cell r="B7463" t="str">
            <v/>
          </cell>
          <cell r="C7463">
            <v>0</v>
          </cell>
          <cell r="D7463" t="str">
            <v/>
          </cell>
          <cell r="E7463">
            <v>0</v>
          </cell>
          <cell r="F7463">
            <v>0</v>
          </cell>
          <cell r="G7463">
            <v>0</v>
          </cell>
        </row>
        <row r="7464">
          <cell r="A7464" t="str">
            <v/>
          </cell>
          <cell r="B7464" t="str">
            <v/>
          </cell>
          <cell r="C7464">
            <v>0</v>
          </cell>
          <cell r="D7464" t="str">
            <v/>
          </cell>
          <cell r="E7464">
            <v>0</v>
          </cell>
          <cell r="F7464">
            <v>0</v>
          </cell>
          <cell r="G7464">
            <v>0</v>
          </cell>
        </row>
        <row r="7465">
          <cell r="A7465" t="str">
            <v/>
          </cell>
          <cell r="B7465" t="str">
            <v/>
          </cell>
          <cell r="C7465">
            <v>0</v>
          </cell>
          <cell r="D7465" t="str">
            <v/>
          </cell>
          <cell r="E7465">
            <v>0</v>
          </cell>
          <cell r="F7465">
            <v>0</v>
          </cell>
          <cell r="G7465">
            <v>0</v>
          </cell>
        </row>
        <row r="7466">
          <cell r="A7466" t="str">
            <v/>
          </cell>
          <cell r="B7466" t="str">
            <v/>
          </cell>
          <cell r="C7466">
            <v>0</v>
          </cell>
          <cell r="D7466" t="str">
            <v/>
          </cell>
          <cell r="E7466">
            <v>0</v>
          </cell>
          <cell r="F7466">
            <v>0</v>
          </cell>
          <cell r="G7466">
            <v>0</v>
          </cell>
        </row>
        <row r="7467">
          <cell r="A7467" t="str">
            <v/>
          </cell>
          <cell r="B7467" t="str">
            <v/>
          </cell>
          <cell r="C7467">
            <v>0</v>
          </cell>
          <cell r="D7467" t="str">
            <v/>
          </cell>
          <cell r="E7467">
            <v>0</v>
          </cell>
          <cell r="F7467">
            <v>0</v>
          </cell>
          <cell r="G7467">
            <v>0</v>
          </cell>
        </row>
        <row r="7468">
          <cell r="A7468" t="str">
            <v/>
          </cell>
          <cell r="B7468" t="str">
            <v/>
          </cell>
          <cell r="C7468">
            <v>0</v>
          </cell>
          <cell r="D7468" t="str">
            <v/>
          </cell>
          <cell r="E7468">
            <v>0</v>
          </cell>
          <cell r="F7468">
            <v>0</v>
          </cell>
          <cell r="G7468">
            <v>0</v>
          </cell>
        </row>
        <row r="7469">
          <cell r="A7469" t="str">
            <v/>
          </cell>
          <cell r="B7469" t="str">
            <v/>
          </cell>
          <cell r="C7469">
            <v>0</v>
          </cell>
          <cell r="D7469" t="str">
            <v/>
          </cell>
          <cell r="E7469">
            <v>0</v>
          </cell>
          <cell r="F7469">
            <v>0</v>
          </cell>
          <cell r="G7469">
            <v>0</v>
          </cell>
        </row>
        <row r="7470">
          <cell r="A7470" t="str">
            <v/>
          </cell>
          <cell r="B7470" t="str">
            <v/>
          </cell>
          <cell r="C7470">
            <v>0</v>
          </cell>
          <cell r="D7470" t="str">
            <v/>
          </cell>
          <cell r="E7470">
            <v>0</v>
          </cell>
          <cell r="F7470">
            <v>0</v>
          </cell>
          <cell r="G7470">
            <v>0</v>
          </cell>
        </row>
        <row r="7471">
          <cell r="A7471" t="str">
            <v/>
          </cell>
          <cell r="B7471" t="str">
            <v/>
          </cell>
          <cell r="C7471">
            <v>0</v>
          </cell>
          <cell r="D7471" t="str">
            <v/>
          </cell>
          <cell r="E7471">
            <v>0</v>
          </cell>
          <cell r="F7471">
            <v>0</v>
          </cell>
          <cell r="G7471">
            <v>0</v>
          </cell>
        </row>
        <row r="7472">
          <cell r="A7472" t="str">
            <v/>
          </cell>
          <cell r="B7472" t="str">
            <v/>
          </cell>
          <cell r="C7472">
            <v>0</v>
          </cell>
          <cell r="D7472" t="str">
            <v/>
          </cell>
          <cell r="E7472">
            <v>0</v>
          </cell>
          <cell r="F7472">
            <v>0</v>
          </cell>
          <cell r="G7472">
            <v>0</v>
          </cell>
        </row>
        <row r="7473">
          <cell r="A7473" t="str">
            <v/>
          </cell>
          <cell r="B7473" t="str">
            <v/>
          </cell>
          <cell r="C7473">
            <v>0</v>
          </cell>
          <cell r="D7473" t="str">
            <v/>
          </cell>
          <cell r="E7473">
            <v>0</v>
          </cell>
          <cell r="F7473">
            <v>0</v>
          </cell>
          <cell r="G7473">
            <v>0</v>
          </cell>
        </row>
        <row r="7474">
          <cell r="A7474" t="str">
            <v/>
          </cell>
          <cell r="B7474" t="str">
            <v/>
          </cell>
          <cell r="C7474">
            <v>0</v>
          </cell>
          <cell r="D7474" t="str">
            <v/>
          </cell>
          <cell r="E7474">
            <v>0</v>
          </cell>
          <cell r="F7474">
            <v>0</v>
          </cell>
          <cell r="G7474">
            <v>0</v>
          </cell>
        </row>
        <row r="7475">
          <cell r="A7475" t="str">
            <v/>
          </cell>
          <cell r="B7475" t="str">
            <v/>
          </cell>
          <cell r="C7475">
            <v>0</v>
          </cell>
          <cell r="D7475" t="str">
            <v/>
          </cell>
          <cell r="E7475">
            <v>0</v>
          </cell>
          <cell r="F7475">
            <v>0</v>
          </cell>
          <cell r="G7475">
            <v>0</v>
          </cell>
        </row>
        <row r="7476">
          <cell r="A7476">
            <v>0</v>
          </cell>
          <cell r="B7476">
            <v>0</v>
          </cell>
          <cell r="C7476">
            <v>0</v>
          </cell>
          <cell r="D7476">
            <v>0</v>
          </cell>
          <cell r="E7476">
            <v>0</v>
          </cell>
          <cell r="F7476" t="str">
            <v>Total A</v>
          </cell>
          <cell r="G7476">
            <v>40000</v>
          </cell>
        </row>
        <row r="7477">
          <cell r="A7477">
            <v>0</v>
          </cell>
          <cell r="B7477">
            <v>0</v>
          </cell>
          <cell r="C7477" t="str">
            <v>B - MANO DE OBRA</v>
          </cell>
          <cell r="D7477">
            <v>0</v>
          </cell>
          <cell r="E7477">
            <v>0</v>
          </cell>
          <cell r="F7477">
            <v>0</v>
          </cell>
          <cell r="G7477">
            <v>0</v>
          </cell>
        </row>
        <row r="7478">
          <cell r="A7478" t="str">
            <v>IIEE-SJ - 102000</v>
          </cell>
          <cell r="B7478" t="str">
            <v xml:space="preserve">Oficial </v>
          </cell>
          <cell r="C7478" t="str">
            <v>Oficial</v>
          </cell>
          <cell r="D7478" t="str">
            <v>hs.</v>
          </cell>
          <cell r="E7478">
            <v>0</v>
          </cell>
          <cell r="F7478">
            <v>222.14</v>
          </cell>
          <cell r="G7478">
            <v>0</v>
          </cell>
        </row>
        <row r="7479">
          <cell r="A7479" t="str">
            <v>IIEE-SJ - 103000</v>
          </cell>
          <cell r="B7479" t="str">
            <v>Ayudante</v>
          </cell>
          <cell r="C7479" t="str">
            <v>Ayudante</v>
          </cell>
          <cell r="D7479" t="str">
            <v>hs.</v>
          </cell>
          <cell r="E7479">
            <v>0</v>
          </cell>
          <cell r="F7479">
            <v>188.03</v>
          </cell>
          <cell r="G7479">
            <v>0</v>
          </cell>
        </row>
        <row r="7480">
          <cell r="A7480" t="str">
            <v>IIEE-SJ - 102000</v>
          </cell>
          <cell r="B7480" t="str">
            <v xml:space="preserve">Oficial </v>
          </cell>
          <cell r="C7480" t="str">
            <v>Cargas Sociales Oficial</v>
          </cell>
          <cell r="D7480" t="str">
            <v>hs.</v>
          </cell>
          <cell r="E7480">
            <v>0</v>
          </cell>
          <cell r="F7480">
            <v>139.9</v>
          </cell>
          <cell r="G7480">
            <v>0</v>
          </cell>
        </row>
        <row r="7481">
          <cell r="A7481" t="str">
            <v>IIEE-SJ - 103000</v>
          </cell>
          <cell r="B7481" t="str">
            <v>Ayudante</v>
          </cell>
          <cell r="C7481" t="str">
            <v>Cargas Sociales Ayudante</v>
          </cell>
          <cell r="D7481" t="str">
            <v>hs.</v>
          </cell>
          <cell r="E7481">
            <v>0</v>
          </cell>
          <cell r="F7481">
            <v>118.96</v>
          </cell>
          <cell r="G7481">
            <v>0</v>
          </cell>
        </row>
        <row r="7482">
          <cell r="A7482" t="str">
            <v/>
          </cell>
          <cell r="B7482">
            <v>0</v>
          </cell>
          <cell r="C7482">
            <v>0</v>
          </cell>
          <cell r="D7482" t="str">
            <v/>
          </cell>
          <cell r="E7482">
            <v>0</v>
          </cell>
          <cell r="F7482">
            <v>0</v>
          </cell>
          <cell r="G7482">
            <v>0</v>
          </cell>
        </row>
        <row r="7483">
          <cell r="A7483" t="str">
            <v/>
          </cell>
          <cell r="B7483">
            <v>0</v>
          </cell>
          <cell r="C7483">
            <v>0</v>
          </cell>
          <cell r="D7483" t="str">
            <v/>
          </cell>
          <cell r="E7483">
            <v>0</v>
          </cell>
          <cell r="F7483">
            <v>0</v>
          </cell>
          <cell r="G7483">
            <v>0</v>
          </cell>
        </row>
        <row r="7484">
          <cell r="A7484" t="str">
            <v/>
          </cell>
          <cell r="B7484">
            <v>0</v>
          </cell>
          <cell r="C7484">
            <v>0</v>
          </cell>
          <cell r="D7484" t="str">
            <v/>
          </cell>
          <cell r="E7484">
            <v>0</v>
          </cell>
          <cell r="F7484">
            <v>0</v>
          </cell>
          <cell r="G7484">
            <v>0</v>
          </cell>
        </row>
        <row r="7485">
          <cell r="A7485" t="str">
            <v/>
          </cell>
          <cell r="B7485">
            <v>0</v>
          </cell>
          <cell r="C7485">
            <v>0</v>
          </cell>
          <cell r="D7485" t="str">
            <v/>
          </cell>
          <cell r="E7485">
            <v>0</v>
          </cell>
          <cell r="F7485">
            <v>0</v>
          </cell>
          <cell r="G7485">
            <v>0</v>
          </cell>
        </row>
        <row r="7486">
          <cell r="A7486">
            <v>0</v>
          </cell>
          <cell r="B7486">
            <v>0</v>
          </cell>
          <cell r="C7486">
            <v>0</v>
          </cell>
          <cell r="D7486">
            <v>0</v>
          </cell>
          <cell r="E7486">
            <v>0</v>
          </cell>
          <cell r="F7486" t="str">
            <v>Total B</v>
          </cell>
          <cell r="G7486">
            <v>0</v>
          </cell>
        </row>
        <row r="7487">
          <cell r="A7487">
            <v>0</v>
          </cell>
          <cell r="B7487">
            <v>0</v>
          </cell>
          <cell r="C7487" t="str">
            <v>C - EQUIPOS</v>
          </cell>
          <cell r="D7487">
            <v>0</v>
          </cell>
          <cell r="E7487">
            <v>0</v>
          </cell>
          <cell r="F7487">
            <v>0</v>
          </cell>
          <cell r="G7487">
            <v>0</v>
          </cell>
        </row>
        <row r="7488">
          <cell r="A7488" t="str">
            <v/>
          </cell>
          <cell r="B7488" t="str">
            <v/>
          </cell>
          <cell r="C7488">
            <v>0</v>
          </cell>
          <cell r="D7488" t="str">
            <v/>
          </cell>
          <cell r="E7488">
            <v>0</v>
          </cell>
          <cell r="F7488">
            <v>0</v>
          </cell>
          <cell r="G7488">
            <v>0</v>
          </cell>
        </row>
        <row r="7489">
          <cell r="A7489" t="str">
            <v/>
          </cell>
          <cell r="B7489" t="str">
            <v/>
          </cell>
          <cell r="C7489">
            <v>0</v>
          </cell>
          <cell r="D7489" t="str">
            <v/>
          </cell>
          <cell r="E7489">
            <v>0</v>
          </cell>
          <cell r="F7489">
            <v>0</v>
          </cell>
          <cell r="G7489">
            <v>0</v>
          </cell>
        </row>
        <row r="7490">
          <cell r="A7490" t="str">
            <v/>
          </cell>
          <cell r="B7490" t="str">
            <v/>
          </cell>
          <cell r="C7490">
            <v>0</v>
          </cell>
          <cell r="D7490" t="str">
            <v/>
          </cell>
          <cell r="E7490">
            <v>0</v>
          </cell>
          <cell r="F7490">
            <v>0</v>
          </cell>
          <cell r="G7490">
            <v>0</v>
          </cell>
        </row>
        <row r="7491">
          <cell r="A7491" t="str">
            <v/>
          </cell>
          <cell r="B7491" t="str">
            <v/>
          </cell>
          <cell r="C7491">
            <v>0</v>
          </cell>
          <cell r="D7491" t="str">
            <v/>
          </cell>
          <cell r="E7491">
            <v>0</v>
          </cell>
          <cell r="F7491">
            <v>0</v>
          </cell>
          <cell r="G7491">
            <v>0</v>
          </cell>
        </row>
        <row r="7492">
          <cell r="A7492" t="str">
            <v/>
          </cell>
          <cell r="B7492" t="str">
            <v/>
          </cell>
          <cell r="C7492">
            <v>0</v>
          </cell>
          <cell r="D7492" t="str">
            <v/>
          </cell>
          <cell r="E7492">
            <v>0</v>
          </cell>
          <cell r="F7492">
            <v>0</v>
          </cell>
          <cell r="G7492">
            <v>0</v>
          </cell>
        </row>
        <row r="7493">
          <cell r="A7493" t="str">
            <v/>
          </cell>
          <cell r="B7493" t="str">
            <v/>
          </cell>
          <cell r="C7493">
            <v>0</v>
          </cell>
          <cell r="D7493" t="str">
            <v/>
          </cell>
          <cell r="E7493">
            <v>0</v>
          </cell>
          <cell r="F7493">
            <v>0</v>
          </cell>
          <cell r="G7493">
            <v>0</v>
          </cell>
        </row>
        <row r="7494">
          <cell r="A7494" t="str">
            <v/>
          </cell>
          <cell r="B7494" t="str">
            <v/>
          </cell>
          <cell r="C7494">
            <v>0</v>
          </cell>
          <cell r="D7494" t="str">
            <v/>
          </cell>
          <cell r="E7494">
            <v>0</v>
          </cell>
          <cell r="F7494">
            <v>0</v>
          </cell>
          <cell r="G7494">
            <v>0</v>
          </cell>
        </row>
        <row r="7495">
          <cell r="A7495" t="str">
            <v/>
          </cell>
          <cell r="B7495" t="str">
            <v/>
          </cell>
          <cell r="C7495">
            <v>0</v>
          </cell>
          <cell r="D7495" t="str">
            <v/>
          </cell>
          <cell r="E7495">
            <v>0</v>
          </cell>
          <cell r="F7495">
            <v>0</v>
          </cell>
          <cell r="G7495">
            <v>0</v>
          </cell>
        </row>
        <row r="7496">
          <cell r="A7496" t="str">
            <v/>
          </cell>
          <cell r="B7496" t="str">
            <v/>
          </cell>
          <cell r="C7496">
            <v>0</v>
          </cell>
          <cell r="D7496" t="str">
            <v/>
          </cell>
          <cell r="E7496">
            <v>0</v>
          </cell>
          <cell r="F7496">
            <v>0</v>
          </cell>
          <cell r="G7496">
            <v>0</v>
          </cell>
        </row>
        <row r="7497">
          <cell r="A7497">
            <v>0</v>
          </cell>
          <cell r="B7497">
            <v>0</v>
          </cell>
          <cell r="C7497">
            <v>0</v>
          </cell>
          <cell r="D7497">
            <v>0</v>
          </cell>
          <cell r="E7497">
            <v>0</v>
          </cell>
          <cell r="F7497" t="str">
            <v>Total C</v>
          </cell>
          <cell r="G7497">
            <v>0</v>
          </cell>
        </row>
        <row r="7498">
          <cell r="A7498">
            <v>0</v>
          </cell>
          <cell r="B7498">
            <v>0</v>
          </cell>
          <cell r="C7498">
            <v>0</v>
          </cell>
          <cell r="D7498">
            <v>0</v>
          </cell>
          <cell r="E7498">
            <v>0</v>
          </cell>
          <cell r="F7498">
            <v>0</v>
          </cell>
          <cell r="G7498">
            <v>0</v>
          </cell>
        </row>
        <row r="7499">
          <cell r="A7499" t="str">
            <v>25.20</v>
          </cell>
          <cell r="B7499" t="str">
            <v>CARTEL DE OBRA</v>
          </cell>
          <cell r="C7499">
            <v>0</v>
          </cell>
          <cell r="D7499" t="str">
            <v>Costo  Neto</v>
          </cell>
          <cell r="E7499">
            <v>0</v>
          </cell>
          <cell r="F7499" t="str">
            <v>Total D=A+B+C</v>
          </cell>
          <cell r="G7499">
            <v>40000</v>
          </cell>
        </row>
        <row r="7501">
          <cell r="A7501" t="str">
            <v>ANALISIS DE PRECIOS</v>
          </cell>
          <cell r="B7501">
            <v>0</v>
          </cell>
          <cell r="C7501">
            <v>0</v>
          </cell>
          <cell r="D7501">
            <v>0</v>
          </cell>
          <cell r="E7501">
            <v>0</v>
          </cell>
          <cell r="F7501">
            <v>0</v>
          </cell>
          <cell r="G7501">
            <v>0</v>
          </cell>
        </row>
        <row r="7502">
          <cell r="A7502" t="str">
            <v>COMITENTE:</v>
          </cell>
          <cell r="B7502" t="str">
            <v>DIRECCIÓN DE INFRAESTRUCTURA ESCOLAR</v>
          </cell>
          <cell r="C7502">
            <v>0</v>
          </cell>
          <cell r="D7502">
            <v>0</v>
          </cell>
          <cell r="E7502">
            <v>0</v>
          </cell>
          <cell r="F7502">
            <v>0</v>
          </cell>
          <cell r="G7502">
            <v>0</v>
          </cell>
        </row>
        <row r="7503">
          <cell r="A7503" t="str">
            <v>CONTRATISTA:</v>
          </cell>
          <cell r="B7503">
            <v>0</v>
          </cell>
          <cell r="C7503">
            <v>0</v>
          </cell>
          <cell r="D7503">
            <v>0</v>
          </cell>
          <cell r="E7503">
            <v>0</v>
          </cell>
          <cell r="F7503">
            <v>0</v>
          </cell>
          <cell r="G7503">
            <v>0</v>
          </cell>
        </row>
        <row r="7504">
          <cell r="A7504" t="str">
            <v>OBRA:</v>
          </cell>
          <cell r="B7504" t="str">
            <v>ESCUELA JUAN JOSE PASO</v>
          </cell>
          <cell r="C7504">
            <v>0</v>
          </cell>
          <cell r="D7504">
            <v>0</v>
          </cell>
          <cell r="E7504">
            <v>0</v>
          </cell>
          <cell r="F7504" t="str">
            <v>PRECIOS A:</v>
          </cell>
          <cell r="G7504">
            <v>44180</v>
          </cell>
        </row>
        <row r="7505">
          <cell r="A7505" t="str">
            <v>UBICACIÓN:</v>
          </cell>
          <cell r="B7505" t="str">
            <v>DEPARTAMENTO ANGACO</v>
          </cell>
          <cell r="C7505">
            <v>0</v>
          </cell>
          <cell r="D7505">
            <v>0</v>
          </cell>
          <cell r="E7505">
            <v>0</v>
          </cell>
          <cell r="F7505">
            <v>0</v>
          </cell>
          <cell r="G7505">
            <v>0</v>
          </cell>
        </row>
        <row r="7506">
          <cell r="A7506" t="str">
            <v>RUBRO:</v>
          </cell>
          <cell r="B7506">
            <v>25</v>
          </cell>
          <cell r="C7506" t="str">
            <v>REPARACIONES, REFACCIONES Y REFUNCIONALIZACIONES</v>
          </cell>
          <cell r="D7506">
            <v>0</v>
          </cell>
          <cell r="E7506">
            <v>0</v>
          </cell>
          <cell r="F7506">
            <v>0</v>
          </cell>
          <cell r="G7506">
            <v>0</v>
          </cell>
        </row>
        <row r="7507">
          <cell r="A7507" t="str">
            <v>ITEM:</v>
          </cell>
          <cell r="B7507" t="str">
            <v>25.21</v>
          </cell>
          <cell r="C7507" t="str">
            <v>Pintura exterior en casa del portero casero</v>
          </cell>
          <cell r="D7507">
            <v>0</v>
          </cell>
          <cell r="E7507">
            <v>0</v>
          </cell>
          <cell r="F7507" t="str">
            <v>UNIDAD:</v>
          </cell>
          <cell r="G7507" t="str">
            <v>m2</v>
          </cell>
        </row>
        <row r="7508">
          <cell r="A7508">
            <v>0</v>
          </cell>
          <cell r="B7508">
            <v>0</v>
          </cell>
          <cell r="C7508">
            <v>0</v>
          </cell>
          <cell r="D7508">
            <v>0</v>
          </cell>
          <cell r="E7508">
            <v>0</v>
          </cell>
          <cell r="F7508">
            <v>0</v>
          </cell>
          <cell r="G7508">
            <v>0</v>
          </cell>
        </row>
        <row r="7509">
          <cell r="A7509" t="str">
            <v>DATOS REDETERMINACION</v>
          </cell>
          <cell r="B7509">
            <v>0</v>
          </cell>
          <cell r="C7509" t="str">
            <v>DESIGNACION</v>
          </cell>
          <cell r="D7509" t="str">
            <v>U</v>
          </cell>
          <cell r="E7509" t="str">
            <v>Cantidad</v>
          </cell>
          <cell r="F7509" t="str">
            <v>$ Unitarios</v>
          </cell>
          <cell r="G7509" t="str">
            <v>$ Parcial</v>
          </cell>
        </row>
        <row r="7510">
          <cell r="A7510" t="str">
            <v>CÓDIGO</v>
          </cell>
          <cell r="B7510" t="str">
            <v>DESCRIPCIÓN</v>
          </cell>
          <cell r="C7510">
            <v>0</v>
          </cell>
          <cell r="D7510">
            <v>0</v>
          </cell>
          <cell r="E7510">
            <v>0</v>
          </cell>
          <cell r="F7510">
            <v>0</v>
          </cell>
          <cell r="G7510">
            <v>0</v>
          </cell>
        </row>
        <row r="7511">
          <cell r="A7511">
            <v>0</v>
          </cell>
          <cell r="B7511">
            <v>0</v>
          </cell>
          <cell r="C7511" t="str">
            <v>A - MATERIALES</v>
          </cell>
          <cell r="D7511">
            <v>0</v>
          </cell>
          <cell r="E7511">
            <v>0</v>
          </cell>
          <cell r="F7511">
            <v>0</v>
          </cell>
          <cell r="G7511">
            <v>0</v>
          </cell>
        </row>
        <row r="7512">
          <cell r="A7512" t="str">
            <v>INDEC-DCTO - Inciso e)</v>
          </cell>
          <cell r="B7512" t="str">
            <v>Productos químicos</v>
          </cell>
          <cell r="C7512" t="str">
            <v>Acido muriático</v>
          </cell>
          <cell r="D7512" t="str">
            <v>lts</v>
          </cell>
          <cell r="E7512">
            <v>0.05</v>
          </cell>
          <cell r="F7512">
            <v>84.63</v>
          </cell>
          <cell r="G7512">
            <v>4.2300000000000004</v>
          </cell>
        </row>
        <row r="7513">
          <cell r="A7513" t="str">
            <v>INDEC-CM - 35110-11</v>
          </cell>
          <cell r="B7513" t="str">
            <v>Enduído plástico al agua para exteriores</v>
          </cell>
          <cell r="C7513" t="str">
            <v>Enduído plástico</v>
          </cell>
          <cell r="D7513" t="str">
            <v>Kg</v>
          </cell>
          <cell r="E7513">
            <v>1</v>
          </cell>
          <cell r="F7513">
            <v>61.98</v>
          </cell>
          <cell r="G7513">
            <v>61.98</v>
          </cell>
        </row>
        <row r="7514">
          <cell r="A7514" t="str">
            <v>INDEC-CM - 35110-32</v>
          </cell>
          <cell r="B7514" t="str">
            <v>Pintura al látex para exteriores</v>
          </cell>
          <cell r="C7514" t="str">
            <v>Latex para exterior</v>
          </cell>
          <cell r="D7514" t="str">
            <v>lt</v>
          </cell>
          <cell r="E7514">
            <v>0.25</v>
          </cell>
          <cell r="F7514">
            <v>181.82</v>
          </cell>
          <cell r="G7514">
            <v>45.46</v>
          </cell>
        </row>
        <row r="7515">
          <cell r="A7515" t="str">
            <v>INDEC-PB - 2413-1</v>
          </cell>
          <cell r="B7515" t="str">
            <v>Sustancias plásticas (incluye: Polímeros de etileno, Polímeros de estireno, Polímeros de cloruro de vinilo y Polímeros de propileno)</v>
          </cell>
          <cell r="C7515" t="str">
            <v>Entonador 120 cc</v>
          </cell>
          <cell r="D7515" t="str">
            <v>u</v>
          </cell>
          <cell r="E7515">
            <v>0.01</v>
          </cell>
          <cell r="F7515">
            <v>123.97</v>
          </cell>
          <cell r="G7515">
            <v>1.24</v>
          </cell>
        </row>
        <row r="7516">
          <cell r="A7516" t="str">
            <v>INDEC-PB - 2413-1</v>
          </cell>
          <cell r="B7516" t="str">
            <v>Sustancias plásticas (incluye: Polímeros de etileno, Polímeros de estireno, Polímeros de cloruro de vinilo y Polímeros de propileno)</v>
          </cell>
          <cell r="C7516" t="str">
            <v>Sellador al agua</v>
          </cell>
          <cell r="D7516" t="str">
            <v>lt</v>
          </cell>
          <cell r="E7516">
            <v>0.1</v>
          </cell>
          <cell r="F7516">
            <v>123.97</v>
          </cell>
          <cell r="G7516">
            <v>12.4</v>
          </cell>
        </row>
        <row r="7517">
          <cell r="A7517" t="str">
            <v>INDEC-PB - 37910-1</v>
          </cell>
          <cell r="B7517" t="str">
            <v xml:space="preserve">Abrasivos                                                              </v>
          </cell>
          <cell r="C7517" t="str">
            <v>Lija</v>
          </cell>
          <cell r="D7517" t="str">
            <v>u.</v>
          </cell>
          <cell r="E7517">
            <v>0.5</v>
          </cell>
          <cell r="F7517">
            <v>37.183999999999997</v>
          </cell>
          <cell r="G7517">
            <v>18.59</v>
          </cell>
        </row>
        <row r="7518">
          <cell r="A7518" t="str">
            <v>INDEC-DCTO - Inciso e)</v>
          </cell>
          <cell r="B7518" t="str">
            <v>Productos químicos</v>
          </cell>
          <cell r="C7518" t="str">
            <v>Aguarrás</v>
          </cell>
          <cell r="D7518" t="str">
            <v>lt</v>
          </cell>
          <cell r="E7518">
            <v>0.1</v>
          </cell>
          <cell r="F7518">
            <v>185.976</v>
          </cell>
          <cell r="G7518">
            <v>18.600000000000001</v>
          </cell>
        </row>
        <row r="7519">
          <cell r="A7519" t="str">
            <v>INDEC-DCTO - inciso p)</v>
          </cell>
          <cell r="B7519" t="str">
            <v>Gastos generales</v>
          </cell>
          <cell r="C7519" t="str">
            <v>Materiales Varios (Pinturas)</v>
          </cell>
          <cell r="D7519" t="str">
            <v>Gl.</v>
          </cell>
          <cell r="E7519">
            <v>1</v>
          </cell>
          <cell r="F7519">
            <v>19.43714671716522</v>
          </cell>
          <cell r="G7519">
            <v>19.440000000000001</v>
          </cell>
        </row>
        <row r="7520">
          <cell r="A7520" t="str">
            <v/>
          </cell>
          <cell r="B7520" t="str">
            <v/>
          </cell>
          <cell r="C7520">
            <v>0</v>
          </cell>
          <cell r="D7520" t="str">
            <v/>
          </cell>
          <cell r="E7520">
            <v>0</v>
          </cell>
          <cell r="F7520">
            <v>0</v>
          </cell>
          <cell r="G7520">
            <v>0</v>
          </cell>
        </row>
        <row r="7521">
          <cell r="A7521" t="str">
            <v/>
          </cell>
          <cell r="B7521" t="str">
            <v/>
          </cell>
          <cell r="C7521">
            <v>0</v>
          </cell>
          <cell r="D7521" t="str">
            <v/>
          </cell>
          <cell r="E7521">
            <v>0</v>
          </cell>
          <cell r="F7521">
            <v>0</v>
          </cell>
          <cell r="G7521">
            <v>0</v>
          </cell>
        </row>
        <row r="7522">
          <cell r="A7522" t="str">
            <v/>
          </cell>
          <cell r="B7522" t="str">
            <v/>
          </cell>
          <cell r="C7522">
            <v>0</v>
          </cell>
          <cell r="D7522" t="str">
            <v/>
          </cell>
          <cell r="E7522">
            <v>0</v>
          </cell>
          <cell r="F7522">
            <v>0</v>
          </cell>
          <cell r="G7522">
            <v>0</v>
          </cell>
        </row>
        <row r="7523">
          <cell r="A7523" t="str">
            <v/>
          </cell>
          <cell r="B7523" t="str">
            <v/>
          </cell>
          <cell r="C7523">
            <v>0</v>
          </cell>
          <cell r="D7523" t="str">
            <v/>
          </cell>
          <cell r="E7523">
            <v>0</v>
          </cell>
          <cell r="F7523">
            <v>0</v>
          </cell>
          <cell r="G7523">
            <v>0</v>
          </cell>
        </row>
        <row r="7524">
          <cell r="A7524" t="str">
            <v/>
          </cell>
          <cell r="B7524" t="str">
            <v/>
          </cell>
          <cell r="C7524">
            <v>0</v>
          </cell>
          <cell r="D7524" t="str">
            <v/>
          </cell>
          <cell r="E7524">
            <v>0</v>
          </cell>
          <cell r="F7524">
            <v>0</v>
          </cell>
          <cell r="G7524">
            <v>0</v>
          </cell>
        </row>
        <row r="7525">
          <cell r="A7525" t="str">
            <v/>
          </cell>
          <cell r="B7525" t="str">
            <v/>
          </cell>
          <cell r="C7525">
            <v>0</v>
          </cell>
          <cell r="D7525" t="str">
            <v/>
          </cell>
          <cell r="E7525">
            <v>0</v>
          </cell>
          <cell r="F7525">
            <v>0</v>
          </cell>
          <cell r="G7525">
            <v>0</v>
          </cell>
        </row>
        <row r="7526">
          <cell r="A7526">
            <v>0</v>
          </cell>
          <cell r="B7526">
            <v>0</v>
          </cell>
          <cell r="C7526">
            <v>0</v>
          </cell>
          <cell r="D7526">
            <v>0</v>
          </cell>
          <cell r="E7526">
            <v>0</v>
          </cell>
          <cell r="F7526" t="str">
            <v>Total A</v>
          </cell>
          <cell r="G7526">
            <v>181.93999999999997</v>
          </cell>
        </row>
        <row r="7527">
          <cell r="A7527">
            <v>0</v>
          </cell>
          <cell r="B7527">
            <v>0</v>
          </cell>
          <cell r="C7527" t="str">
            <v>B - MANO DE OBRA</v>
          </cell>
          <cell r="D7527">
            <v>0</v>
          </cell>
          <cell r="E7527">
            <v>0</v>
          </cell>
          <cell r="F7527">
            <v>0</v>
          </cell>
          <cell r="G7527">
            <v>0</v>
          </cell>
        </row>
        <row r="7528">
          <cell r="A7528" t="str">
            <v>IIEE-SJ - 102000</v>
          </cell>
          <cell r="B7528" t="str">
            <v xml:space="preserve">Oficial </v>
          </cell>
          <cell r="C7528" t="str">
            <v>Oficial</v>
          </cell>
          <cell r="D7528" t="str">
            <v>hs.</v>
          </cell>
          <cell r="E7528">
            <v>0.3</v>
          </cell>
          <cell r="F7528">
            <v>222.14</v>
          </cell>
          <cell r="G7528">
            <v>66.64</v>
          </cell>
        </row>
        <row r="7529">
          <cell r="A7529" t="str">
            <v>IIEE-SJ - 103000</v>
          </cell>
          <cell r="B7529" t="str">
            <v>Ayudante</v>
          </cell>
          <cell r="C7529" t="str">
            <v>Ayudante</v>
          </cell>
          <cell r="D7529" t="str">
            <v>hs.</v>
          </cell>
          <cell r="E7529">
            <v>0.2</v>
          </cell>
          <cell r="F7529">
            <v>188.03</v>
          </cell>
          <cell r="G7529">
            <v>37.61</v>
          </cell>
        </row>
        <row r="7530">
          <cell r="A7530" t="str">
            <v>IIEE-SJ - 102000</v>
          </cell>
          <cell r="B7530" t="str">
            <v xml:space="preserve">Oficial </v>
          </cell>
          <cell r="C7530" t="str">
            <v>Cargas Sociales Oficial</v>
          </cell>
          <cell r="D7530" t="str">
            <v>hs.</v>
          </cell>
          <cell r="E7530">
            <v>0.3</v>
          </cell>
          <cell r="F7530">
            <v>139.9</v>
          </cell>
          <cell r="G7530">
            <v>41.97</v>
          </cell>
        </row>
        <row r="7531">
          <cell r="A7531" t="str">
            <v>IIEE-SJ - 103000</v>
          </cell>
          <cell r="B7531" t="str">
            <v>Ayudante</v>
          </cell>
          <cell r="C7531" t="str">
            <v>Cargas Sociales Ayudante</v>
          </cell>
          <cell r="D7531" t="str">
            <v>hs.</v>
          </cell>
          <cell r="E7531">
            <v>0.2</v>
          </cell>
          <cell r="F7531">
            <v>118.96</v>
          </cell>
          <cell r="G7531">
            <v>23.79</v>
          </cell>
        </row>
        <row r="7532">
          <cell r="A7532" t="str">
            <v/>
          </cell>
          <cell r="B7532">
            <v>0</v>
          </cell>
          <cell r="C7532">
            <v>0</v>
          </cell>
          <cell r="D7532" t="str">
            <v/>
          </cell>
          <cell r="E7532">
            <v>0</v>
          </cell>
          <cell r="F7532">
            <v>0</v>
          </cell>
          <cell r="G7532">
            <v>0</v>
          </cell>
        </row>
        <row r="7533">
          <cell r="A7533" t="str">
            <v/>
          </cell>
          <cell r="B7533">
            <v>0</v>
          </cell>
          <cell r="C7533">
            <v>0</v>
          </cell>
          <cell r="D7533" t="str">
            <v/>
          </cell>
          <cell r="E7533">
            <v>0</v>
          </cell>
          <cell r="F7533">
            <v>0</v>
          </cell>
          <cell r="G7533">
            <v>0</v>
          </cell>
        </row>
        <row r="7534">
          <cell r="A7534" t="str">
            <v/>
          </cell>
          <cell r="B7534">
            <v>0</v>
          </cell>
          <cell r="C7534">
            <v>0</v>
          </cell>
          <cell r="D7534" t="str">
            <v/>
          </cell>
          <cell r="E7534">
            <v>0</v>
          </cell>
          <cell r="F7534">
            <v>0</v>
          </cell>
          <cell r="G7534">
            <v>0</v>
          </cell>
        </row>
        <row r="7535">
          <cell r="A7535" t="str">
            <v/>
          </cell>
          <cell r="B7535">
            <v>0</v>
          </cell>
          <cell r="C7535">
            <v>0</v>
          </cell>
          <cell r="D7535" t="str">
            <v/>
          </cell>
          <cell r="E7535">
            <v>0</v>
          </cell>
          <cell r="F7535">
            <v>0</v>
          </cell>
          <cell r="G7535">
            <v>0</v>
          </cell>
        </row>
        <row r="7536">
          <cell r="A7536">
            <v>0</v>
          </cell>
          <cell r="B7536">
            <v>0</v>
          </cell>
          <cell r="C7536">
            <v>0</v>
          </cell>
          <cell r="D7536">
            <v>0</v>
          </cell>
          <cell r="E7536">
            <v>0</v>
          </cell>
          <cell r="F7536" t="str">
            <v>Total B</v>
          </cell>
          <cell r="G7536">
            <v>170.01</v>
          </cell>
        </row>
        <row r="7537">
          <cell r="A7537">
            <v>0</v>
          </cell>
          <cell r="B7537">
            <v>0</v>
          </cell>
          <cell r="C7537" t="str">
            <v>C - EQUIPOS</v>
          </cell>
          <cell r="D7537">
            <v>0</v>
          </cell>
          <cell r="E7537">
            <v>0</v>
          </cell>
          <cell r="F7537">
            <v>0</v>
          </cell>
          <cell r="G7537">
            <v>0</v>
          </cell>
        </row>
        <row r="7538">
          <cell r="A7538" t="str">
            <v/>
          </cell>
          <cell r="B7538" t="str">
            <v/>
          </cell>
          <cell r="C7538">
            <v>0</v>
          </cell>
          <cell r="D7538" t="str">
            <v/>
          </cell>
          <cell r="E7538">
            <v>0</v>
          </cell>
          <cell r="F7538">
            <v>0</v>
          </cell>
          <cell r="G7538">
            <v>0</v>
          </cell>
        </row>
        <row r="7539">
          <cell r="A7539" t="str">
            <v/>
          </cell>
          <cell r="B7539" t="str">
            <v/>
          </cell>
          <cell r="C7539">
            <v>0</v>
          </cell>
          <cell r="D7539" t="str">
            <v/>
          </cell>
          <cell r="E7539">
            <v>0</v>
          </cell>
          <cell r="F7539">
            <v>0</v>
          </cell>
          <cell r="G7539">
            <v>0</v>
          </cell>
        </row>
        <row r="7540">
          <cell r="A7540" t="str">
            <v/>
          </cell>
          <cell r="B7540" t="str">
            <v/>
          </cell>
          <cell r="C7540">
            <v>0</v>
          </cell>
          <cell r="D7540" t="str">
            <v/>
          </cell>
          <cell r="E7540">
            <v>0</v>
          </cell>
          <cell r="F7540">
            <v>0</v>
          </cell>
          <cell r="G7540">
            <v>0</v>
          </cell>
        </row>
        <row r="7541">
          <cell r="A7541" t="str">
            <v/>
          </cell>
          <cell r="B7541" t="str">
            <v/>
          </cell>
          <cell r="C7541">
            <v>0</v>
          </cell>
          <cell r="D7541" t="str">
            <v/>
          </cell>
          <cell r="E7541">
            <v>0</v>
          </cell>
          <cell r="F7541">
            <v>0</v>
          </cell>
          <cell r="G7541">
            <v>0</v>
          </cell>
        </row>
        <row r="7542">
          <cell r="A7542" t="str">
            <v/>
          </cell>
          <cell r="B7542" t="str">
            <v/>
          </cell>
          <cell r="C7542">
            <v>0</v>
          </cell>
          <cell r="D7542" t="str">
            <v/>
          </cell>
          <cell r="E7542">
            <v>0</v>
          </cell>
          <cell r="F7542">
            <v>0</v>
          </cell>
          <cell r="G7542">
            <v>0</v>
          </cell>
        </row>
        <row r="7543">
          <cell r="A7543" t="str">
            <v/>
          </cell>
          <cell r="B7543" t="str">
            <v/>
          </cell>
          <cell r="C7543">
            <v>0</v>
          </cell>
          <cell r="D7543" t="str">
            <v/>
          </cell>
          <cell r="E7543">
            <v>0</v>
          </cell>
          <cell r="F7543">
            <v>0</v>
          </cell>
          <cell r="G7543">
            <v>0</v>
          </cell>
        </row>
        <row r="7544">
          <cell r="A7544" t="str">
            <v/>
          </cell>
          <cell r="B7544" t="str">
            <v/>
          </cell>
          <cell r="C7544">
            <v>0</v>
          </cell>
          <cell r="D7544" t="str">
            <v/>
          </cell>
          <cell r="E7544">
            <v>0</v>
          </cell>
          <cell r="F7544">
            <v>0</v>
          </cell>
          <cell r="G7544">
            <v>0</v>
          </cell>
        </row>
        <row r="7545">
          <cell r="A7545" t="str">
            <v/>
          </cell>
          <cell r="B7545" t="str">
            <v/>
          </cell>
          <cell r="C7545">
            <v>0</v>
          </cell>
          <cell r="D7545" t="str">
            <v/>
          </cell>
          <cell r="E7545">
            <v>0</v>
          </cell>
          <cell r="F7545">
            <v>0</v>
          </cell>
          <cell r="G7545">
            <v>0</v>
          </cell>
        </row>
        <row r="7546">
          <cell r="A7546" t="str">
            <v/>
          </cell>
          <cell r="B7546" t="str">
            <v/>
          </cell>
          <cell r="C7546">
            <v>0</v>
          </cell>
          <cell r="D7546" t="str">
            <v/>
          </cell>
          <cell r="E7546">
            <v>0</v>
          </cell>
          <cell r="F7546">
            <v>0</v>
          </cell>
          <cell r="G7546">
            <v>0</v>
          </cell>
        </row>
        <row r="7547">
          <cell r="A7547">
            <v>0</v>
          </cell>
          <cell r="B7547">
            <v>0</v>
          </cell>
          <cell r="C7547">
            <v>0</v>
          </cell>
          <cell r="D7547">
            <v>0</v>
          </cell>
          <cell r="E7547">
            <v>0</v>
          </cell>
          <cell r="F7547" t="str">
            <v>Total C</v>
          </cell>
          <cell r="G7547">
            <v>0</v>
          </cell>
        </row>
        <row r="7548">
          <cell r="A7548">
            <v>0</v>
          </cell>
          <cell r="B7548">
            <v>0</v>
          </cell>
          <cell r="C7548">
            <v>0</v>
          </cell>
          <cell r="D7548">
            <v>0</v>
          </cell>
          <cell r="E7548">
            <v>0</v>
          </cell>
          <cell r="F7548">
            <v>0</v>
          </cell>
          <cell r="G7548">
            <v>0</v>
          </cell>
        </row>
        <row r="7549">
          <cell r="A7549" t="str">
            <v>25.21</v>
          </cell>
          <cell r="B7549" t="str">
            <v>Pintura exterior en casa del portero casero</v>
          </cell>
          <cell r="C7549">
            <v>0</v>
          </cell>
          <cell r="D7549" t="str">
            <v>Costo  Neto</v>
          </cell>
          <cell r="E7549">
            <v>0</v>
          </cell>
          <cell r="F7549" t="str">
            <v>Total D=A+B+C</v>
          </cell>
          <cell r="G7549">
            <v>351.95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s"/>
      <sheetName val="Instrucciones"/>
      <sheetName val="Datos"/>
      <sheetName val="CyP"/>
      <sheetName val="AP"/>
      <sheetName val="PTyCI"/>
      <sheetName val="Avance Obra"/>
      <sheetName val="Curva Inversiones"/>
      <sheetName val="Insumos"/>
      <sheetName val="Items - Códig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LISTADO DE INSUMOS - MANO DE OBRA, MATERIALES Y EQUIPOS - PARA LA OBRA</v>
          </cell>
        </row>
        <row r="3">
          <cell r="A3">
            <v>0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</row>
        <row r="4">
          <cell r="A4">
            <v>0</v>
          </cell>
          <cell r="B4">
            <v>0</v>
          </cell>
          <cell r="C4">
            <v>0</v>
          </cell>
          <cell r="D4">
            <v>0</v>
          </cell>
          <cell r="E4" t="str">
            <v/>
          </cell>
        </row>
        <row r="5">
          <cell r="A5" t="str">
            <v>DENOMINACIÓN INSUMO</v>
          </cell>
          <cell r="B5" t="str">
            <v>UN.</v>
          </cell>
          <cell r="C5" t="str">
            <v>PRECIO SIN IVA</v>
          </cell>
          <cell r="D5" t="str">
            <v>CODIGO</v>
          </cell>
          <cell r="E5" t="str">
            <v>DESCRIPCION</v>
          </cell>
        </row>
        <row r="6">
          <cell r="A6" t="str">
            <v>MANO DE OBRA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</row>
        <row r="7">
          <cell r="A7" t="str">
            <v>Oficial Especializado</v>
          </cell>
          <cell r="B7" t="str">
            <v>hs.</v>
          </cell>
          <cell r="C7">
            <v>237.06</v>
          </cell>
          <cell r="D7" t="str">
            <v>IIEE-SJ - 101000</v>
          </cell>
          <cell r="E7" t="str">
            <v>Oficial Especializado</v>
          </cell>
        </row>
        <row r="8">
          <cell r="A8" t="str">
            <v>Oficial</v>
          </cell>
          <cell r="B8" t="str">
            <v>hs.</v>
          </cell>
          <cell r="C8">
            <v>201.98</v>
          </cell>
          <cell r="D8" t="str">
            <v>IIEE-SJ - 102000</v>
          </cell>
          <cell r="E8" t="str">
            <v xml:space="preserve">Oficial </v>
          </cell>
        </row>
        <row r="9">
          <cell r="A9" t="str">
            <v>Ayudante</v>
          </cell>
          <cell r="B9" t="str">
            <v>hs.</v>
          </cell>
          <cell r="C9">
            <v>170.98</v>
          </cell>
          <cell r="D9" t="str">
            <v>IIEE-SJ - 103000</v>
          </cell>
          <cell r="E9" t="str">
            <v>Ayudante</v>
          </cell>
        </row>
        <row r="10">
          <cell r="A10" t="str">
            <v>Cargas Sociales Oficial Especializado</v>
          </cell>
          <cell r="B10" t="str">
            <v>hs.</v>
          </cell>
          <cell r="C10">
            <v>151.91999999999999</v>
          </cell>
          <cell r="D10" t="str">
            <v>IIEE-SJ - 101000</v>
          </cell>
          <cell r="E10" t="str">
            <v>Oficial Especializado</v>
          </cell>
        </row>
        <row r="11">
          <cell r="A11" t="str">
            <v>Cargas Sociales Oficial</v>
          </cell>
          <cell r="B11" t="str">
            <v>hs.</v>
          </cell>
          <cell r="C11">
            <v>130.18</v>
          </cell>
          <cell r="D11" t="str">
            <v>IIEE-SJ - 102000</v>
          </cell>
          <cell r="E11" t="str">
            <v xml:space="preserve">Oficial </v>
          </cell>
        </row>
        <row r="12">
          <cell r="A12" t="str">
            <v>Cargas Sociales Ayudante</v>
          </cell>
          <cell r="B12" t="str">
            <v>hs.</v>
          </cell>
          <cell r="C12">
            <v>110.98</v>
          </cell>
          <cell r="D12" t="str">
            <v>IIEE-SJ - 103000</v>
          </cell>
          <cell r="E12" t="str">
            <v>Ayudante</v>
          </cell>
        </row>
        <row r="13">
          <cell r="A13">
            <v>0</v>
          </cell>
          <cell r="B13">
            <v>0</v>
          </cell>
          <cell r="C13">
            <v>0</v>
          </cell>
          <cell r="D13">
            <v>0</v>
          </cell>
          <cell r="E13" t="str">
            <v/>
          </cell>
        </row>
        <row r="14">
          <cell r="A14">
            <v>0</v>
          </cell>
          <cell r="B14">
            <v>0</v>
          </cell>
          <cell r="C14">
            <v>0</v>
          </cell>
          <cell r="D14">
            <v>0</v>
          </cell>
          <cell r="E14" t="str">
            <v/>
          </cell>
        </row>
        <row r="15">
          <cell r="A15" t="str">
            <v>EQUIPOS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</row>
        <row r="16">
          <cell r="A16">
            <v>0</v>
          </cell>
          <cell r="B16">
            <v>0</v>
          </cell>
          <cell r="C16">
            <v>0</v>
          </cell>
          <cell r="D16">
            <v>0</v>
          </cell>
          <cell r="E16" t="str">
            <v/>
          </cell>
        </row>
        <row r="17">
          <cell r="A17" t="str">
            <v>Camion Regador</v>
          </cell>
          <cell r="B17" t="str">
            <v>hs</v>
          </cell>
          <cell r="C17">
            <v>2882.25</v>
          </cell>
          <cell r="D17" t="str">
            <v>INDEC-SA - 71240-11</v>
          </cell>
          <cell r="E17" t="str">
            <v>Camión volcador</v>
          </cell>
        </row>
        <row r="18">
          <cell r="A18" t="str">
            <v>Camion Volcador (6m3)</v>
          </cell>
          <cell r="B18" t="str">
            <v>hs</v>
          </cell>
          <cell r="C18">
            <v>1582.56</v>
          </cell>
          <cell r="D18" t="str">
            <v>INDEC-SA - 71240-11</v>
          </cell>
          <cell r="E18" t="str">
            <v>Camión volcador</v>
          </cell>
        </row>
        <row r="19">
          <cell r="A19" t="str">
            <v>Camion Volcador (10m3)</v>
          </cell>
          <cell r="B19" t="str">
            <v>hs</v>
          </cell>
          <cell r="C19">
            <v>2229.5700000000002</v>
          </cell>
          <cell r="D19" t="str">
            <v>INDEC-SA - 71240-11</v>
          </cell>
          <cell r="E19" t="str">
            <v>Camión volcador</v>
          </cell>
        </row>
        <row r="20">
          <cell r="A20" t="str">
            <v>Camion Volcador (12m3)</v>
          </cell>
          <cell r="B20" t="str">
            <v>hs</v>
          </cell>
          <cell r="C20">
            <v>2882.25</v>
          </cell>
          <cell r="D20" t="str">
            <v>INDEC-SA - 71240-11</v>
          </cell>
          <cell r="E20" t="str">
            <v>Camión volcador</v>
          </cell>
        </row>
        <row r="21">
          <cell r="A21" t="str">
            <v>Herramientas Menores</v>
          </cell>
          <cell r="B21" t="str">
            <v>gl</v>
          </cell>
          <cell r="C21">
            <v>0</v>
          </cell>
          <cell r="D21" t="str">
            <v>INDEC-PB - 42921-2</v>
          </cell>
          <cell r="E21" t="str">
            <v xml:space="preserve">Herramientas de mano                                                   </v>
          </cell>
        </row>
        <row r="22">
          <cell r="A22" t="str">
            <v>Martillo Percutor</v>
          </cell>
          <cell r="B22" t="str">
            <v>hs</v>
          </cell>
          <cell r="C22">
            <v>762.93</v>
          </cell>
          <cell r="D22" t="str">
            <v>INDEC-EC - 44231-21</v>
          </cell>
          <cell r="E22" t="str">
            <v>Taladro percutor</v>
          </cell>
        </row>
        <row r="23">
          <cell r="A23" t="str">
            <v>Retroexcavadora</v>
          </cell>
          <cell r="B23" t="str">
            <v>hs</v>
          </cell>
          <cell r="C23">
            <v>1381.59</v>
          </cell>
          <cell r="D23" t="str">
            <v>INDEC-SA - 51800-21</v>
          </cell>
          <cell r="E23" t="str">
            <v>Retroexcavadora</v>
          </cell>
        </row>
        <row r="24">
          <cell r="A24" t="str">
            <v>Mini - Excavadora</v>
          </cell>
          <cell r="B24" t="str">
            <v>hs</v>
          </cell>
          <cell r="C24">
            <v>945</v>
          </cell>
          <cell r="D24" t="str">
            <v>INDEC-SA - 51800-21</v>
          </cell>
          <cell r="E24" t="str">
            <v>Retroexcavadora</v>
          </cell>
        </row>
        <row r="25">
          <cell r="A25" t="str">
            <v>Pala cargadora</v>
          </cell>
          <cell r="B25" t="str">
            <v>hs</v>
          </cell>
          <cell r="C25">
            <v>1935.36</v>
          </cell>
          <cell r="D25" t="str">
            <v>INDEC-SA - 51800-11</v>
          </cell>
          <cell r="E25" t="str">
            <v>Pala cargadora</v>
          </cell>
        </row>
        <row r="26">
          <cell r="A26" t="str">
            <v>Motoniveladora</v>
          </cell>
          <cell r="B26" t="str">
            <v>hs</v>
          </cell>
          <cell r="C26">
            <v>2898</v>
          </cell>
          <cell r="D26" t="str">
            <v>INDEC-SA - 51800-11</v>
          </cell>
          <cell r="E26" t="str">
            <v>Pala cargadora</v>
          </cell>
        </row>
        <row r="27">
          <cell r="A27" t="str">
            <v>Mini - Vibrocompactador</v>
          </cell>
          <cell r="B27" t="str">
            <v>hs.</v>
          </cell>
          <cell r="C27">
            <v>229.57</v>
          </cell>
          <cell r="D27" t="str">
            <v>DNV-T I - 79</v>
          </cell>
          <cell r="E27" t="str">
            <v>Equipo importado.</v>
          </cell>
        </row>
        <row r="28">
          <cell r="A28" t="str">
            <v>Vibrocompactador</v>
          </cell>
          <cell r="B28" t="str">
            <v>hs.</v>
          </cell>
          <cell r="C28">
            <v>1312.5</v>
          </cell>
          <cell r="D28" t="str">
            <v>DNV-T I - 79</v>
          </cell>
          <cell r="E28" t="str">
            <v>Equipo importado.</v>
          </cell>
        </row>
        <row r="29">
          <cell r="A29" t="str">
            <v>Grúa</v>
          </cell>
          <cell r="B29" t="str">
            <v>hs.</v>
          </cell>
          <cell r="C29">
            <v>4500</v>
          </cell>
          <cell r="D29" t="str">
            <v>DNV-T I - 79</v>
          </cell>
          <cell r="E29" t="str">
            <v>Equipo importado.</v>
          </cell>
        </row>
        <row r="30">
          <cell r="A30">
            <v>0</v>
          </cell>
          <cell r="B30">
            <v>0</v>
          </cell>
          <cell r="C30">
            <v>0</v>
          </cell>
          <cell r="D30">
            <v>0</v>
          </cell>
          <cell r="E30" t="str">
            <v/>
          </cell>
        </row>
        <row r="31">
          <cell r="A31" t="str">
            <v>MATERIALES VARIOS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</row>
        <row r="32">
          <cell r="A32">
            <v>0</v>
          </cell>
          <cell r="B32">
            <v>0</v>
          </cell>
          <cell r="C32">
            <v>0</v>
          </cell>
          <cell r="D32">
            <v>0</v>
          </cell>
          <cell r="E32" t="str">
            <v/>
          </cell>
        </row>
        <row r="33">
          <cell r="A33">
            <v>0</v>
          </cell>
          <cell r="B33">
            <v>0</v>
          </cell>
          <cell r="C33">
            <v>0</v>
          </cell>
          <cell r="D33">
            <v>0</v>
          </cell>
          <cell r="E33" t="str">
            <v/>
          </cell>
        </row>
        <row r="34">
          <cell r="A34" t="str">
            <v>Malla anaranjada</v>
          </cell>
          <cell r="B34" t="str">
            <v>ml</v>
          </cell>
          <cell r="C34">
            <v>24.79</v>
          </cell>
          <cell r="D34" t="str">
            <v>INDEC-PB - 36990-1</v>
          </cell>
          <cell r="E34" t="str">
            <v xml:space="preserve">Telas plásticas                                                        </v>
          </cell>
        </row>
        <row r="35">
          <cell r="A35" t="str">
            <v>Carteles</v>
          </cell>
          <cell r="B35" t="str">
            <v>Un.</v>
          </cell>
          <cell r="C35">
            <v>3000</v>
          </cell>
          <cell r="D35" t="str">
            <v>DNV-T I - 44</v>
          </cell>
          <cell r="E35" t="str">
            <v>Pórticos, ménsulas y carteles.</v>
          </cell>
        </row>
        <row r="36">
          <cell r="A36" t="str">
            <v>Balizas (Cono c/luz)</v>
          </cell>
          <cell r="B36" t="str">
            <v>Gl</v>
          </cell>
          <cell r="C36">
            <v>3000</v>
          </cell>
          <cell r="D36" t="str">
            <v>IIEE-SJ - 220</v>
          </cell>
          <cell r="E36" t="str">
            <v>Señalamientos</v>
          </cell>
        </row>
        <row r="37">
          <cell r="A37" t="str">
            <v xml:space="preserve">Material de relleno </v>
          </cell>
          <cell r="B37" t="str">
            <v>m3</v>
          </cell>
          <cell r="C37">
            <v>0</v>
          </cell>
          <cell r="D37" t="str">
            <v>IIEE-SJ - 203002</v>
          </cell>
          <cell r="E37" t="str">
            <v>Canto rodado clasificado</v>
          </cell>
        </row>
        <row r="38">
          <cell r="A38" t="str">
            <v>Varilla Roscada 3/4"</v>
          </cell>
          <cell r="B38" t="str">
            <v>ml</v>
          </cell>
          <cell r="C38">
            <v>0</v>
          </cell>
          <cell r="D38" t="str">
            <v>INDEC-PB - 41251-1</v>
          </cell>
          <cell r="E38" t="str">
            <v xml:space="preserve">Perfiles de hierro                                                     </v>
          </cell>
        </row>
        <row r="39">
          <cell r="A39" t="str">
            <v>Caño Camisa</v>
          </cell>
          <cell r="B39" t="str">
            <v>ml</v>
          </cell>
          <cell r="C39">
            <v>0</v>
          </cell>
          <cell r="D39" t="str">
            <v>INDEC-PB - 2520-3</v>
          </cell>
          <cell r="E39" t="str">
            <v>Otros productos plásticos (incluye: Telas plásticas, Cortinas de enrollar de PVC y Artículos de bazar de plástico)</v>
          </cell>
        </row>
        <row r="40">
          <cell r="A40" t="str">
            <v>Metal desplegado</v>
          </cell>
          <cell r="B40" t="str">
            <v>m2</v>
          </cell>
          <cell r="C40">
            <v>1271.56</v>
          </cell>
          <cell r="D40" t="str">
            <v>INDEC-CM - 42943-11</v>
          </cell>
          <cell r="E40" t="str">
            <v>Metal desplegado</v>
          </cell>
        </row>
        <row r="41">
          <cell r="A41" t="str">
            <v>Fondo de junta 10 mm</v>
          </cell>
          <cell r="B41" t="str">
            <v>ml</v>
          </cell>
          <cell r="C41">
            <v>22</v>
          </cell>
          <cell r="D41" t="str">
            <v>INDEC-PB - 2413-1</v>
          </cell>
          <cell r="E41" t="str">
            <v>Sustancias plásticas (incluye: Polímeros de etileno, Polímeros de estireno, Polímeros de cloruro de vinilo y Polímeros de propileno)</v>
          </cell>
        </row>
        <row r="42">
          <cell r="A42" t="str">
            <v>Fondo de junta 15 mm</v>
          </cell>
          <cell r="B42" t="str">
            <v>ml</v>
          </cell>
          <cell r="C42">
            <v>34</v>
          </cell>
          <cell r="D42" t="str">
            <v>INDEC-PB - 2413-1</v>
          </cell>
          <cell r="E42" t="str">
            <v>Sustancias plásticas (incluye: Polímeros de etileno, Polímeros de estireno, Polímeros de cloruro de vinilo y Polímeros de propileno)</v>
          </cell>
        </row>
        <row r="43">
          <cell r="A43" t="str">
            <v>Fondo de junta 20 mm</v>
          </cell>
          <cell r="B43" t="str">
            <v>ml</v>
          </cell>
          <cell r="C43">
            <v>64</v>
          </cell>
          <cell r="D43" t="str">
            <v>INDEC-PB - 2413-1</v>
          </cell>
          <cell r="E43" t="str">
            <v>Sustancias plásticas (incluye: Polímeros de etileno, Polímeros de estireno, Polímeros de cloruro de vinilo y Polímeros de propileno)</v>
          </cell>
        </row>
        <row r="44">
          <cell r="A44" t="str">
            <v>Esquinero de yesero</v>
          </cell>
          <cell r="B44" t="str">
            <v>ml</v>
          </cell>
          <cell r="C44">
            <v>376.76</v>
          </cell>
          <cell r="D44" t="str">
            <v>INDEC-PB - 91211-1</v>
          </cell>
          <cell r="E44" t="str">
            <v xml:space="preserve">Chapas de hierro/acero                                               </v>
          </cell>
        </row>
        <row r="45">
          <cell r="A45" t="str">
            <v>Endurecedor no metálico</v>
          </cell>
          <cell r="B45" t="str">
            <v>kg</v>
          </cell>
          <cell r="C45">
            <v>21.49</v>
          </cell>
          <cell r="D45" t="str">
            <v>INDEC-PB - 2695-</v>
          </cell>
          <cell r="E45" t="str">
            <v>Artículos de hormigón, de cemento y de yeso (incluye: Hormigón, Mosaicos y Artículos pretensados)</v>
          </cell>
        </row>
        <row r="46">
          <cell r="A46" t="str">
            <v>Fibras de polipropileno</v>
          </cell>
          <cell r="B46" t="str">
            <v>kg</v>
          </cell>
          <cell r="C46">
            <v>495.87</v>
          </cell>
          <cell r="D46" t="str">
            <v>INDEC-PB - 37129-1</v>
          </cell>
          <cell r="E46" t="str">
            <v xml:space="preserve">Fibras minerales                                                       </v>
          </cell>
        </row>
        <row r="47">
          <cell r="A47" t="str">
            <v>Sikaflex 1A</v>
          </cell>
          <cell r="B47" t="str">
            <v>cc</v>
          </cell>
          <cell r="C47">
            <v>2.12</v>
          </cell>
          <cell r="D47" t="str">
            <v>INDEC-PB - 2413-1</v>
          </cell>
          <cell r="E47" t="str">
            <v>Sustancias plásticas (incluye: Polímeros de etileno, Polímeros de estireno, Polímeros de cloruro de vinilo y Polímeros de propileno)</v>
          </cell>
        </row>
        <row r="48">
          <cell r="A48" t="str">
            <v>Sikalatex</v>
          </cell>
          <cell r="B48" t="str">
            <v>Lts</v>
          </cell>
          <cell r="C48">
            <v>458</v>
          </cell>
          <cell r="D48" t="str">
            <v>INDEC-PB - 33380-1</v>
          </cell>
          <cell r="E48" t="str">
            <v xml:space="preserve">Aceites lubricantes                                                    </v>
          </cell>
        </row>
        <row r="49">
          <cell r="A49" t="str">
            <v>Sika Monotop 107</v>
          </cell>
          <cell r="B49" t="str">
            <v>kg</v>
          </cell>
          <cell r="C49">
            <v>46.28</v>
          </cell>
          <cell r="D49" t="str">
            <v>INDEC-PB - 2413-1</v>
          </cell>
          <cell r="E49" t="str">
            <v>Sustancias plásticas (incluye: Polímeros de etileno, Polímeros de estireno, Polímeros de cloruro de vinilo y Polímeros de propileno)</v>
          </cell>
        </row>
        <row r="50">
          <cell r="A50" t="str">
            <v>Sika Monotop 607</v>
          </cell>
          <cell r="B50" t="str">
            <v>kg</v>
          </cell>
          <cell r="C50">
            <v>49.59</v>
          </cell>
          <cell r="D50" t="str">
            <v>INDEC-PB - 2413-1</v>
          </cell>
          <cell r="E50" t="str">
            <v>Sustancias plásticas (incluye: Polímeros de etileno, Polímeros de estireno, Polímeros de cloruro de vinilo y Polímeros de propileno)</v>
          </cell>
        </row>
        <row r="51">
          <cell r="A51" t="str">
            <v>Mástil</v>
          </cell>
          <cell r="B51" t="str">
            <v>Un.</v>
          </cell>
          <cell r="C51">
            <v>26586</v>
          </cell>
          <cell r="D51" t="str">
            <v>INDEC-PB - 41261-1</v>
          </cell>
          <cell r="E51" t="str">
            <v xml:space="preserve">Barras de hierro y acero                                               </v>
          </cell>
        </row>
        <row r="52">
          <cell r="A52">
            <v>0</v>
          </cell>
          <cell r="B52">
            <v>0</v>
          </cell>
          <cell r="C52">
            <v>0</v>
          </cell>
          <cell r="D52">
            <v>0</v>
          </cell>
          <cell r="E52" t="str">
            <v/>
          </cell>
        </row>
        <row r="53">
          <cell r="A53">
            <v>0</v>
          </cell>
          <cell r="B53">
            <v>0</v>
          </cell>
          <cell r="C53">
            <v>0</v>
          </cell>
          <cell r="D53">
            <v>0</v>
          </cell>
          <cell r="E53" t="str">
            <v/>
          </cell>
        </row>
        <row r="54">
          <cell r="A54" t="str">
            <v>Hormigones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</row>
        <row r="55">
          <cell r="A55">
            <v>0</v>
          </cell>
          <cell r="B55">
            <v>0</v>
          </cell>
          <cell r="C55">
            <v>0</v>
          </cell>
          <cell r="D55">
            <v>0</v>
          </cell>
          <cell r="E55" t="str">
            <v/>
          </cell>
        </row>
        <row r="56">
          <cell r="A56" t="str">
            <v>Bomba</v>
          </cell>
          <cell r="B56" t="str">
            <v>m3</v>
          </cell>
          <cell r="C56">
            <v>475</v>
          </cell>
          <cell r="D56" t="str">
            <v>INDEC-PB - 2924-1</v>
          </cell>
          <cell r="E56" t="str">
            <v>Máquinas viales para la construcción (incluye: Máquinas viales autopropulsadas, Máquinas viales no autopropulsadas y Hormigoneras)</v>
          </cell>
        </row>
        <row r="57">
          <cell r="A57" t="str">
            <v>Hormigón elaborado H8</v>
          </cell>
          <cell r="B57" t="str">
            <v>m3</v>
          </cell>
          <cell r="C57">
            <v>2704.7999999999997</v>
          </cell>
          <cell r="D57" t="str">
            <v>INDEC-CM - 37510-11</v>
          </cell>
          <cell r="E57" t="str">
            <v>Hormigón elaborado</v>
          </cell>
        </row>
        <row r="58">
          <cell r="A58" t="str">
            <v>Hormigón elaborado H13</v>
          </cell>
          <cell r="B58" t="str">
            <v>m3</v>
          </cell>
          <cell r="C58">
            <v>3383.6</v>
          </cell>
          <cell r="D58" t="str">
            <v>INDEC-CM - 37510-11</v>
          </cell>
          <cell r="E58" t="str">
            <v>Hormigón elaborado</v>
          </cell>
        </row>
        <row r="59">
          <cell r="A59" t="str">
            <v>Hormigón elaborado H17</v>
          </cell>
          <cell r="B59" t="str">
            <v>m3</v>
          </cell>
          <cell r="C59">
            <v>3641</v>
          </cell>
          <cell r="D59" t="str">
            <v>INDEC-CM - 37510-11</v>
          </cell>
          <cell r="E59" t="str">
            <v>Hormigón elaborado</v>
          </cell>
        </row>
        <row r="60">
          <cell r="A60" t="str">
            <v>Hormigón elaborado H21</v>
          </cell>
          <cell r="B60" t="str">
            <v>m3</v>
          </cell>
          <cell r="C60">
            <v>4695.768</v>
          </cell>
          <cell r="D60" t="str">
            <v>INDEC-CM - 37510-11</v>
          </cell>
          <cell r="E60" t="str">
            <v>Hormigón elaborado</v>
          </cell>
        </row>
        <row r="61">
          <cell r="A61" t="str">
            <v>Caños Premoldeados Ø400</v>
          </cell>
          <cell r="B61" t="str">
            <v>ml</v>
          </cell>
          <cell r="C61">
            <v>1890</v>
          </cell>
          <cell r="D61" t="str">
            <v>INDEC-CM - 37510-11</v>
          </cell>
          <cell r="E61" t="str">
            <v>Hormigón elaborado</v>
          </cell>
        </row>
        <row r="62">
          <cell r="A62" t="str">
            <v>Bolardos</v>
          </cell>
          <cell r="B62" t="str">
            <v>Un.</v>
          </cell>
          <cell r="C62">
            <v>2975.21</v>
          </cell>
          <cell r="D62" t="str">
            <v>INDEC-CM - 37510-11</v>
          </cell>
          <cell r="E62" t="str">
            <v>Hormigón elaborado</v>
          </cell>
        </row>
        <row r="63">
          <cell r="A63">
            <v>0</v>
          </cell>
          <cell r="B63">
            <v>0</v>
          </cell>
          <cell r="C63">
            <v>0</v>
          </cell>
          <cell r="D63">
            <v>0</v>
          </cell>
          <cell r="E63" t="str">
            <v/>
          </cell>
        </row>
        <row r="64">
          <cell r="A64">
            <v>0</v>
          </cell>
          <cell r="B64">
            <v>0</v>
          </cell>
          <cell r="C64">
            <v>0</v>
          </cell>
          <cell r="D64">
            <v>0</v>
          </cell>
          <cell r="E64" t="str">
            <v/>
          </cell>
        </row>
        <row r="65">
          <cell r="A65" t="str">
            <v>HIERRO Y ACERO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</row>
        <row r="66">
          <cell r="A66">
            <v>0</v>
          </cell>
          <cell r="B66">
            <v>0</v>
          </cell>
          <cell r="C66">
            <v>0</v>
          </cell>
          <cell r="D66">
            <v>0</v>
          </cell>
          <cell r="E66" t="str">
            <v/>
          </cell>
        </row>
        <row r="67">
          <cell r="A67">
            <v>0</v>
          </cell>
          <cell r="B67">
            <v>0</v>
          </cell>
          <cell r="C67">
            <v>0</v>
          </cell>
          <cell r="D67">
            <v>0</v>
          </cell>
          <cell r="E67" t="str">
            <v/>
          </cell>
        </row>
        <row r="68">
          <cell r="A68" t="str">
            <v>Hierro</v>
          </cell>
          <cell r="B68" t="str">
            <v>Kg.</v>
          </cell>
          <cell r="C68">
            <v>62.273999999999987</v>
          </cell>
          <cell r="D68" t="str">
            <v>INDEC-PB - 41261-1</v>
          </cell>
          <cell r="E68" t="str">
            <v xml:space="preserve">Barras de hierro y acero                                               </v>
          </cell>
        </row>
        <row r="69">
          <cell r="A69" t="str">
            <v>Hierro Ø6</v>
          </cell>
          <cell r="B69" t="str">
            <v>Kg.</v>
          </cell>
          <cell r="C69">
            <v>64.69</v>
          </cell>
          <cell r="D69" t="str">
            <v>INDEC-PB - 41261-1</v>
          </cell>
          <cell r="E69" t="str">
            <v xml:space="preserve">Barras de hierro y acero                                               </v>
          </cell>
        </row>
        <row r="70">
          <cell r="A70" t="str">
            <v>Hierro Ø8</v>
          </cell>
          <cell r="B70" t="str">
            <v>Kg.</v>
          </cell>
          <cell r="C70">
            <v>61.55</v>
          </cell>
          <cell r="D70" t="str">
            <v>INDEC-PB - 41261-1</v>
          </cell>
          <cell r="E70" t="str">
            <v xml:space="preserve">Barras de hierro y acero                                               </v>
          </cell>
        </row>
        <row r="71">
          <cell r="A71" t="str">
            <v>Hierro Ø10</v>
          </cell>
          <cell r="B71" t="str">
            <v>Kg.</v>
          </cell>
          <cell r="C71">
            <v>62.03</v>
          </cell>
          <cell r="D71" t="str">
            <v>INDEC-PB - 41261-1</v>
          </cell>
          <cell r="E71" t="str">
            <v xml:space="preserve">Barras de hierro y acero                                               </v>
          </cell>
        </row>
        <row r="72">
          <cell r="A72" t="str">
            <v>Hierro Ø12</v>
          </cell>
          <cell r="B72" t="str">
            <v>Kg.</v>
          </cell>
          <cell r="C72">
            <v>61.58</v>
          </cell>
          <cell r="D72" t="str">
            <v>INDEC-PB - 41261-1</v>
          </cell>
          <cell r="E72" t="str">
            <v xml:space="preserve">Barras de hierro y acero                                               </v>
          </cell>
        </row>
        <row r="73">
          <cell r="A73" t="str">
            <v>Hierro Ø16</v>
          </cell>
          <cell r="B73" t="str">
            <v>Kg.</v>
          </cell>
          <cell r="C73">
            <v>61.52</v>
          </cell>
          <cell r="D73" t="str">
            <v>INDEC-PB - 41261-1</v>
          </cell>
          <cell r="E73" t="str">
            <v xml:space="preserve">Barras de hierro y acero                                               </v>
          </cell>
        </row>
        <row r="74">
          <cell r="A74" t="str">
            <v>chapa semilla de melon</v>
          </cell>
          <cell r="B74" t="str">
            <v>m2</v>
          </cell>
          <cell r="C74">
            <v>3818</v>
          </cell>
          <cell r="D74" t="str">
            <v>INDEC-PB - 91211-1</v>
          </cell>
          <cell r="E74" t="str">
            <v xml:space="preserve">Chapas de hierro/acero                                               </v>
          </cell>
        </row>
        <row r="75">
          <cell r="A75">
            <v>0</v>
          </cell>
          <cell r="B75" t="str">
            <v>Kg.</v>
          </cell>
          <cell r="C75">
            <v>0</v>
          </cell>
          <cell r="D75" t="str">
            <v>INDEC-PB - 41261-1</v>
          </cell>
          <cell r="E75" t="str">
            <v xml:space="preserve">Barras de hierro y acero                                               </v>
          </cell>
        </row>
        <row r="76">
          <cell r="A76">
            <v>0</v>
          </cell>
          <cell r="B76" t="str">
            <v>Kg.</v>
          </cell>
          <cell r="C76">
            <v>0</v>
          </cell>
          <cell r="D76" t="str">
            <v>INDEC-PB - 41261-1</v>
          </cell>
          <cell r="E76" t="str">
            <v xml:space="preserve">Barras de hierro y acero                                               </v>
          </cell>
        </row>
        <row r="77">
          <cell r="A77" t="str">
            <v>Hierro doblado Ø10</v>
          </cell>
          <cell r="B77" t="str">
            <v>Kg.</v>
          </cell>
          <cell r="C77">
            <v>0</v>
          </cell>
          <cell r="D77" t="str">
            <v>INDEC-PB - 41261-1</v>
          </cell>
          <cell r="E77" t="str">
            <v xml:space="preserve">Barras de hierro y acero                                               </v>
          </cell>
        </row>
        <row r="78">
          <cell r="A78" t="str">
            <v>Hierro doblado Ø12</v>
          </cell>
          <cell r="B78" t="str">
            <v>Kg.</v>
          </cell>
          <cell r="C78">
            <v>0</v>
          </cell>
          <cell r="D78" t="str">
            <v>INDEC-PB - 41261-1</v>
          </cell>
          <cell r="E78" t="str">
            <v xml:space="preserve">Barras de hierro y acero                                               </v>
          </cell>
        </row>
        <row r="79">
          <cell r="A79" t="str">
            <v>Hierro doblado Ø16</v>
          </cell>
          <cell r="B79" t="str">
            <v>Kg.</v>
          </cell>
          <cell r="C79">
            <v>0</v>
          </cell>
          <cell r="D79" t="str">
            <v>INDEC-PB - 41261-1</v>
          </cell>
          <cell r="E79" t="str">
            <v xml:space="preserve">Barras de hierro y acero                                               </v>
          </cell>
        </row>
        <row r="80">
          <cell r="A80" t="str">
            <v>Amortización Regla 80x50x2</v>
          </cell>
          <cell r="B80" t="str">
            <v>ml.</v>
          </cell>
          <cell r="C80">
            <v>271.28833333333336</v>
          </cell>
          <cell r="D80" t="str">
            <v>INDEC-PB - 41251-1</v>
          </cell>
          <cell r="E80" t="str">
            <v xml:space="preserve">Perfiles de hierro                                                     </v>
          </cell>
        </row>
        <row r="81">
          <cell r="A81" t="str">
            <v>Amortización Regla 100x50x2</v>
          </cell>
          <cell r="B81" t="str">
            <v>ml.</v>
          </cell>
          <cell r="C81">
            <v>345.63333333333338</v>
          </cell>
          <cell r="D81" t="str">
            <v>INDEC-PB - 41251-1</v>
          </cell>
          <cell r="E81" t="str">
            <v xml:space="preserve">Perfiles de hierro                                                     </v>
          </cell>
        </row>
        <row r="82">
          <cell r="A82" t="str">
            <v>Malla Ø 5,5 c/15 cm</v>
          </cell>
          <cell r="B82" t="str">
            <v>m2</v>
          </cell>
          <cell r="C82">
            <v>166.91</v>
          </cell>
          <cell r="D82" t="str">
            <v>INDEC-CM - 41242-11</v>
          </cell>
          <cell r="E82" t="str">
            <v>Acero aletado conformado, en barra</v>
          </cell>
        </row>
        <row r="83">
          <cell r="A83" t="str">
            <v>Malla Ø 6 c/15 cm</v>
          </cell>
          <cell r="B83" t="str">
            <v>m2</v>
          </cell>
          <cell r="C83">
            <v>240.64</v>
          </cell>
          <cell r="D83" t="str">
            <v>INDEC-CM - 41242-11</v>
          </cell>
          <cell r="E83" t="str">
            <v>Acero aletado conformado, en barra</v>
          </cell>
        </row>
        <row r="84">
          <cell r="A84" t="str">
            <v>Malla Ø 8 c/15 cm</v>
          </cell>
          <cell r="B84" t="str">
            <v>m2</v>
          </cell>
          <cell r="C84">
            <v>428.16</v>
          </cell>
          <cell r="D84" t="str">
            <v>INDEC-CM - 41242-11</v>
          </cell>
          <cell r="E84" t="str">
            <v>Acero aletado conformado, en barra</v>
          </cell>
        </row>
        <row r="85">
          <cell r="A85" t="str">
            <v>Malla Ø 10 c/15 cm</v>
          </cell>
          <cell r="B85" t="str">
            <v>m2</v>
          </cell>
          <cell r="C85">
            <v>668.09</v>
          </cell>
          <cell r="D85" t="str">
            <v>INDEC-CM - 41242-11</v>
          </cell>
          <cell r="E85" t="str">
            <v>Acero aletado conformado, en barra</v>
          </cell>
        </row>
        <row r="86">
          <cell r="A86" t="str">
            <v xml:space="preserve">Alambre </v>
          </cell>
          <cell r="B86" t="str">
            <v>Kg</v>
          </cell>
          <cell r="C86">
            <v>105.86</v>
          </cell>
          <cell r="D86" t="str">
            <v>INDEC-PB - 41263-1</v>
          </cell>
          <cell r="E86" t="str">
            <v xml:space="preserve">Alambres de acero                                                      </v>
          </cell>
        </row>
        <row r="87">
          <cell r="A87" t="str">
            <v>Baranda Metálica</v>
          </cell>
          <cell r="B87" t="str">
            <v>ml</v>
          </cell>
          <cell r="C87">
            <v>960</v>
          </cell>
          <cell r="D87" t="str">
            <v>INDEC-PB - 41261-1</v>
          </cell>
          <cell r="E87" t="str">
            <v xml:space="preserve">Barras de hierro y acero                                               </v>
          </cell>
        </row>
        <row r="88">
          <cell r="A88" t="str">
            <v>Vigas, Corres y Cerramiento S/Especificaciones Técnicas</v>
          </cell>
          <cell r="B88" t="str">
            <v>Gl.</v>
          </cell>
          <cell r="C88">
            <v>1994.5571428571429</v>
          </cell>
          <cell r="D88" t="str">
            <v>INDEC-PB - 41261-1</v>
          </cell>
          <cell r="E88" t="str">
            <v xml:space="preserve">Barras de hierro y acero                                               </v>
          </cell>
        </row>
        <row r="89">
          <cell r="A89" t="str">
            <v>caño 2 pulgadas</v>
          </cell>
          <cell r="B89" t="str">
            <v>ud</v>
          </cell>
          <cell r="C89">
            <v>1694</v>
          </cell>
          <cell r="D89" t="str">
            <v>INDEC-PB - 41251-1</v>
          </cell>
          <cell r="E89" t="str">
            <v xml:space="preserve">Perfiles de hierro                                                     </v>
          </cell>
        </row>
        <row r="90">
          <cell r="A90" t="str">
            <v>Rampa S/Esp. Técnicas</v>
          </cell>
          <cell r="B90" t="str">
            <v>m2</v>
          </cell>
          <cell r="C90">
            <v>2800</v>
          </cell>
          <cell r="D90" t="str">
            <v>INDEC-PB - 41251-1</v>
          </cell>
          <cell r="E90" t="str">
            <v xml:space="preserve">Perfiles de hierro                                                     </v>
          </cell>
        </row>
        <row r="91">
          <cell r="A91" t="str">
            <v>Basureros S/Esp. Técnicas</v>
          </cell>
          <cell r="B91" t="str">
            <v>Un.</v>
          </cell>
          <cell r="C91">
            <v>22500</v>
          </cell>
          <cell r="D91" t="str">
            <v>INDEC-PB - 41251-1</v>
          </cell>
          <cell r="E91" t="str">
            <v xml:space="preserve">Perfiles de hierro                                                     </v>
          </cell>
        </row>
        <row r="92">
          <cell r="A92" t="str">
            <v>Flejes de Acero</v>
          </cell>
          <cell r="B92" t="str">
            <v>Un.</v>
          </cell>
          <cell r="C92">
            <v>123.97</v>
          </cell>
          <cell r="D92" t="str">
            <v>INDEC-PB - 41251-1</v>
          </cell>
          <cell r="E92" t="str">
            <v xml:space="preserve">Perfiles de hierro                                                     </v>
          </cell>
        </row>
        <row r="93">
          <cell r="A93" t="str">
            <v>PNl 2"x1/4</v>
          </cell>
          <cell r="B93" t="str">
            <v>ml</v>
          </cell>
          <cell r="C93">
            <v>354</v>
          </cell>
          <cell r="D93" t="str">
            <v>INDEC-PB - 41261-1</v>
          </cell>
          <cell r="E93" t="str">
            <v xml:space="preserve">Barras de hierro y acero                                               </v>
          </cell>
        </row>
        <row r="94">
          <cell r="A94" t="str">
            <v>ENCOFRADO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</row>
        <row r="95">
          <cell r="A95">
            <v>0</v>
          </cell>
          <cell r="B95">
            <v>0</v>
          </cell>
          <cell r="C95">
            <v>0</v>
          </cell>
          <cell r="D95">
            <v>0</v>
          </cell>
          <cell r="E95" t="str">
            <v/>
          </cell>
        </row>
        <row r="96">
          <cell r="A96">
            <v>0</v>
          </cell>
          <cell r="B96">
            <v>0</v>
          </cell>
          <cell r="C96">
            <v>0</v>
          </cell>
          <cell r="D96">
            <v>0</v>
          </cell>
          <cell r="E96" t="str">
            <v/>
          </cell>
        </row>
        <row r="97">
          <cell r="A97" t="str">
            <v>Puntales (2,5m)</v>
          </cell>
          <cell r="B97" t="str">
            <v>ml</v>
          </cell>
          <cell r="C97">
            <v>95</v>
          </cell>
          <cell r="D97" t="str">
            <v>INDEC-CM - 31100-11</v>
          </cell>
          <cell r="E97" t="str">
            <v>Tirante  sin cepillar</v>
          </cell>
        </row>
        <row r="98">
          <cell r="A98" t="str">
            <v>Puntales (4m)</v>
          </cell>
          <cell r="B98" t="str">
            <v>ml</v>
          </cell>
          <cell r="C98">
            <v>105</v>
          </cell>
          <cell r="D98" t="str">
            <v>INDEC-CM - 31100-11</v>
          </cell>
          <cell r="E98" t="str">
            <v>Tirante  sin cepillar</v>
          </cell>
        </row>
        <row r="99">
          <cell r="A99" t="str">
            <v>Tablas 1" x 4"</v>
          </cell>
          <cell r="B99" t="str">
            <v>m2</v>
          </cell>
          <cell r="C99">
            <v>250</v>
          </cell>
          <cell r="D99" t="str">
            <v>INDEC-PB - 31420-1</v>
          </cell>
          <cell r="E99" t="str">
            <v xml:space="preserve">Maderas terciadas fenólicas                                            </v>
          </cell>
        </row>
        <row r="100">
          <cell r="A100" t="str">
            <v>Fenólico 2,20 x 1,60 m</v>
          </cell>
          <cell r="B100" t="str">
            <v>m2</v>
          </cell>
          <cell r="C100">
            <v>440.45</v>
          </cell>
          <cell r="D100" t="str">
            <v>INDEC-PB - 31420-1</v>
          </cell>
          <cell r="E100" t="str">
            <v xml:space="preserve">Maderas terciadas fenólicas                                            </v>
          </cell>
        </row>
        <row r="101">
          <cell r="A101" t="str">
            <v>Tirantes 3"x3"</v>
          </cell>
          <cell r="B101" t="str">
            <v>ml</v>
          </cell>
          <cell r="C101">
            <v>59.09</v>
          </cell>
          <cell r="D101" t="str">
            <v>INDEC-CM - 31100-11</v>
          </cell>
          <cell r="E101" t="str">
            <v>Tirante  sin cepillar</v>
          </cell>
        </row>
        <row r="102">
          <cell r="A102" t="str">
            <v>Chanfles</v>
          </cell>
          <cell r="B102" t="str">
            <v>ml</v>
          </cell>
          <cell r="C102">
            <v>50</v>
          </cell>
          <cell r="D102" t="str">
            <v>INDEC-PB - 31100-1</v>
          </cell>
          <cell r="E102" t="str">
            <v xml:space="preserve">Maderas aserradas                                                      </v>
          </cell>
        </row>
        <row r="103">
          <cell r="A103" t="str">
            <v>Cuñas</v>
          </cell>
          <cell r="B103" t="str">
            <v>N°</v>
          </cell>
          <cell r="C103">
            <v>4</v>
          </cell>
          <cell r="D103" t="str">
            <v>INDEC-PB - 31100-1</v>
          </cell>
          <cell r="E103" t="str">
            <v xml:space="preserve">Maderas aserradas                                                      </v>
          </cell>
        </row>
        <row r="104">
          <cell r="A104" t="str">
            <v>Separadores Plásticos</v>
          </cell>
          <cell r="B104" t="str">
            <v>Un,</v>
          </cell>
          <cell r="C104">
            <v>1.89</v>
          </cell>
          <cell r="D104" t="str">
            <v>INDEC-PB - 2520-3</v>
          </cell>
          <cell r="E104" t="str">
            <v>Otros productos plásticos (incluye: Telas plásticas, Cortinas de enrollar de PVC y Artículos de bazar de plástico)</v>
          </cell>
        </row>
        <row r="105">
          <cell r="A105" t="str">
            <v>Clavos pta. París 2"</v>
          </cell>
          <cell r="B105" t="str">
            <v>Kg</v>
          </cell>
          <cell r="C105">
            <v>111.97</v>
          </cell>
          <cell r="D105" t="str">
            <v>INDEC-PB - 42944-2</v>
          </cell>
          <cell r="E105" t="str">
            <v xml:space="preserve">Clavos                                                                 </v>
          </cell>
        </row>
        <row r="106">
          <cell r="A106" t="str">
            <v>Líquido Desencofrante</v>
          </cell>
          <cell r="B106" t="str">
            <v>Lts.</v>
          </cell>
          <cell r="C106">
            <v>200.32</v>
          </cell>
          <cell r="D106" t="str">
            <v>INDEC-PB - 33380-1</v>
          </cell>
          <cell r="E106" t="str">
            <v xml:space="preserve">Aceites lubricantes                                                    </v>
          </cell>
        </row>
        <row r="107">
          <cell r="A107" t="str">
            <v>Guardasillas</v>
          </cell>
          <cell r="B107" t="str">
            <v>m2</v>
          </cell>
          <cell r="C107">
            <v>454.55</v>
          </cell>
          <cell r="D107" t="str">
            <v>INDEC-PB - 31100-1</v>
          </cell>
          <cell r="E107" t="str">
            <v xml:space="preserve">Maderas aserradas                                                      </v>
          </cell>
        </row>
        <row r="108">
          <cell r="A108">
            <v>0</v>
          </cell>
          <cell r="B108">
            <v>0</v>
          </cell>
          <cell r="C108">
            <v>0</v>
          </cell>
          <cell r="D108">
            <v>0</v>
          </cell>
          <cell r="E108" t="str">
            <v/>
          </cell>
        </row>
        <row r="109">
          <cell r="A109">
            <v>0</v>
          </cell>
          <cell r="B109">
            <v>0</v>
          </cell>
          <cell r="C109">
            <v>0</v>
          </cell>
          <cell r="D109">
            <v>0</v>
          </cell>
          <cell r="E109" t="str">
            <v/>
          </cell>
        </row>
        <row r="110">
          <cell r="A110" t="str">
            <v>Materiales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 t="str">
            <v/>
          </cell>
        </row>
        <row r="112">
          <cell r="A112" t="str">
            <v>Cemento</v>
          </cell>
          <cell r="B112" t="str">
            <v>Kg</v>
          </cell>
          <cell r="C112">
            <v>7.41</v>
          </cell>
          <cell r="D112" t="str">
            <v>INDEC-CM - 37440-11</v>
          </cell>
          <cell r="E112" t="str">
            <v>Cemento portland normal, en bolsa</v>
          </cell>
        </row>
        <row r="113">
          <cell r="A113" t="str">
            <v>Cemento Puzolánico</v>
          </cell>
          <cell r="B113" t="str">
            <v>Kg</v>
          </cell>
          <cell r="C113">
            <v>6.23</v>
          </cell>
          <cell r="D113" t="str">
            <v>INDEC-CM - 37440-11</v>
          </cell>
          <cell r="E113" t="str">
            <v>Cemento portland normal, en bolsa</v>
          </cell>
        </row>
        <row r="114">
          <cell r="A114" t="str">
            <v>Cemento Albañilería</v>
          </cell>
          <cell r="B114" t="str">
            <v>Kg</v>
          </cell>
          <cell r="C114">
            <v>6.23</v>
          </cell>
          <cell r="D114" t="str">
            <v>INDEC-CM - 37440-11</v>
          </cell>
          <cell r="E114" t="str">
            <v>Cemento portland normal, en bolsa</v>
          </cell>
        </row>
        <row r="115">
          <cell r="A115" t="str">
            <v>Cal hidratada</v>
          </cell>
          <cell r="B115" t="str">
            <v>Kg</v>
          </cell>
          <cell r="C115">
            <v>5.64</v>
          </cell>
          <cell r="D115" t="str">
            <v>INDEC-CM - 37420-11</v>
          </cell>
          <cell r="E115" t="str">
            <v>Cal área hidratada</v>
          </cell>
        </row>
        <row r="116">
          <cell r="A116" t="str">
            <v>Arena Lavada</v>
          </cell>
          <cell r="B116" t="str">
            <v>m3</v>
          </cell>
          <cell r="C116">
            <v>538.5</v>
          </cell>
          <cell r="D116" t="str">
            <v>INDEC-CM - 15310-11</v>
          </cell>
          <cell r="E116" t="str">
            <v xml:space="preserve">Arena fina </v>
          </cell>
        </row>
        <row r="117">
          <cell r="A117" t="str">
            <v>Arena Fina</v>
          </cell>
          <cell r="B117" t="str">
            <v>m3</v>
          </cell>
          <cell r="C117">
            <v>718.5</v>
          </cell>
          <cell r="D117" t="str">
            <v>INDEC-CM - 15310-11</v>
          </cell>
          <cell r="E117" t="str">
            <v xml:space="preserve">Arena fina </v>
          </cell>
        </row>
        <row r="118">
          <cell r="A118" t="str">
            <v>Grancilla</v>
          </cell>
          <cell r="B118" t="str">
            <v>m3</v>
          </cell>
          <cell r="C118">
            <v>523.5</v>
          </cell>
          <cell r="D118" t="str">
            <v>IIEE-SJ - 203002</v>
          </cell>
          <cell r="E118" t="str">
            <v>Canto rodado clasificado</v>
          </cell>
        </row>
        <row r="119">
          <cell r="A119" t="str">
            <v>Ripio clasificado</v>
          </cell>
          <cell r="B119" t="str">
            <v>m3</v>
          </cell>
          <cell r="C119">
            <v>398.5</v>
          </cell>
          <cell r="D119" t="str">
            <v>IIEE-SJ - 203002</v>
          </cell>
          <cell r="E119" t="str">
            <v>Canto rodado clasificado</v>
          </cell>
        </row>
        <row r="120">
          <cell r="A120" t="str">
            <v>Ripio Común</v>
          </cell>
          <cell r="B120" t="str">
            <v>m3</v>
          </cell>
          <cell r="C120">
            <v>448.5</v>
          </cell>
          <cell r="D120" t="str">
            <v>IIEE-SJ - 203002</v>
          </cell>
          <cell r="E120" t="str">
            <v>Canto rodado clasificado</v>
          </cell>
        </row>
        <row r="121">
          <cell r="A121" t="str">
            <v>Piedra de la zona</v>
          </cell>
          <cell r="B121" t="str">
            <v>m3</v>
          </cell>
          <cell r="C121">
            <v>385</v>
          </cell>
          <cell r="D121" t="str">
            <v>IIEE-SJ - 203002</v>
          </cell>
          <cell r="E121" t="str">
            <v>Canto rodado clasificado</v>
          </cell>
        </row>
        <row r="122">
          <cell r="A122" t="str">
            <v>Piedra bola</v>
          </cell>
          <cell r="B122" t="str">
            <v>m3</v>
          </cell>
          <cell r="C122">
            <v>788.5</v>
          </cell>
          <cell r="D122" t="str">
            <v>IIEE-SJ - 203002</v>
          </cell>
          <cell r="E122" t="str">
            <v>Canto rodado clasificado</v>
          </cell>
        </row>
        <row r="123">
          <cell r="A123" t="str">
            <v>Piedra Cantera de Rechazo</v>
          </cell>
          <cell r="B123" t="str">
            <v>m3</v>
          </cell>
          <cell r="C123">
            <v>300</v>
          </cell>
          <cell r="D123" t="str">
            <v>IIEE-SJ - 203002</v>
          </cell>
          <cell r="E123" t="str">
            <v>Canto rodado clasificado</v>
          </cell>
        </row>
        <row r="124">
          <cell r="A124" t="str">
            <v>Material de Aporte</v>
          </cell>
          <cell r="B124" t="str">
            <v>m3</v>
          </cell>
          <cell r="C124">
            <v>523.5</v>
          </cell>
          <cell r="D124" t="str">
            <v>IIEE-SJ - 203002</v>
          </cell>
          <cell r="E124" t="str">
            <v>Canto rodado clasificado</v>
          </cell>
        </row>
        <row r="125">
          <cell r="A125" t="str">
            <v>Hidrófugo Ceresita</v>
          </cell>
          <cell r="B125" t="str">
            <v>kg</v>
          </cell>
          <cell r="C125">
            <v>35.369999999999997</v>
          </cell>
          <cell r="D125" t="str">
            <v>INDEC-PB - 37990-1</v>
          </cell>
          <cell r="E125" t="str">
            <v xml:space="preserve">Hidrófugos                                                             </v>
          </cell>
        </row>
        <row r="126">
          <cell r="A126" t="str">
            <v>Ladrillones comunes</v>
          </cell>
          <cell r="B126" t="str">
            <v>Un.</v>
          </cell>
          <cell r="C126">
            <v>10.81</v>
          </cell>
          <cell r="D126" t="str">
            <v>IIEE-SJ - 205002</v>
          </cell>
          <cell r="E126" t="str">
            <v>Ladrillón de 1°</v>
          </cell>
        </row>
        <row r="127">
          <cell r="A127" t="str">
            <v>Ladrillos comunes</v>
          </cell>
          <cell r="B127" t="str">
            <v>Un.</v>
          </cell>
          <cell r="C127">
            <v>8.52</v>
          </cell>
          <cell r="D127" t="str">
            <v>INDEC-CM - 37350-21</v>
          </cell>
          <cell r="E127" t="str">
            <v>Ladrillo común</v>
          </cell>
        </row>
        <row r="128">
          <cell r="A128" t="str">
            <v>Yeso</v>
          </cell>
          <cell r="B128" t="str">
            <v>Kg.</v>
          </cell>
          <cell r="C128">
            <v>9.9</v>
          </cell>
          <cell r="D128" t="str">
            <v>INDEC-CM - 37410-11</v>
          </cell>
          <cell r="E128" t="str">
            <v>Yeso blanco</v>
          </cell>
        </row>
        <row r="129">
          <cell r="A129">
            <v>0</v>
          </cell>
          <cell r="B129">
            <v>0</v>
          </cell>
          <cell r="C129">
            <v>0</v>
          </cell>
          <cell r="D129">
            <v>0</v>
          </cell>
          <cell r="E129" t="str">
            <v/>
          </cell>
        </row>
        <row r="130">
          <cell r="A130" t="str">
            <v>Varios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</row>
        <row r="131">
          <cell r="A131" t="str">
            <v>equipamiento fijo</v>
          </cell>
          <cell r="B131" t="str">
            <v>Gl</v>
          </cell>
          <cell r="C131">
            <v>3000</v>
          </cell>
          <cell r="D131" t="str">
            <v>INDEC-DCTO - inciso p)</v>
          </cell>
          <cell r="E131" t="str">
            <v>Gastos generales</v>
          </cell>
        </row>
        <row r="132">
          <cell r="A132" t="str">
            <v>Planos aprobados</v>
          </cell>
          <cell r="B132" t="str">
            <v>Gl</v>
          </cell>
          <cell r="C132">
            <v>157000</v>
          </cell>
          <cell r="D132" t="str">
            <v>INDEC-DCTO - inciso p)</v>
          </cell>
          <cell r="E132" t="str">
            <v>Gastos generales</v>
          </cell>
        </row>
        <row r="133">
          <cell r="A133" t="str">
            <v>Materiales Varios (Revestimiento)</v>
          </cell>
          <cell r="B133" t="str">
            <v>Gl</v>
          </cell>
          <cell r="C133">
            <v>20</v>
          </cell>
          <cell r="D133" t="str">
            <v>INDEC-DCTO - inciso p)</v>
          </cell>
          <cell r="E133" t="str">
            <v>Gastos generales</v>
          </cell>
        </row>
        <row r="134">
          <cell r="A134" t="str">
            <v>Materiales Varios (Cubiertas Metálicas)</v>
          </cell>
          <cell r="B134" t="str">
            <v>Gl</v>
          </cell>
          <cell r="C134">
            <v>1660.5</v>
          </cell>
          <cell r="D134" t="str">
            <v>INDEC-DCTO - inciso p)</v>
          </cell>
          <cell r="E134" t="str">
            <v>Gastos generales</v>
          </cell>
        </row>
        <row r="135">
          <cell r="A135" t="str">
            <v>Materiales Varios (Equipamiento Fijo)</v>
          </cell>
          <cell r="B135" t="str">
            <v>Gl</v>
          </cell>
          <cell r="C135">
            <v>224747.49</v>
          </cell>
          <cell r="D135" t="str">
            <v>INDEC-DCTO - inciso p)</v>
          </cell>
          <cell r="E135" t="str">
            <v>Gastos generales</v>
          </cell>
        </row>
        <row r="136">
          <cell r="A136" t="str">
            <v>Materiales Varios (Señalética)</v>
          </cell>
          <cell r="B136" t="str">
            <v>Gl</v>
          </cell>
          <cell r="C136">
            <v>50000</v>
          </cell>
          <cell r="D136" t="str">
            <v>INDEC-PB - 42999-2</v>
          </cell>
          <cell r="E136" t="str">
            <v xml:space="preserve">Chapas metálicas                                                       </v>
          </cell>
        </row>
        <row r="137">
          <cell r="A137" t="str">
            <v>Materiales Varios (Fichas Complementarias)</v>
          </cell>
          <cell r="B137" t="str">
            <v>Gl</v>
          </cell>
          <cell r="C137">
            <v>90000</v>
          </cell>
          <cell r="D137" t="str">
            <v>INDEC-DCTO - inciso p)</v>
          </cell>
          <cell r="E137" t="str">
            <v>Gastos generales</v>
          </cell>
        </row>
        <row r="138">
          <cell r="A138" t="str">
            <v>Materiales Varios (Fundación Mástil)</v>
          </cell>
          <cell r="B138" t="str">
            <v>Gl</v>
          </cell>
          <cell r="C138">
            <v>362.27765999999997</v>
          </cell>
          <cell r="D138" t="str">
            <v>INDEC-DCTO - inciso p)</v>
          </cell>
          <cell r="E138" t="str">
            <v>Gastos generales</v>
          </cell>
        </row>
        <row r="139">
          <cell r="A139" t="str">
            <v>Materiales Varios (Pérgolas)</v>
          </cell>
          <cell r="B139" t="str">
            <v>Gl</v>
          </cell>
          <cell r="C139">
            <v>1000</v>
          </cell>
          <cell r="D139" t="str">
            <v>INDEC-DCTO - inciso p)</v>
          </cell>
          <cell r="E139" t="str">
            <v>Gastos generales</v>
          </cell>
        </row>
        <row r="140">
          <cell r="A140" t="str">
            <v>Materiales Varios (Otros)</v>
          </cell>
          <cell r="B140" t="str">
            <v>Gl</v>
          </cell>
          <cell r="C140">
            <v>240289</v>
          </cell>
          <cell r="D140" t="str">
            <v>INDEC-DCTO - inciso p)</v>
          </cell>
          <cell r="E140" t="str">
            <v>Gastos generales</v>
          </cell>
        </row>
        <row r="141">
          <cell r="A141" t="str">
            <v>Materiales Varios (Actividades Complementarias)</v>
          </cell>
          <cell r="B141" t="str">
            <v>Gl</v>
          </cell>
          <cell r="C141">
            <v>700</v>
          </cell>
          <cell r="D141" t="str">
            <v>INDEC-DCTO - inciso p)</v>
          </cell>
          <cell r="E141" t="str">
            <v>Gastos generales</v>
          </cell>
        </row>
        <row r="142">
          <cell r="A142" t="str">
            <v>Materiales Varios (Piso Consolidado)</v>
          </cell>
          <cell r="B142" t="str">
            <v>Gl</v>
          </cell>
          <cell r="C142">
            <v>50</v>
          </cell>
          <cell r="D142" t="str">
            <v>INDEC-DCTO - inciso p)</v>
          </cell>
          <cell r="E142" t="str">
            <v>Gastos generales</v>
          </cell>
        </row>
        <row r="143">
          <cell r="A143" t="str">
            <v>Materiales Varios (Parquización)</v>
          </cell>
          <cell r="B143" t="str">
            <v>Gl</v>
          </cell>
          <cell r="C143">
            <v>21870</v>
          </cell>
          <cell r="D143" t="str">
            <v>INDEC-DCTO - inciso p)</v>
          </cell>
          <cell r="E143" t="str">
            <v>Gastos generales</v>
          </cell>
        </row>
        <row r="144">
          <cell r="A144" t="str">
            <v>Materiales Varios (Riego)</v>
          </cell>
          <cell r="B144" t="str">
            <v>Gl</v>
          </cell>
          <cell r="C144">
            <v>25000</v>
          </cell>
          <cell r="D144" t="str">
            <v>INDEC-DCTO - inciso p)</v>
          </cell>
          <cell r="E144" t="str">
            <v>Gastos generales</v>
          </cell>
        </row>
        <row r="145">
          <cell r="A145" t="str">
            <v>Materiales Varios (Plenos)</v>
          </cell>
          <cell r="B145" t="str">
            <v>Gl</v>
          </cell>
          <cell r="C145">
            <v>5000</v>
          </cell>
          <cell r="D145" t="str">
            <v>INDEC-DCTO - inciso p)</v>
          </cell>
          <cell r="E145" t="str">
            <v>Gastos generales</v>
          </cell>
        </row>
        <row r="146">
          <cell r="A146" t="str">
            <v>Materiales Varios (Cordón)</v>
          </cell>
          <cell r="B146" t="str">
            <v>ml</v>
          </cell>
          <cell r="C146">
            <v>337.43</v>
          </cell>
          <cell r="D146" t="str">
            <v>INDEC-DCTO - inciso p)</v>
          </cell>
          <cell r="E146" t="str">
            <v>Gastos generales</v>
          </cell>
        </row>
        <row r="147">
          <cell r="A147" t="str">
            <v>Materiales Varios (Adoquin)</v>
          </cell>
          <cell r="B147" t="str">
            <v>Gl</v>
          </cell>
          <cell r="C147">
            <v>40</v>
          </cell>
          <cell r="D147" t="str">
            <v>INDEC-DCTO - inciso p)</v>
          </cell>
          <cell r="E147" t="str">
            <v>Gastos generales</v>
          </cell>
        </row>
        <row r="148">
          <cell r="A148" t="str">
            <v>Materiales Varios (Cordones de H°)</v>
          </cell>
          <cell r="B148" t="str">
            <v>ml</v>
          </cell>
          <cell r="C148">
            <v>666.7675999999999</v>
          </cell>
          <cell r="D148" t="str">
            <v>INDEC-DCTO - inciso p)</v>
          </cell>
          <cell r="E148" t="str">
            <v>Gastos generales</v>
          </cell>
        </row>
        <row r="149">
          <cell r="A149" t="str">
            <v>Materiales Varios (Basureros)</v>
          </cell>
          <cell r="B149" t="str">
            <v>Gl</v>
          </cell>
          <cell r="C149">
            <v>1500</v>
          </cell>
          <cell r="D149" t="str">
            <v>INDEC-DCTO - inciso p)</v>
          </cell>
          <cell r="E149" t="str">
            <v>Gastos generales</v>
          </cell>
        </row>
        <row r="150">
          <cell r="A150" t="str">
            <v>Materiales Varios (Pérgolas/Parasoles)</v>
          </cell>
          <cell r="B150" t="str">
            <v>Gl</v>
          </cell>
          <cell r="C150">
            <v>1543.5</v>
          </cell>
          <cell r="D150" t="str">
            <v>INDEC-DCTO - inciso p)</v>
          </cell>
          <cell r="E150" t="str">
            <v>Gastos generales</v>
          </cell>
        </row>
        <row r="151">
          <cell r="A151" t="str">
            <v>Materiales Varios (Limpieza Diaria de Obra)</v>
          </cell>
          <cell r="B151" t="str">
            <v>Gl</v>
          </cell>
          <cell r="C151">
            <v>12000</v>
          </cell>
          <cell r="D151" t="str">
            <v>INDEC-DCTO - inciso p)</v>
          </cell>
          <cell r="E151" t="str">
            <v>Gastos generales</v>
          </cell>
        </row>
        <row r="152">
          <cell r="A152" t="str">
            <v>Materiales Varios (Limpieza Final de Obra)</v>
          </cell>
          <cell r="B152" t="str">
            <v>Gl</v>
          </cell>
          <cell r="C152">
            <v>15000</v>
          </cell>
          <cell r="D152" t="str">
            <v>INDEC-DCTO - inciso p)</v>
          </cell>
          <cell r="E152" t="str">
            <v>Gastos generales</v>
          </cell>
        </row>
        <row r="153">
          <cell r="A153" t="str">
            <v>Oficina tecnica</v>
          </cell>
          <cell r="B153" t="str">
            <v>ud</v>
          </cell>
          <cell r="C153">
            <v>32000</v>
          </cell>
          <cell r="D153" t="str">
            <v>INDEC-DCTO - inciso p)</v>
          </cell>
          <cell r="E153" t="str">
            <v>Gastos generales</v>
          </cell>
        </row>
        <row r="154">
          <cell r="A154" t="str">
            <v>Baño quimico</v>
          </cell>
          <cell r="B154" t="str">
            <v>Gl</v>
          </cell>
          <cell r="C154">
            <v>2500</v>
          </cell>
          <cell r="D154" t="str">
            <v>INDEC-DCTO - inciso p)</v>
          </cell>
          <cell r="E154" t="str">
            <v>Gastos generales</v>
          </cell>
        </row>
        <row r="155">
          <cell r="A155" t="str">
            <v>Aislantes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</row>
        <row r="156">
          <cell r="A156">
            <v>0</v>
          </cell>
          <cell r="B156">
            <v>0</v>
          </cell>
          <cell r="C156">
            <v>0</v>
          </cell>
          <cell r="D156">
            <v>0</v>
          </cell>
          <cell r="E156" t="str">
            <v/>
          </cell>
        </row>
        <row r="157">
          <cell r="A157">
            <v>0</v>
          </cell>
          <cell r="B157">
            <v>0</v>
          </cell>
          <cell r="C157">
            <v>0</v>
          </cell>
          <cell r="D157">
            <v>0</v>
          </cell>
          <cell r="E157" t="str">
            <v/>
          </cell>
        </row>
        <row r="158">
          <cell r="A158" t="str">
            <v>Poliestireno exp.3 cm en planchas</v>
          </cell>
          <cell r="B158" t="str">
            <v>m2</v>
          </cell>
          <cell r="C158">
            <v>102.71739130434781</v>
          </cell>
          <cell r="D158" t="str">
            <v>INDEC-CM - 34720-11</v>
          </cell>
          <cell r="E158" t="str">
            <v>Poliestireno expandido en placas</v>
          </cell>
        </row>
        <row r="159">
          <cell r="A159" t="str">
            <v>Poliestireno exp,0,5cm x 10 cm en tiras</v>
          </cell>
          <cell r="B159" t="str">
            <v>m2</v>
          </cell>
          <cell r="C159">
            <v>165.29</v>
          </cell>
          <cell r="D159" t="str">
            <v>INDEC-CM - 34720-11</v>
          </cell>
          <cell r="E159" t="str">
            <v>Poliestireno expandido en placas</v>
          </cell>
        </row>
        <row r="160">
          <cell r="A160" t="str">
            <v>Poliestireno exp.2 cm x 10 cm en tiras</v>
          </cell>
          <cell r="B160" t="str">
            <v>m2</v>
          </cell>
          <cell r="C160">
            <v>623.14</v>
          </cell>
          <cell r="D160" t="str">
            <v>INDEC-CM - 34720-11</v>
          </cell>
          <cell r="E160" t="str">
            <v>Poliestireno expandido en placas</v>
          </cell>
        </row>
        <row r="161">
          <cell r="A161" t="str">
            <v>Poliestireno expandido granular</v>
          </cell>
          <cell r="B161" t="str">
            <v>m3</v>
          </cell>
          <cell r="C161">
            <v>1041.3223140495868</v>
          </cell>
          <cell r="D161" t="str">
            <v>INDEC-CM - 34720-11</v>
          </cell>
          <cell r="E161" t="str">
            <v>Poliestireno expandido en placas</v>
          </cell>
        </row>
        <row r="162">
          <cell r="A162" t="str">
            <v>Polietileno 200 µ</v>
          </cell>
          <cell r="B162" t="str">
            <v>m2</v>
          </cell>
          <cell r="C162">
            <v>7.44</v>
          </cell>
          <cell r="D162" t="str">
            <v>INDEC-PB - 36490-4</v>
          </cell>
          <cell r="E162" t="str">
            <v xml:space="preserve">Film de polietileno                                                    </v>
          </cell>
        </row>
        <row r="163">
          <cell r="A163" t="str">
            <v>Membrana 4mm c/aluminio</v>
          </cell>
          <cell r="B163" t="str">
            <v>m2</v>
          </cell>
          <cell r="C163">
            <v>111.57</v>
          </cell>
          <cell r="D163" t="str">
            <v>INDEC-CM - 37930-11</v>
          </cell>
          <cell r="E163" t="str">
            <v>Membrana asfáltica con folio de aluminio</v>
          </cell>
        </row>
        <row r="164">
          <cell r="A164" t="str">
            <v>Pomeca</v>
          </cell>
          <cell r="B164" t="str">
            <v>m3</v>
          </cell>
          <cell r="C164">
            <v>671.08695652173913</v>
          </cell>
          <cell r="D164" t="str">
            <v>INDEC-PB - 35110-5</v>
          </cell>
          <cell r="E164" t="str">
            <v xml:space="preserve">Impermeabilizantes                                                     </v>
          </cell>
        </row>
        <row r="165">
          <cell r="A165" t="str">
            <v>Emulsión Asfáltica</v>
          </cell>
          <cell r="B165" t="str">
            <v>Kg</v>
          </cell>
          <cell r="C165">
            <v>44.54</v>
          </cell>
          <cell r="D165" t="str">
            <v>IIEE-SJ - 206001</v>
          </cell>
          <cell r="E165" t="str">
            <v>Emulsión asfáltica envase x 18 lts. (RicAsfalt )</v>
          </cell>
        </row>
        <row r="166">
          <cell r="A166" t="str">
            <v>Gas wilson</v>
          </cell>
          <cell r="B166" t="str">
            <v>Kg</v>
          </cell>
          <cell r="C166">
            <v>54.782608695652172</v>
          </cell>
          <cell r="D166" t="str">
            <v>INDEC-PB - 12020-1</v>
          </cell>
          <cell r="E166" t="str">
            <v xml:space="preserve">Gas                                                                    </v>
          </cell>
        </row>
        <row r="167">
          <cell r="A167" t="str">
            <v>Barrera de vapor a base de solvente</v>
          </cell>
          <cell r="B167" t="str">
            <v>lts</v>
          </cell>
          <cell r="C167">
            <v>171.19565217391306</v>
          </cell>
          <cell r="D167" t="str">
            <v>INDEC-PB - 35110-5</v>
          </cell>
          <cell r="E167" t="str">
            <v xml:space="preserve">Impermeabilizantes                                                     </v>
          </cell>
        </row>
        <row r="168">
          <cell r="A168" t="str">
            <v>Membrana Líquida</v>
          </cell>
          <cell r="B168" t="str">
            <v>Kg</v>
          </cell>
          <cell r="C168">
            <v>205.43478260869563</v>
          </cell>
          <cell r="D168" t="str">
            <v>INDEC-PB - 35110-5</v>
          </cell>
          <cell r="E168" t="str">
            <v xml:space="preserve">Impermeabilizantes                                                     </v>
          </cell>
        </row>
        <row r="169">
          <cell r="A169" t="str">
            <v>Impermeabilizante Incoloro</v>
          </cell>
          <cell r="B169" t="str">
            <v>lts</v>
          </cell>
          <cell r="C169">
            <v>493.04347826086956</v>
          </cell>
          <cell r="D169" t="str">
            <v>INDEC-PB - 35110-5</v>
          </cell>
          <cell r="E169" t="str">
            <v xml:space="preserve">Impermeabilizantes                                                     </v>
          </cell>
        </row>
        <row r="170">
          <cell r="A170">
            <v>0</v>
          </cell>
          <cell r="B170">
            <v>0</v>
          </cell>
          <cell r="C170">
            <v>0</v>
          </cell>
          <cell r="D170">
            <v>0</v>
          </cell>
          <cell r="E170" t="str">
            <v/>
          </cell>
        </row>
        <row r="171">
          <cell r="A171">
            <v>0</v>
          </cell>
          <cell r="B171">
            <v>0</v>
          </cell>
          <cell r="C171">
            <v>0</v>
          </cell>
          <cell r="D171">
            <v>0</v>
          </cell>
          <cell r="E171" t="str">
            <v/>
          </cell>
        </row>
        <row r="172">
          <cell r="A172" t="str">
            <v>Pinturas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</row>
        <row r="173">
          <cell r="A173">
            <v>0</v>
          </cell>
          <cell r="B173">
            <v>0</v>
          </cell>
          <cell r="C173">
            <v>0</v>
          </cell>
          <cell r="D173">
            <v>0</v>
          </cell>
          <cell r="E173" t="str">
            <v/>
          </cell>
        </row>
        <row r="174">
          <cell r="A174">
            <v>0</v>
          </cell>
          <cell r="B174">
            <v>0</v>
          </cell>
          <cell r="C174">
            <v>0</v>
          </cell>
          <cell r="D174">
            <v>0</v>
          </cell>
          <cell r="E174" t="str">
            <v/>
          </cell>
        </row>
        <row r="175">
          <cell r="A175" t="str">
            <v>Revestimiento Plástico Según Especificaciones</v>
          </cell>
          <cell r="B175" t="str">
            <v>Gl.</v>
          </cell>
          <cell r="C175">
            <v>143.80000000000001</v>
          </cell>
          <cell r="D175" t="str">
            <v>INDEC-PB - 34740-1</v>
          </cell>
          <cell r="E175" t="str">
            <v xml:space="preserve">Resinas plásticas                                                      </v>
          </cell>
        </row>
        <row r="176">
          <cell r="A176" t="str">
            <v>Revestimiento Plástico</v>
          </cell>
          <cell r="B176" t="str">
            <v>m2</v>
          </cell>
          <cell r="C176">
            <v>143.80000000000001</v>
          </cell>
          <cell r="D176" t="str">
            <v>INDEC-PB - 34740-1</v>
          </cell>
          <cell r="E176" t="str">
            <v xml:space="preserve">Resinas plásticas                                                      </v>
          </cell>
        </row>
        <row r="177">
          <cell r="A177" t="str">
            <v>Cinta de enmascarar</v>
          </cell>
          <cell r="B177" t="str">
            <v>u.</v>
          </cell>
          <cell r="C177">
            <v>70</v>
          </cell>
          <cell r="D177" t="str">
            <v>INDEC-PB - 32129-1</v>
          </cell>
          <cell r="E177" t="str">
            <v xml:space="preserve">Papel obra                                                             </v>
          </cell>
        </row>
        <row r="178">
          <cell r="A178" t="str">
            <v>Acido muriático</v>
          </cell>
          <cell r="B178" t="str">
            <v>lts</v>
          </cell>
          <cell r="C178">
            <v>96.404000000000011</v>
          </cell>
          <cell r="D178" t="str">
            <v>INDEC-DCTO - Inciso e)</v>
          </cell>
          <cell r="E178" t="str">
            <v>Productos químicos</v>
          </cell>
        </row>
        <row r="179">
          <cell r="A179" t="str">
            <v>Enduído plástico</v>
          </cell>
          <cell r="B179" t="str">
            <v>Kg</v>
          </cell>
          <cell r="C179">
            <v>109.84399999999999</v>
          </cell>
          <cell r="D179" t="str">
            <v>INDEC-CM - 35110-11</v>
          </cell>
          <cell r="E179" t="str">
            <v>Enduído plástico al agua para exteriores</v>
          </cell>
        </row>
        <row r="180">
          <cell r="A180" t="str">
            <v>Látex antihongo</v>
          </cell>
          <cell r="B180" t="str">
            <v>lt</v>
          </cell>
          <cell r="C180">
            <v>187.852</v>
          </cell>
          <cell r="D180" t="str">
            <v>INDEC-PB - 35110-3</v>
          </cell>
          <cell r="E180" t="str">
            <v xml:space="preserve">Pinturas al látex                                                      </v>
          </cell>
        </row>
        <row r="181">
          <cell r="A181" t="str">
            <v>Latex para interior</v>
          </cell>
          <cell r="B181" t="str">
            <v>lt</v>
          </cell>
          <cell r="C181">
            <v>187.852</v>
          </cell>
          <cell r="D181" t="str">
            <v>INDEC-CM - 35110-31</v>
          </cell>
          <cell r="E181" t="str">
            <v>Pintura al látex para interiores</v>
          </cell>
        </row>
        <row r="182">
          <cell r="A182" t="str">
            <v>Latex para Exterior</v>
          </cell>
          <cell r="B182" t="str">
            <v>lt</v>
          </cell>
          <cell r="C182">
            <v>187.852</v>
          </cell>
          <cell r="D182" t="str">
            <v>INDEC-CM - 35110-32</v>
          </cell>
          <cell r="E182" t="str">
            <v>Pintura al látex para exteriores</v>
          </cell>
        </row>
        <row r="183">
          <cell r="A183" t="str">
            <v>Entonador 120 cc</v>
          </cell>
          <cell r="B183" t="str">
            <v>u</v>
          </cell>
          <cell r="C183">
            <v>254.87000000000003</v>
          </cell>
          <cell r="D183" t="str">
            <v>INDEC-PB - 2413-1</v>
          </cell>
          <cell r="E183" t="str">
            <v>Sustancias plásticas (incluye: Polímeros de etileno, Polímeros de estireno, Polímeros de cloruro de vinilo y Polímeros de propileno)</v>
          </cell>
        </row>
        <row r="184">
          <cell r="A184" t="str">
            <v>Sellador al agua</v>
          </cell>
          <cell r="B184" t="str">
            <v>lt</v>
          </cell>
          <cell r="C184">
            <v>136.822</v>
          </cell>
          <cell r="D184" t="str">
            <v>INDEC-PB - 2413-1</v>
          </cell>
          <cell r="E184" t="str">
            <v>Sustancias plásticas (incluye: Polímeros de etileno, Polímeros de estireno, Polímeros de cloruro de vinilo y Polímeros de propileno)</v>
          </cell>
        </row>
        <row r="185">
          <cell r="A185" t="str">
            <v>Lija</v>
          </cell>
          <cell r="B185" t="str">
            <v>u.</v>
          </cell>
          <cell r="C185">
            <v>37.183999999999997</v>
          </cell>
          <cell r="D185" t="str">
            <v>INDEC-PB - 37910-1</v>
          </cell>
          <cell r="E185" t="str">
            <v xml:space="preserve">Abrasivos                                                              </v>
          </cell>
        </row>
        <row r="186">
          <cell r="A186" t="str">
            <v>Aguarrás</v>
          </cell>
          <cell r="B186" t="str">
            <v>lt</v>
          </cell>
          <cell r="C186">
            <v>185.976</v>
          </cell>
          <cell r="D186" t="str">
            <v>INDEC-DCTO - Inciso e)</v>
          </cell>
          <cell r="E186" t="str">
            <v>Productos químicos</v>
          </cell>
        </row>
        <row r="187">
          <cell r="A187" t="str">
            <v>Sellador</v>
          </cell>
          <cell r="B187" t="str">
            <v>lt</v>
          </cell>
          <cell r="C187">
            <v>150</v>
          </cell>
          <cell r="D187" t="str">
            <v>INDEC-PB - 2413-1</v>
          </cell>
          <cell r="E187" t="str">
            <v>Sustancias plásticas (incluye: Polímeros de etileno, Polímeros de estireno, Polímeros de cloruro de vinilo y Polímeros de propileno)</v>
          </cell>
        </row>
        <row r="188">
          <cell r="A188" t="str">
            <v>Desoxidante y desfofatizante</v>
          </cell>
          <cell r="B188" t="str">
            <v>lt</v>
          </cell>
          <cell r="C188">
            <v>218.12000000000003</v>
          </cell>
          <cell r="D188" t="str">
            <v>INDEC-DCTO - Inciso e)</v>
          </cell>
          <cell r="E188" t="str">
            <v>Productos químicos</v>
          </cell>
        </row>
        <row r="189">
          <cell r="A189" t="str">
            <v>Antióxido</v>
          </cell>
          <cell r="B189" t="str">
            <v>lt</v>
          </cell>
          <cell r="C189">
            <v>312.80200000000002</v>
          </cell>
          <cell r="D189" t="str">
            <v>INDEC-PB - 2413-1</v>
          </cell>
          <cell r="E189" t="str">
            <v>Sustancias plásticas (incluye: Polímeros de etileno, Polímeros de estireno, Polímeros de cloruro de vinilo y Polímeros de propileno)</v>
          </cell>
        </row>
        <row r="190">
          <cell r="A190" t="str">
            <v>Esmalte sintético</v>
          </cell>
          <cell r="B190" t="str">
            <v>lt</v>
          </cell>
          <cell r="C190">
            <v>493.93399999999997</v>
          </cell>
          <cell r="D190" t="str">
            <v>INDEC-CM - 35110-21</v>
          </cell>
          <cell r="E190" t="str">
            <v>Esmalte sintético brillante</v>
          </cell>
        </row>
        <row r="191">
          <cell r="A191" t="str">
            <v>Masilla al aguarrás</v>
          </cell>
          <cell r="B191" t="str">
            <v>kg</v>
          </cell>
          <cell r="C191">
            <v>330</v>
          </cell>
          <cell r="D191" t="str">
            <v>INDEC-DCTO - Inciso e)</v>
          </cell>
          <cell r="E191" t="str">
            <v>Productos químicos</v>
          </cell>
        </row>
        <row r="192">
          <cell r="A192" t="str">
            <v>Varios (Pinturas)</v>
          </cell>
          <cell r="B192" t="str">
            <v>Gl</v>
          </cell>
          <cell r="C192">
            <v>8.9400000000000013</v>
          </cell>
          <cell r="D192" t="str">
            <v>INDEC-DCTO - inciso p)</v>
          </cell>
          <cell r="E192" t="str">
            <v>Gastos generales</v>
          </cell>
        </row>
        <row r="193">
          <cell r="A193">
            <v>0</v>
          </cell>
          <cell r="B193">
            <v>0</v>
          </cell>
          <cell r="C193">
            <v>0</v>
          </cell>
          <cell r="D193">
            <v>0</v>
          </cell>
          <cell r="E193" t="str">
            <v/>
          </cell>
        </row>
        <row r="194">
          <cell r="A194">
            <v>0</v>
          </cell>
          <cell r="B194">
            <v>0</v>
          </cell>
          <cell r="C194">
            <v>0</v>
          </cell>
          <cell r="D194">
            <v>0</v>
          </cell>
          <cell r="E194" t="str">
            <v/>
          </cell>
        </row>
        <row r="195">
          <cell r="A195">
            <v>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</row>
        <row r="196">
          <cell r="A196">
            <v>0</v>
          </cell>
          <cell r="B196">
            <v>0</v>
          </cell>
          <cell r="C196">
            <v>0</v>
          </cell>
          <cell r="D196">
            <v>0</v>
          </cell>
          <cell r="E196" t="str">
            <v/>
          </cell>
        </row>
        <row r="197">
          <cell r="A197" t="str">
            <v>Pisos y Revestimientos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</row>
        <row r="198">
          <cell r="A198">
            <v>0</v>
          </cell>
          <cell r="B198">
            <v>0</v>
          </cell>
          <cell r="C198">
            <v>0</v>
          </cell>
          <cell r="D198">
            <v>0</v>
          </cell>
          <cell r="E198" t="str">
            <v/>
          </cell>
        </row>
        <row r="199">
          <cell r="A199" t="str">
            <v>Pegamento para cerámico</v>
          </cell>
          <cell r="B199" t="str">
            <v>kg</v>
          </cell>
          <cell r="C199">
            <v>10.095000000000001</v>
          </cell>
          <cell r="D199" t="str">
            <v>INDEC-CM - 37440-21</v>
          </cell>
          <cell r="E199" t="str">
            <v>Adhesivo para pisos y revestimientos cerámicos</v>
          </cell>
        </row>
        <row r="200">
          <cell r="A200" t="str">
            <v>Pastina para cerámicos</v>
          </cell>
          <cell r="B200" t="str">
            <v>kg</v>
          </cell>
          <cell r="C200">
            <v>84.0946</v>
          </cell>
          <cell r="D200" t="str">
            <v>INDEC-CM - 37440-21</v>
          </cell>
          <cell r="E200" t="str">
            <v>Adhesivo para pisos y revestimientos cerámicos</v>
          </cell>
        </row>
        <row r="201">
          <cell r="A201" t="str">
            <v>Cerámicos para revestimiento</v>
          </cell>
          <cell r="B201" t="str">
            <v>m2</v>
          </cell>
          <cell r="C201">
            <v>295.0489847715736</v>
          </cell>
          <cell r="D201" t="str">
            <v>INDEC-DCTO - Inciso c)</v>
          </cell>
          <cell r="E201" t="str">
            <v>Pisos y revestimientos</v>
          </cell>
        </row>
        <row r="202">
          <cell r="A202" t="str">
            <v>Cerámico Blanco 20x20</v>
          </cell>
          <cell r="B202" t="str">
            <v>m2</v>
          </cell>
          <cell r="C202">
            <v>295.0489847715736</v>
          </cell>
          <cell r="D202" t="str">
            <v>INDEC-DCTO - Inciso c)</v>
          </cell>
          <cell r="E202" t="str">
            <v>Pisos y revestimientos</v>
          </cell>
        </row>
        <row r="203">
          <cell r="A203" t="str">
            <v>Pastina para piso granítico</v>
          </cell>
          <cell r="B203" t="str">
            <v>Kg</v>
          </cell>
          <cell r="C203">
            <v>46.5</v>
          </cell>
          <cell r="D203" t="str">
            <v>IIEE-SJ - 204003</v>
          </cell>
          <cell r="E203" t="str">
            <v>Cemento blanco bolsa de 42 Kg. "Pingüino"</v>
          </cell>
        </row>
        <row r="204">
          <cell r="A204" t="str">
            <v>Mosaico granítico 33 x 33</v>
          </cell>
          <cell r="B204" t="str">
            <v>m2</v>
          </cell>
          <cell r="C204">
            <v>590.1</v>
          </cell>
          <cell r="D204" t="str">
            <v>INDEC-CM - 37540-11</v>
          </cell>
          <cell r="E204" t="str">
            <v xml:space="preserve">Mosaico granítico          </v>
          </cell>
        </row>
        <row r="205">
          <cell r="A205" t="str">
            <v>Pulido</v>
          </cell>
          <cell r="B205" t="str">
            <v>m2</v>
          </cell>
          <cell r="C205">
            <v>82.2543498</v>
          </cell>
          <cell r="D205" t="str">
            <v>INDEC-CM - 37540-11</v>
          </cell>
          <cell r="E205" t="str">
            <v xml:space="preserve">Mosaico granítico          </v>
          </cell>
        </row>
        <row r="206">
          <cell r="A206" t="str">
            <v>Encerado</v>
          </cell>
          <cell r="B206" t="str">
            <v>m2</v>
          </cell>
          <cell r="C206">
            <v>191.93176799999998</v>
          </cell>
          <cell r="D206" t="str">
            <v>INDEC-PB - 94216-1</v>
          </cell>
          <cell r="E206" t="str">
            <v xml:space="preserve">Máquinas para rebanar, afilar, amolar, pulir u otro acabado          </v>
          </cell>
        </row>
        <row r="207">
          <cell r="A207" t="str">
            <v>Zócalo granítico</v>
          </cell>
          <cell r="B207" t="str">
            <v>ml</v>
          </cell>
          <cell r="C207">
            <v>135</v>
          </cell>
          <cell r="D207" t="str">
            <v>INDEC-CM - 37540-11</v>
          </cell>
          <cell r="E207" t="str">
            <v xml:space="preserve">Mosaico granítico          </v>
          </cell>
        </row>
        <row r="208">
          <cell r="A208" t="str">
            <v>Zócalo de Madera</v>
          </cell>
          <cell r="B208" t="str">
            <v>ml</v>
          </cell>
          <cell r="C208">
            <v>200</v>
          </cell>
          <cell r="D208" t="str">
            <v>INDEC-CM - 31210-33</v>
          </cell>
          <cell r="E208" t="str">
            <v>Zócalo de madera</v>
          </cell>
        </row>
        <row r="209">
          <cell r="A209" t="str">
            <v>Lustre</v>
          </cell>
          <cell r="B209" t="str">
            <v>ml</v>
          </cell>
          <cell r="C209">
            <v>180</v>
          </cell>
          <cell r="D209" t="str">
            <v>INDEC-PB - 35110-4</v>
          </cell>
          <cell r="E209" t="str">
            <v xml:space="preserve">Barnices y protectores para madera                                     </v>
          </cell>
        </row>
        <row r="210">
          <cell r="A210" t="str">
            <v>Fijaciones (Zócalo de Madera)</v>
          </cell>
          <cell r="B210" t="str">
            <v>Gl.</v>
          </cell>
          <cell r="C210">
            <v>52.5</v>
          </cell>
          <cell r="D210" t="str">
            <v>INDEC-PB - 42944-1</v>
          </cell>
          <cell r="E210" t="str">
            <v xml:space="preserve">Bulones                                                                </v>
          </cell>
        </row>
        <row r="211">
          <cell r="A211" t="str">
            <v>Umbrales y solías de granito natural</v>
          </cell>
          <cell r="B211" t="str">
            <v>ml</v>
          </cell>
          <cell r="C211">
            <v>7000</v>
          </cell>
          <cell r="D211" t="str">
            <v>INDEC-CM - 37610-11</v>
          </cell>
          <cell r="E211" t="str">
            <v>Mesada de granito</v>
          </cell>
        </row>
        <row r="212">
          <cell r="A212" t="str">
            <v>Piso Articulado</v>
          </cell>
          <cell r="B212" t="str">
            <v>m2</v>
          </cell>
          <cell r="C212">
            <v>900</v>
          </cell>
          <cell r="D212" t="str">
            <v>INDEC-CM - 37510-11</v>
          </cell>
          <cell r="E212" t="str">
            <v>Hormigón elaborado</v>
          </cell>
        </row>
        <row r="213">
          <cell r="A213" t="str">
            <v>Revestimiento de Piedra</v>
          </cell>
          <cell r="B213" t="str">
            <v>m2</v>
          </cell>
          <cell r="C213">
            <v>1500</v>
          </cell>
          <cell r="D213" t="str">
            <v>INDEC-DCTO - Inciso c)</v>
          </cell>
          <cell r="E213" t="str">
            <v>Pisos y revestimientos</v>
          </cell>
        </row>
        <row r="214">
          <cell r="A214" t="str">
            <v>Revestimiento Acrilico</v>
          </cell>
          <cell r="B214" t="str">
            <v>kg</v>
          </cell>
          <cell r="C214">
            <v>122</v>
          </cell>
          <cell r="D214" t="str">
            <v>INDEC-DCTO - Inciso c)</v>
          </cell>
          <cell r="E214" t="str">
            <v>Pisos y revestimientos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  <cell r="E215" t="str">
            <v/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  <cell r="E216" t="str">
            <v/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  <cell r="E217" t="str">
            <v/>
          </cell>
        </row>
        <row r="218">
          <cell r="A218" t="str">
            <v>MARMOLERÍA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</row>
        <row r="219">
          <cell r="A219">
            <v>0</v>
          </cell>
          <cell r="B219">
            <v>0</v>
          </cell>
          <cell r="C219">
            <v>0</v>
          </cell>
          <cell r="D219">
            <v>0</v>
          </cell>
          <cell r="E219" t="str">
            <v/>
          </cell>
        </row>
        <row r="220">
          <cell r="A220">
            <v>0</v>
          </cell>
          <cell r="B220">
            <v>0</v>
          </cell>
          <cell r="C220">
            <v>0</v>
          </cell>
          <cell r="D220">
            <v>0</v>
          </cell>
          <cell r="E220" t="str">
            <v/>
          </cell>
        </row>
        <row r="221">
          <cell r="A221" t="str">
            <v>Mesadas Granito Natural</v>
          </cell>
          <cell r="B221" t="str">
            <v>m2</v>
          </cell>
          <cell r="C221">
            <v>6500</v>
          </cell>
          <cell r="D221" t="str">
            <v>INDEC-CM - 37610-11</v>
          </cell>
          <cell r="E221" t="str">
            <v>Mesada de granito</v>
          </cell>
        </row>
        <row r="222">
          <cell r="A222" t="str">
            <v>Separador Granito Natural</v>
          </cell>
          <cell r="B222" t="str">
            <v>m2</v>
          </cell>
          <cell r="C222">
            <v>6500</v>
          </cell>
          <cell r="D222" t="str">
            <v>INDEC-PB - 41251-1</v>
          </cell>
          <cell r="E222" t="str">
            <v xml:space="preserve">Perfiles de hierro                                                     </v>
          </cell>
        </row>
        <row r="223">
          <cell r="A223" t="str">
            <v xml:space="preserve">Estructura Apoyo Separador </v>
          </cell>
          <cell r="B223" t="str">
            <v>Un.</v>
          </cell>
          <cell r="C223">
            <v>10000</v>
          </cell>
          <cell r="D223" t="str">
            <v>INDEC-CM - 37610-11</v>
          </cell>
          <cell r="E223" t="str">
            <v>Mesada de granito</v>
          </cell>
        </row>
        <row r="224">
          <cell r="A224" t="str">
            <v>Zocalo Granito Natural (h=5cm)</v>
          </cell>
          <cell r="B224" t="str">
            <v>ml</v>
          </cell>
          <cell r="C224">
            <v>325</v>
          </cell>
          <cell r="D224" t="str">
            <v>INDEC-CM - 37610-11</v>
          </cell>
          <cell r="E224" t="str">
            <v>Mesada de granito</v>
          </cell>
        </row>
        <row r="225">
          <cell r="A225" t="str">
            <v>Frentin Granito Natural (h=10cm)</v>
          </cell>
          <cell r="B225" t="str">
            <v>ml</v>
          </cell>
          <cell r="C225">
            <v>700</v>
          </cell>
          <cell r="D225" t="str">
            <v>INDEC-CM - 37610-11</v>
          </cell>
          <cell r="E225" t="str">
            <v>Mesada de granito</v>
          </cell>
        </row>
        <row r="226">
          <cell r="A226" t="str">
            <v>Adhesivo (Mesada Granito Natural)</v>
          </cell>
          <cell r="B226" t="str">
            <v>kg</v>
          </cell>
          <cell r="C226">
            <v>22.4</v>
          </cell>
          <cell r="D226" t="str">
            <v>INDEC-CM - 37440-21</v>
          </cell>
          <cell r="E226" t="str">
            <v>Adhesivo para pisos y revestimientos cerámicos</v>
          </cell>
        </row>
        <row r="227">
          <cell r="A227" t="str">
            <v>Sellador (Mesada Granito Natural)</v>
          </cell>
          <cell r="B227" t="str">
            <v>Cc.</v>
          </cell>
          <cell r="C227">
            <v>2.3140495867768593</v>
          </cell>
          <cell r="D227" t="str">
            <v>INDEC-PB - 2413-1</v>
          </cell>
          <cell r="E227" t="str">
            <v>Sustancias plásticas (incluye: Polímeros de etileno, Polímeros de estireno, Polímeros de cloruro de vinilo y Polímeros de propileno)</v>
          </cell>
        </row>
        <row r="228">
          <cell r="A228" t="str">
            <v>Ménsulas (Mesada Granito Natural)</v>
          </cell>
          <cell r="B228" t="str">
            <v>Un.</v>
          </cell>
          <cell r="C228">
            <v>840</v>
          </cell>
          <cell r="D228" t="str">
            <v>INDEC-PB - 41251-1</v>
          </cell>
          <cell r="E228" t="str">
            <v xml:space="preserve">Perfiles de hierro                                                     </v>
          </cell>
        </row>
        <row r="229">
          <cell r="A229" t="str">
            <v>Fijaciones (Mesada Granito Natural)</v>
          </cell>
          <cell r="B229" t="str">
            <v>Gl</v>
          </cell>
          <cell r="C229">
            <v>105</v>
          </cell>
          <cell r="D229" t="str">
            <v>INDEC-PB - 42944-1</v>
          </cell>
          <cell r="E229" t="str">
            <v xml:space="preserve">Bulones                                                                </v>
          </cell>
        </row>
        <row r="230">
          <cell r="A230">
            <v>0</v>
          </cell>
          <cell r="B230">
            <v>0</v>
          </cell>
          <cell r="C230">
            <v>0</v>
          </cell>
          <cell r="D230">
            <v>0</v>
          </cell>
          <cell r="E230" t="str">
            <v/>
          </cell>
        </row>
        <row r="231">
          <cell r="A231">
            <v>0</v>
          </cell>
          <cell r="B231">
            <v>0</v>
          </cell>
          <cell r="C231">
            <v>0</v>
          </cell>
          <cell r="D231">
            <v>0</v>
          </cell>
          <cell r="E231" t="str">
            <v/>
          </cell>
        </row>
        <row r="232">
          <cell r="A232">
            <v>0</v>
          </cell>
          <cell r="B232">
            <v>0</v>
          </cell>
          <cell r="C232">
            <v>0</v>
          </cell>
          <cell r="D232">
            <v>0</v>
          </cell>
          <cell r="E232" t="str">
            <v/>
          </cell>
        </row>
        <row r="233">
          <cell r="A233" t="str">
            <v>CARPINTERÍAS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</row>
        <row r="234">
          <cell r="A234">
            <v>0</v>
          </cell>
          <cell r="B234">
            <v>0</v>
          </cell>
          <cell r="C234">
            <v>0</v>
          </cell>
          <cell r="D234">
            <v>0</v>
          </cell>
          <cell r="E234" t="str">
            <v/>
          </cell>
        </row>
        <row r="235">
          <cell r="A235">
            <v>0</v>
          </cell>
          <cell r="B235">
            <v>0</v>
          </cell>
          <cell r="C235">
            <v>0</v>
          </cell>
          <cell r="D235">
            <v>0</v>
          </cell>
          <cell r="E235" t="str">
            <v/>
          </cell>
        </row>
        <row r="236">
          <cell r="A236" t="str">
            <v>Carpintería Metalica Según Esp. Técnicas</v>
          </cell>
          <cell r="B236" t="str">
            <v>m2</v>
          </cell>
          <cell r="C236">
            <v>9183.2000000000007</v>
          </cell>
          <cell r="D236" t="str">
            <v>IIEE-SJ - 211</v>
          </cell>
          <cell r="E236" t="str">
            <v>Carpintería Metálica y Madera</v>
          </cell>
        </row>
        <row r="237">
          <cell r="A237" t="str">
            <v>Carpintería Aluminio Según Esp. Técnicas</v>
          </cell>
          <cell r="B237" t="str">
            <v>m2</v>
          </cell>
          <cell r="C237">
            <v>14102.3</v>
          </cell>
          <cell r="D237" t="str">
            <v>INDEC-PB - 42120-1</v>
          </cell>
          <cell r="E237" t="str">
            <v xml:space="preserve">Aberturas de aluminio                                                  </v>
          </cell>
        </row>
        <row r="238">
          <cell r="A238" t="str">
            <v>Carpintería Madera Según Esp. Técnicas</v>
          </cell>
          <cell r="B238" t="str">
            <v>m2</v>
          </cell>
          <cell r="C238">
            <v>2994</v>
          </cell>
          <cell r="D238" t="str">
            <v>IIEE-SJ - 211</v>
          </cell>
          <cell r="E238" t="str">
            <v>Carpintería Metálica y Madera</v>
          </cell>
        </row>
        <row r="239">
          <cell r="A239" t="str">
            <v>Muebles Fijos Según Esp. Técnicas</v>
          </cell>
          <cell r="B239" t="str">
            <v>Gl.</v>
          </cell>
          <cell r="C239">
            <v>0</v>
          </cell>
          <cell r="D239" t="str">
            <v>IIEE-SJ - 211</v>
          </cell>
          <cell r="E239" t="str">
            <v>Carpintería Metálica y Madera</v>
          </cell>
        </row>
        <row r="240">
          <cell r="A240" t="str">
            <v>Vidrio Laminado de Seguridad 3+3</v>
          </cell>
          <cell r="B240" t="str">
            <v>m2</v>
          </cell>
          <cell r="C240">
            <v>2066.12</v>
          </cell>
          <cell r="D240" t="str">
            <v>INDEC-PB - 2610-1</v>
          </cell>
          <cell r="E240" t="str">
            <v>Vidrios para construcción y automotores (incluye: Vidrio plano, Vidrios templados, Vidrios térmicos y Vidrios laminados)</v>
          </cell>
        </row>
        <row r="241">
          <cell r="A241" t="str">
            <v>Policarbonatos</v>
          </cell>
          <cell r="B241" t="str">
            <v>m2</v>
          </cell>
          <cell r="C241">
            <v>814.23</v>
          </cell>
          <cell r="D241" t="str">
            <v>INDEC-PB - 2610-1</v>
          </cell>
          <cell r="E241" t="str">
            <v>Vidrios para construcción y automotores (incluye: Vidrio plano, Vidrios templados, Vidrios térmicos y Vidrios laminados)</v>
          </cell>
        </row>
        <row r="242">
          <cell r="A242" t="str">
            <v>Espejos</v>
          </cell>
          <cell r="B242" t="str">
            <v>m2</v>
          </cell>
          <cell r="C242">
            <v>2892.56</v>
          </cell>
          <cell r="D242" t="str">
            <v>INDEC-PB - 2610-1</v>
          </cell>
          <cell r="E242" t="str">
            <v>Vidrios para construcción y automotores (incluye: Vidrio plano, Vidrios templados, Vidrios térmicos y Vidrios laminados)</v>
          </cell>
        </row>
        <row r="243">
          <cell r="A243">
            <v>0</v>
          </cell>
          <cell r="B243">
            <v>0</v>
          </cell>
          <cell r="C243">
            <v>0</v>
          </cell>
          <cell r="D243">
            <v>0</v>
          </cell>
          <cell r="E243" t="str">
            <v/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 t="str">
            <v/>
          </cell>
        </row>
        <row r="245">
          <cell r="A245">
            <v>0</v>
          </cell>
          <cell r="B245">
            <v>0</v>
          </cell>
          <cell r="C245">
            <v>0</v>
          </cell>
          <cell r="D245">
            <v>0</v>
          </cell>
          <cell r="E245" t="str">
            <v/>
          </cell>
        </row>
        <row r="246">
          <cell r="A246" t="str">
            <v>TABIQUERÍA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</row>
        <row r="247">
          <cell r="A247">
            <v>0</v>
          </cell>
          <cell r="B247">
            <v>0</v>
          </cell>
          <cell r="C247">
            <v>0</v>
          </cell>
          <cell r="D247">
            <v>0</v>
          </cell>
          <cell r="E247" t="str">
            <v/>
          </cell>
        </row>
        <row r="248">
          <cell r="A248" t="str">
            <v>Montantes de 70 mm</v>
          </cell>
          <cell r="B248" t="str">
            <v>Un.</v>
          </cell>
          <cell r="C248">
            <v>169.42</v>
          </cell>
          <cell r="D248" t="str">
            <v>INDEC-PB - 41532-1</v>
          </cell>
          <cell r="E248" t="str">
            <v xml:space="preserve">Lingotes y perfiles de aluminio y sus aleaciones                       </v>
          </cell>
        </row>
        <row r="249">
          <cell r="A249" t="str">
            <v>Soleras de 70 mm</v>
          </cell>
          <cell r="B249" t="str">
            <v>Un.</v>
          </cell>
          <cell r="C249">
            <v>148.76</v>
          </cell>
          <cell r="D249" t="str">
            <v>INDEC-PB - 41532-1</v>
          </cell>
          <cell r="E249" t="str">
            <v xml:space="preserve">Lingotes y perfiles de aluminio y sus aleaciones                       </v>
          </cell>
        </row>
        <row r="250">
          <cell r="A250" t="str">
            <v>Placas Cementicia 9mm</v>
          </cell>
          <cell r="B250" t="str">
            <v>Un.</v>
          </cell>
          <cell r="C250">
            <v>1611.57</v>
          </cell>
          <cell r="D250" t="str">
            <v>INDEC-CM - 37410-11</v>
          </cell>
          <cell r="E250" t="str">
            <v>Yeso blanco</v>
          </cell>
        </row>
        <row r="251">
          <cell r="A251" t="str">
            <v>Placas Yeso 9mm</v>
          </cell>
          <cell r="B251" t="str">
            <v>Un.</v>
          </cell>
          <cell r="C251">
            <v>661.15702479338836</v>
          </cell>
          <cell r="D251" t="str">
            <v>INDEC-CM - 37410-11</v>
          </cell>
          <cell r="E251" t="str">
            <v>Yeso blanco</v>
          </cell>
        </row>
        <row r="252">
          <cell r="A252" t="str">
            <v>Tornillos T2</v>
          </cell>
          <cell r="B252" t="str">
            <v>Un.</v>
          </cell>
          <cell r="C252">
            <v>0.99</v>
          </cell>
          <cell r="D252" t="str">
            <v>INDEC-PB - 42944-1</v>
          </cell>
          <cell r="E252" t="str">
            <v xml:space="preserve">Bulones                                                                </v>
          </cell>
        </row>
        <row r="253">
          <cell r="A253" t="str">
            <v>Tornillos T1</v>
          </cell>
          <cell r="B253" t="str">
            <v>Un.</v>
          </cell>
          <cell r="C253">
            <v>1.28</v>
          </cell>
          <cell r="D253" t="str">
            <v>INDEC-PB - 42944-1</v>
          </cell>
          <cell r="E253" t="str">
            <v xml:space="preserve">Bulones                                                                </v>
          </cell>
        </row>
        <row r="254">
          <cell r="A254" t="str">
            <v>Fijaciones (Tarugo Ø 8 con tornillo)</v>
          </cell>
          <cell r="B254" t="str">
            <v>Un.</v>
          </cell>
          <cell r="C254">
            <v>1.45</v>
          </cell>
          <cell r="D254" t="str">
            <v>INDEC-PB - 42944-1</v>
          </cell>
          <cell r="E254" t="str">
            <v xml:space="preserve">Bulones                                                                </v>
          </cell>
        </row>
        <row r="255">
          <cell r="A255" t="str">
            <v>Cinta de papel</v>
          </cell>
          <cell r="B255" t="str">
            <v>Un.</v>
          </cell>
          <cell r="C255">
            <v>330.58</v>
          </cell>
          <cell r="D255" t="str">
            <v>INDEC-PB - 32129-1</v>
          </cell>
          <cell r="E255" t="str">
            <v xml:space="preserve">Papel obra                                                             </v>
          </cell>
        </row>
        <row r="256">
          <cell r="A256" t="str">
            <v>Cintas tramadas (Fibra de vidrio)</v>
          </cell>
          <cell r="B256" t="str">
            <v>Un.</v>
          </cell>
          <cell r="C256">
            <v>420</v>
          </cell>
          <cell r="D256" t="str">
            <v>INDEC-PB - 37129-1</v>
          </cell>
          <cell r="E256" t="str">
            <v xml:space="preserve">Fibras minerales                                                       </v>
          </cell>
        </row>
        <row r="257">
          <cell r="A257" t="str">
            <v>Masilla Durlock</v>
          </cell>
          <cell r="B257" t="str">
            <v>Kg</v>
          </cell>
          <cell r="C257">
            <v>51.65</v>
          </cell>
          <cell r="D257" t="str">
            <v>INDEC-PB - 15200-1</v>
          </cell>
          <cell r="E257" t="str">
            <v xml:space="preserve">Yesos y piedras calizas                                                </v>
          </cell>
        </row>
        <row r="258">
          <cell r="A258" t="str">
            <v>Cantoneras</v>
          </cell>
          <cell r="B258" t="str">
            <v>Un.</v>
          </cell>
          <cell r="C258">
            <v>119</v>
          </cell>
          <cell r="D258" t="str">
            <v>INDEC-PB - 91211-1</v>
          </cell>
          <cell r="E258" t="str">
            <v xml:space="preserve">Chapas de hierro/acero                                               </v>
          </cell>
        </row>
        <row r="259">
          <cell r="A259" t="str">
            <v xml:space="preserve">Lana de vidrio </v>
          </cell>
          <cell r="B259" t="str">
            <v>m2</v>
          </cell>
          <cell r="C259">
            <v>175</v>
          </cell>
          <cell r="D259" t="str">
            <v>INDEC-PB - 37129-1</v>
          </cell>
          <cell r="E259" t="str">
            <v xml:space="preserve">Fibras minerales                                                       </v>
          </cell>
        </row>
        <row r="260">
          <cell r="A260" t="str">
            <v>Varios (Tabiques de roca de yeso)</v>
          </cell>
          <cell r="B260" t="str">
            <v>Gl</v>
          </cell>
          <cell r="C260">
            <v>50</v>
          </cell>
          <cell r="D260" t="str">
            <v>INDEC-DCTO - Inciso p)</v>
          </cell>
          <cell r="E260" t="str">
            <v>Gastos generales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 t="str">
            <v/>
          </cell>
        </row>
        <row r="262">
          <cell r="A262">
            <v>0</v>
          </cell>
          <cell r="B262">
            <v>0</v>
          </cell>
          <cell r="C262">
            <v>0</v>
          </cell>
          <cell r="D262">
            <v>0</v>
          </cell>
          <cell r="E262" t="str">
            <v/>
          </cell>
        </row>
        <row r="263">
          <cell r="A263">
            <v>0</v>
          </cell>
          <cell r="B263">
            <v>0</v>
          </cell>
          <cell r="C263">
            <v>0</v>
          </cell>
          <cell r="D263">
            <v>0</v>
          </cell>
          <cell r="E263" t="str">
            <v/>
          </cell>
        </row>
        <row r="264">
          <cell r="A264">
            <v>0</v>
          </cell>
          <cell r="B264">
            <v>0</v>
          </cell>
          <cell r="C264">
            <v>0</v>
          </cell>
          <cell r="D264">
            <v>0</v>
          </cell>
          <cell r="E264" t="str">
            <v/>
          </cell>
        </row>
        <row r="265">
          <cell r="A265" t="str">
            <v>Cielorraso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</row>
        <row r="266">
          <cell r="A266">
            <v>0</v>
          </cell>
          <cell r="B266">
            <v>0</v>
          </cell>
          <cell r="C266">
            <v>0</v>
          </cell>
          <cell r="D266">
            <v>0</v>
          </cell>
          <cell r="E266" t="str">
            <v/>
          </cell>
        </row>
        <row r="267">
          <cell r="A267" t="str">
            <v>Montantes de 70 mm</v>
          </cell>
          <cell r="B267" t="str">
            <v>Un.</v>
          </cell>
          <cell r="C267">
            <v>80.77</v>
          </cell>
          <cell r="D267" t="str">
            <v>INDEC-PB - 41532-1</v>
          </cell>
          <cell r="E267" t="str">
            <v xml:space="preserve">Lingotes y perfiles de aluminio y sus aleaciones                       </v>
          </cell>
        </row>
        <row r="268">
          <cell r="A268" t="str">
            <v>Soleras de 70 mm</v>
          </cell>
          <cell r="B268" t="str">
            <v>Un.</v>
          </cell>
          <cell r="C268">
            <v>72.69</v>
          </cell>
          <cell r="D268" t="str">
            <v>INDEC-PB - 41532-1</v>
          </cell>
          <cell r="E268" t="str">
            <v xml:space="preserve">Lingotes y perfiles de aluminio y sus aleaciones                       </v>
          </cell>
        </row>
        <row r="269">
          <cell r="A269" t="str">
            <v>Placas Blanca 9mm</v>
          </cell>
          <cell r="B269" t="str">
            <v>Un.</v>
          </cell>
          <cell r="C269">
            <v>540</v>
          </cell>
          <cell r="D269" t="str">
            <v>INDEC-CM - 37410-11</v>
          </cell>
          <cell r="E269" t="str">
            <v>Yeso blanco</v>
          </cell>
        </row>
        <row r="270">
          <cell r="A270" t="str">
            <v>Tornillos T2</v>
          </cell>
          <cell r="B270" t="str">
            <v>Un.</v>
          </cell>
          <cell r="C270">
            <v>0.6</v>
          </cell>
          <cell r="D270" t="str">
            <v>INDEC-PB - 42944-1</v>
          </cell>
          <cell r="E270" t="str">
            <v xml:space="preserve">Bulones                                                                </v>
          </cell>
        </row>
        <row r="271">
          <cell r="A271" t="str">
            <v>Tornillos T1</v>
          </cell>
          <cell r="B271" t="str">
            <v>Un.</v>
          </cell>
          <cell r="C271">
            <v>1.1000000000000001</v>
          </cell>
          <cell r="D271" t="str">
            <v>INDEC-PB - 42944-1</v>
          </cell>
          <cell r="E271" t="str">
            <v xml:space="preserve">Bulones                                                                </v>
          </cell>
        </row>
        <row r="272">
          <cell r="A272" t="str">
            <v>Fijaciones (Tarugo Ø 8 con tornillo)</v>
          </cell>
          <cell r="B272" t="str">
            <v>Un.</v>
          </cell>
          <cell r="C272">
            <v>5.9</v>
          </cell>
          <cell r="D272" t="str">
            <v>INDEC-PB - 42944-1</v>
          </cell>
          <cell r="E272" t="str">
            <v xml:space="preserve">Bulones                                                                </v>
          </cell>
        </row>
        <row r="273">
          <cell r="A273" t="str">
            <v>Cinta de papel</v>
          </cell>
          <cell r="B273" t="str">
            <v>Un.</v>
          </cell>
          <cell r="C273">
            <v>105</v>
          </cell>
          <cell r="D273" t="str">
            <v>INDEC-PB - 32129-1</v>
          </cell>
          <cell r="E273" t="str">
            <v xml:space="preserve">Papel obra                                                             </v>
          </cell>
        </row>
        <row r="274">
          <cell r="A274" t="str">
            <v>Cintas tramadas (Fibra de vidrio)</v>
          </cell>
          <cell r="B274" t="str">
            <v>Un.</v>
          </cell>
          <cell r="C274">
            <v>225</v>
          </cell>
          <cell r="D274" t="str">
            <v>INDEC-PB - 37129-1</v>
          </cell>
          <cell r="E274" t="str">
            <v xml:space="preserve">Fibras minerales                                                       </v>
          </cell>
        </row>
        <row r="275">
          <cell r="A275" t="str">
            <v>Masilla Durlock</v>
          </cell>
          <cell r="B275" t="str">
            <v>Kg</v>
          </cell>
          <cell r="C275">
            <v>31.25</v>
          </cell>
          <cell r="D275" t="str">
            <v>INDEC-PB - 15200-1</v>
          </cell>
          <cell r="E275" t="str">
            <v xml:space="preserve">Yesos y piedras calizas                                                </v>
          </cell>
        </row>
        <row r="276">
          <cell r="A276" t="str">
            <v>Cantoneras</v>
          </cell>
          <cell r="B276" t="str">
            <v>Un.</v>
          </cell>
          <cell r="C276">
            <v>119</v>
          </cell>
          <cell r="D276" t="str">
            <v>INDEC-PB - 91211-1</v>
          </cell>
          <cell r="E276" t="str">
            <v xml:space="preserve">Chapas de hierro/acero                                               </v>
          </cell>
        </row>
        <row r="277">
          <cell r="A277" t="str">
            <v xml:space="preserve">Lana de vidrio </v>
          </cell>
          <cell r="B277" t="str">
            <v>m2</v>
          </cell>
          <cell r="C277">
            <v>175</v>
          </cell>
          <cell r="D277" t="str">
            <v>INDEC-PB - 37129-1</v>
          </cell>
          <cell r="E277" t="str">
            <v xml:space="preserve">Fibras minerales                                                       </v>
          </cell>
        </row>
        <row r="278">
          <cell r="A278" t="str">
            <v>Varios (Tabiques de roca de yeso)</v>
          </cell>
          <cell r="B278" t="str">
            <v>Gl</v>
          </cell>
          <cell r="C278">
            <v>350</v>
          </cell>
          <cell r="D278" t="str">
            <v>INDEC-DCTO - Inciso p)</v>
          </cell>
          <cell r="E278" t="str">
            <v>Gastos generales</v>
          </cell>
        </row>
        <row r="279">
          <cell r="A279">
            <v>0</v>
          </cell>
          <cell r="B279">
            <v>0</v>
          </cell>
          <cell r="C279">
            <v>0</v>
          </cell>
          <cell r="D279">
            <v>0</v>
          </cell>
          <cell r="E279" t="str">
            <v/>
          </cell>
        </row>
        <row r="280">
          <cell r="A280">
            <v>0</v>
          </cell>
          <cell r="B280">
            <v>0</v>
          </cell>
          <cell r="C280">
            <v>0</v>
          </cell>
          <cell r="D280">
            <v>0</v>
          </cell>
          <cell r="E280" t="str">
            <v/>
          </cell>
        </row>
        <row r="281">
          <cell r="A281">
            <v>0</v>
          </cell>
          <cell r="B281">
            <v>0</v>
          </cell>
          <cell r="C281">
            <v>0</v>
          </cell>
          <cell r="D281">
            <v>0</v>
          </cell>
          <cell r="E281" t="str">
            <v/>
          </cell>
        </row>
        <row r="282">
          <cell r="A282">
            <v>0</v>
          </cell>
          <cell r="B282">
            <v>0</v>
          </cell>
          <cell r="C282">
            <v>0</v>
          </cell>
          <cell r="D282">
            <v>0</v>
          </cell>
          <cell r="E282" t="str">
            <v/>
          </cell>
        </row>
        <row r="283">
          <cell r="A283" t="str">
            <v>Instalaciones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</row>
        <row r="284">
          <cell r="A284">
            <v>0</v>
          </cell>
          <cell r="B284">
            <v>0</v>
          </cell>
          <cell r="C284">
            <v>0</v>
          </cell>
          <cell r="D284">
            <v>0</v>
          </cell>
          <cell r="E284" t="str">
            <v/>
          </cell>
        </row>
        <row r="285">
          <cell r="A285" t="str">
            <v>Fuerza Motriz S/Esp. Técnicas</v>
          </cell>
          <cell r="B285" t="str">
            <v>Gl</v>
          </cell>
          <cell r="C285">
            <v>374630.57</v>
          </cell>
          <cell r="D285" t="str">
            <v>INDEC-MO - 51641-1</v>
          </cell>
          <cell r="E285" t="str">
            <v>Instalación eléctrica</v>
          </cell>
        </row>
        <row r="286">
          <cell r="A286" t="str">
            <v>Media Tensión S/Esp. Técnicas</v>
          </cell>
          <cell r="B286" t="str">
            <v>Gl</v>
          </cell>
          <cell r="C286">
            <v>295163.48</v>
          </cell>
          <cell r="D286" t="str">
            <v>INDEC-MO - 51641-1</v>
          </cell>
          <cell r="E286" t="str">
            <v>Instalación eléctrica</v>
          </cell>
        </row>
        <row r="287">
          <cell r="A287" t="str">
            <v>Baja Tensión S/Esp. Técnicas</v>
          </cell>
          <cell r="B287" t="str">
            <v>Gl</v>
          </cell>
          <cell r="C287">
            <v>192991.51</v>
          </cell>
          <cell r="D287" t="str">
            <v>INDEC-MO - 51641-1</v>
          </cell>
          <cell r="E287" t="str">
            <v>Instalación eléctrica</v>
          </cell>
        </row>
        <row r="288">
          <cell r="A288" t="str">
            <v>Artefactos S/Esp. Técnicas</v>
          </cell>
          <cell r="B288" t="str">
            <v>Gl</v>
          </cell>
          <cell r="C288">
            <v>102000</v>
          </cell>
          <cell r="D288" t="str">
            <v>INDEC-MO - 51641-1</v>
          </cell>
          <cell r="E288" t="str">
            <v>Instalación eléctrica</v>
          </cell>
        </row>
        <row r="289">
          <cell r="A289" t="str">
            <v>Base de cloacas, cámaras, caños S/Esp. Técnicas</v>
          </cell>
          <cell r="B289" t="str">
            <v>Gl</v>
          </cell>
          <cell r="C289">
            <v>139043.51</v>
          </cell>
          <cell r="D289" t="str">
            <v>INDEC-MO - 51620-1</v>
          </cell>
          <cell r="E289" t="str">
            <v xml:space="preserve">Instalación sanitaria </v>
          </cell>
        </row>
        <row r="290">
          <cell r="A290" t="str">
            <v>Ventilación S/Esp. Técnicas</v>
          </cell>
          <cell r="B290" t="str">
            <v>Gl</v>
          </cell>
          <cell r="C290">
            <v>34760.879999999997</v>
          </cell>
          <cell r="D290" t="str">
            <v>INDEC-MO - 51620-1</v>
          </cell>
          <cell r="E290" t="str">
            <v xml:space="preserve">Instalación sanitaria </v>
          </cell>
        </row>
        <row r="291">
          <cell r="A291" t="str">
            <v>Dispositivos de tratamiento, Cámara Séptica S/Esp. Técnicas</v>
          </cell>
          <cell r="B291" t="str">
            <v>Gl</v>
          </cell>
          <cell r="C291">
            <v>69521.75</v>
          </cell>
          <cell r="D291" t="str">
            <v>INDEC-MO - 51620-1</v>
          </cell>
          <cell r="E291" t="str">
            <v xml:space="preserve">Instalación sanitaria </v>
          </cell>
        </row>
        <row r="292">
          <cell r="A292" t="str">
            <v>Cañería Agua Fría - Caliente S/Esp. Técnicas</v>
          </cell>
          <cell r="B292" t="str">
            <v>Gl</v>
          </cell>
          <cell r="C292">
            <v>139043.51</v>
          </cell>
          <cell r="D292" t="str">
            <v>INDEC-MO - 51620-1</v>
          </cell>
          <cell r="E292" t="str">
            <v xml:space="preserve">Instalación sanitaria </v>
          </cell>
        </row>
        <row r="293">
          <cell r="A293" t="str">
            <v>Tanque de Reserva S/Esp. Técnicas</v>
          </cell>
          <cell r="B293" t="str">
            <v>Gl</v>
          </cell>
          <cell r="C293">
            <v>104282.63</v>
          </cell>
          <cell r="D293" t="str">
            <v>INDEC-MO - 51620-1</v>
          </cell>
          <cell r="E293" t="str">
            <v xml:space="preserve">Instalación sanitaria </v>
          </cell>
        </row>
        <row r="294">
          <cell r="A294" t="str">
            <v>Artefactos Sanitarios S/Esp. Técnicas</v>
          </cell>
          <cell r="B294" t="str">
            <v>Gl</v>
          </cell>
          <cell r="C294">
            <v>362693.38308</v>
          </cell>
          <cell r="D294" t="str">
            <v>INDEC-MO - 51620-1</v>
          </cell>
          <cell r="E294" t="str">
            <v xml:space="preserve">Instalación sanitaria </v>
          </cell>
        </row>
        <row r="295">
          <cell r="A295" t="str">
            <v>Cañería Desague Pluvial S/Esp. Técnicas</v>
          </cell>
          <cell r="B295" t="str">
            <v>Gl</v>
          </cell>
          <cell r="C295">
            <v>69521.75</v>
          </cell>
          <cell r="D295" t="str">
            <v>INDEC-MO - 51620-1</v>
          </cell>
          <cell r="E295" t="str">
            <v xml:space="preserve">Instalación sanitaria </v>
          </cell>
        </row>
        <row r="296">
          <cell r="A296" t="str">
            <v>Conexión a Redes Externas S/Esp. Técnicas</v>
          </cell>
          <cell r="B296" t="str">
            <v>Gl</v>
          </cell>
          <cell r="C296">
            <v>39043.51</v>
          </cell>
          <cell r="D296" t="str">
            <v>INDEC-MO - 51620-1</v>
          </cell>
          <cell r="E296" t="str">
            <v xml:space="preserve">Instalación sanitaria </v>
          </cell>
        </row>
        <row r="297">
          <cell r="A297" t="str">
            <v>Tendido de Cañería S/Esp. Técnicas</v>
          </cell>
          <cell r="B297" t="str">
            <v>Gl</v>
          </cell>
          <cell r="C297">
            <v>44899.76</v>
          </cell>
          <cell r="D297" t="str">
            <v>INDEC-MO - 51630-1</v>
          </cell>
          <cell r="E297" t="str">
            <v>Instalación de gas</v>
          </cell>
        </row>
        <row r="298">
          <cell r="A298" t="str">
            <v>Reguladores y Medidores S/Esp. Técnicas</v>
          </cell>
          <cell r="B298" t="str">
            <v>Gl</v>
          </cell>
          <cell r="C298">
            <v>25657.01</v>
          </cell>
          <cell r="D298" t="str">
            <v>INDEC-MO - 51630-1</v>
          </cell>
          <cell r="E298" t="str">
            <v>Instalación de gas</v>
          </cell>
        </row>
        <row r="299">
          <cell r="A299" t="str">
            <v>Rejillas de Ventilación S/Esp. Técnicas</v>
          </cell>
          <cell r="B299" t="str">
            <v>Gl</v>
          </cell>
          <cell r="C299">
            <v>32071.26</v>
          </cell>
          <cell r="D299" t="str">
            <v>INDEC-MO - 51630-1</v>
          </cell>
          <cell r="E299" t="str">
            <v>Instalación de gas</v>
          </cell>
        </row>
        <row r="300">
          <cell r="A300" t="str">
            <v>Artefactos Gas S/Esp. Técnicas</v>
          </cell>
          <cell r="B300" t="str">
            <v>Gl</v>
          </cell>
          <cell r="C300">
            <v>129421.76165289257</v>
          </cell>
          <cell r="D300" t="str">
            <v>INDEC-MO - 51630-1</v>
          </cell>
          <cell r="E300" t="str">
            <v>Instalación de gas</v>
          </cell>
        </row>
        <row r="301">
          <cell r="A301" t="str">
            <v>Conexión a Redes Externas Gas S/Esp. Técnicas</v>
          </cell>
          <cell r="B301" t="str">
            <v>Gl</v>
          </cell>
          <cell r="C301">
            <v>25657.01</v>
          </cell>
          <cell r="D301" t="str">
            <v>INDEC-MO - 51630-1</v>
          </cell>
          <cell r="E301" t="str">
            <v>Instalación de gas</v>
          </cell>
        </row>
        <row r="302">
          <cell r="A302" t="str">
            <v>Equipos Aire Acondicionados S/Esp. Técnicas</v>
          </cell>
          <cell r="B302" t="str">
            <v>Gl</v>
          </cell>
          <cell r="C302">
            <v>760330.54999999993</v>
          </cell>
          <cell r="D302" t="str">
            <v>INDEC-DCTO - Inciso i)</v>
          </cell>
          <cell r="E302" t="str">
            <v>Motores eléctricos y equipos de aire acondicionado</v>
          </cell>
        </row>
        <row r="303">
          <cell r="A303" t="str">
            <v>Tendido de Cañerías S/Esp. Técnicas</v>
          </cell>
          <cell r="B303" t="str">
            <v>Gl</v>
          </cell>
          <cell r="C303">
            <v>43294.74</v>
          </cell>
          <cell r="D303" t="str">
            <v>INDEC-MO - 51690-1</v>
          </cell>
          <cell r="E303" t="str">
            <v xml:space="preserve">Instalación contra incendio </v>
          </cell>
        </row>
        <row r="304">
          <cell r="A304" t="str">
            <v>Hidrantes S/Esp. Técnicas</v>
          </cell>
          <cell r="B304" t="str">
            <v>Gl</v>
          </cell>
          <cell r="C304">
            <v>35048.120000000003</v>
          </cell>
          <cell r="D304" t="str">
            <v>INDEC-MO - 51690-1</v>
          </cell>
          <cell r="E304" t="str">
            <v xml:space="preserve">Instalación contra incendio </v>
          </cell>
        </row>
        <row r="305">
          <cell r="A305" t="str">
            <v>Matafuegos, Carteles S/Esp. Técnicas</v>
          </cell>
          <cell r="B305" t="str">
            <v>Gl</v>
          </cell>
          <cell r="C305">
            <v>22678.2</v>
          </cell>
          <cell r="D305" t="str">
            <v>INDEC-MO - 51690-1</v>
          </cell>
          <cell r="E305" t="str">
            <v xml:space="preserve">Instalación contra incendio </v>
          </cell>
        </row>
        <row r="306">
          <cell r="A306" t="str">
            <v>Sistema de Bombeo S/Esp. Técnicas</v>
          </cell>
          <cell r="B306" t="str">
            <v>Gl</v>
          </cell>
          <cell r="C306">
            <v>47418.05</v>
          </cell>
          <cell r="D306" t="str">
            <v>INDEC-MO - 51690-1</v>
          </cell>
          <cell r="E306" t="str">
            <v xml:space="preserve">Instalación contra incendio </v>
          </cell>
        </row>
        <row r="307">
          <cell r="A307" t="str">
            <v>Grupo Electrógeno S/Esp. Técnicas</v>
          </cell>
          <cell r="B307" t="str">
            <v>Gl</v>
          </cell>
          <cell r="C307">
            <v>45356.4</v>
          </cell>
          <cell r="D307" t="str">
            <v>INDEC-MO - 51690-1</v>
          </cell>
          <cell r="E307" t="str">
            <v xml:space="preserve">Instalación contra incendio </v>
          </cell>
        </row>
        <row r="308">
          <cell r="A308" t="str">
            <v>Planos S/Esp. Técnicas</v>
          </cell>
          <cell r="B308" t="str">
            <v>Gl</v>
          </cell>
          <cell r="C308">
            <v>12369.93</v>
          </cell>
          <cell r="D308" t="str">
            <v>INDEC-MO - 51690-1</v>
          </cell>
          <cell r="E308" t="str">
            <v xml:space="preserve">Instalación contra incendio </v>
          </cell>
        </row>
        <row r="309">
          <cell r="A309" t="str">
            <v>Alarmas Técnicas S/Esp. Técnicas</v>
          </cell>
          <cell r="B309" t="str">
            <v>Gl</v>
          </cell>
          <cell r="C309">
            <v>25000</v>
          </cell>
          <cell r="D309" t="str">
            <v>INDEC-MO - 51690-1</v>
          </cell>
          <cell r="E309" t="str">
            <v xml:space="preserve">Instalación contra incendio </v>
          </cell>
        </row>
        <row r="310">
          <cell r="A310" t="str">
            <v>Pararrayos S/Esp. Técnicas</v>
          </cell>
          <cell r="B310" t="str">
            <v>Gl</v>
          </cell>
          <cell r="C310">
            <v>124876.86</v>
          </cell>
          <cell r="D310" t="str">
            <v>INDEC-MO - 51690-1</v>
          </cell>
          <cell r="E310" t="str">
            <v xml:space="preserve">Instalación contra incendio </v>
          </cell>
        </row>
        <row r="311">
          <cell r="A311" t="str">
            <v>Tanque Reserva y Bombeo S/Esp. Técnicas</v>
          </cell>
          <cell r="B311" t="str">
            <v>Gl</v>
          </cell>
          <cell r="C311">
            <v>66217.899999999994</v>
          </cell>
          <cell r="D311" t="str">
            <v>INDEC-MO - 51690-1</v>
          </cell>
          <cell r="E311" t="str">
            <v xml:space="preserve">Instalación contra incendio </v>
          </cell>
        </row>
        <row r="312">
          <cell r="A312">
            <v>0</v>
          </cell>
          <cell r="B312">
            <v>0</v>
          </cell>
          <cell r="C312">
            <v>0</v>
          </cell>
          <cell r="D312">
            <v>0</v>
          </cell>
          <cell r="E312" t="str">
            <v/>
          </cell>
        </row>
        <row r="313">
          <cell r="A313">
            <v>0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</row>
        <row r="314">
          <cell r="A314" t="str">
            <v>Materiales techo metalico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</row>
        <row r="315">
          <cell r="A315">
            <v>0</v>
          </cell>
          <cell r="B315">
            <v>0</v>
          </cell>
          <cell r="C315">
            <v>0</v>
          </cell>
          <cell r="D315">
            <v>0</v>
          </cell>
          <cell r="E315" t="str">
            <v/>
          </cell>
        </row>
        <row r="316">
          <cell r="A316" t="str">
            <v>Chapa doble con aislacion Pur 50mm</v>
          </cell>
          <cell r="B316" t="str">
            <v>m2</v>
          </cell>
          <cell r="C316">
            <v>2646.5</v>
          </cell>
          <cell r="D316" t="str">
            <v>INDEC-PB - 91211-1</v>
          </cell>
          <cell r="E316" t="str">
            <v xml:space="preserve">Chapas de hierro/acero                                               </v>
          </cell>
        </row>
        <row r="317">
          <cell r="A317" t="str">
            <v>Tornillos y accesorios</v>
          </cell>
          <cell r="B317" t="str">
            <v>ud</v>
          </cell>
          <cell r="C317">
            <v>20</v>
          </cell>
          <cell r="D317" t="str">
            <v>INDEC-PB - 42944-1</v>
          </cell>
          <cell r="E317" t="str">
            <v xml:space="preserve">Bulones                                                                </v>
          </cell>
        </row>
        <row r="318">
          <cell r="A318" t="str">
            <v>Cenefa lateral</v>
          </cell>
          <cell r="B318" t="str">
            <v>ml</v>
          </cell>
          <cell r="C318">
            <v>236</v>
          </cell>
          <cell r="D318" t="str">
            <v>INDEC-PB - 91211-1</v>
          </cell>
          <cell r="E318" t="str">
            <v xml:space="preserve">Chapas de hierro/acero                                               </v>
          </cell>
        </row>
        <row r="319">
          <cell r="A319" t="str">
            <v>Cantonera lateral</v>
          </cell>
          <cell r="B319" t="str">
            <v>ml</v>
          </cell>
          <cell r="C319">
            <v>100</v>
          </cell>
          <cell r="D319" t="str">
            <v>INDEC-PB - 91211-1</v>
          </cell>
          <cell r="E319" t="str">
            <v xml:space="preserve">Chapas de hierro/acero                                               </v>
          </cell>
        </row>
        <row r="320">
          <cell r="A320" t="str">
            <v>Estructura cenefa</v>
          </cell>
          <cell r="B320" t="str">
            <v>ml</v>
          </cell>
          <cell r="C320">
            <v>989</v>
          </cell>
          <cell r="D320" t="str">
            <v>INDEC-PB - 41251-1</v>
          </cell>
          <cell r="E320" t="str">
            <v xml:space="preserve">Perfiles de hierro                                                     </v>
          </cell>
        </row>
        <row r="321">
          <cell r="A321" t="str">
            <v>Correa K 180x70x2,5</v>
          </cell>
          <cell r="B321" t="str">
            <v>ml</v>
          </cell>
          <cell r="C321">
            <v>423</v>
          </cell>
          <cell r="D321" t="str">
            <v>INDEC-PB - 41251-1</v>
          </cell>
          <cell r="E321" t="str">
            <v xml:space="preserve">Perfiles de hierro                                                     </v>
          </cell>
        </row>
        <row r="322">
          <cell r="A322" t="str">
            <v>Correa K1 150x50x2,5</v>
          </cell>
          <cell r="B322" t="str">
            <v>ml</v>
          </cell>
          <cell r="C322">
            <v>642</v>
          </cell>
          <cell r="D322" t="str">
            <v>INDEC-PB - 41251-1</v>
          </cell>
          <cell r="E322" t="str">
            <v xml:space="preserve">Perfiles de hierro                                                     </v>
          </cell>
        </row>
        <row r="323">
          <cell r="A323" t="str">
            <v>Perfil normal doble T IP200</v>
          </cell>
          <cell r="B323" t="str">
            <v>ml</v>
          </cell>
          <cell r="C323">
            <v>2116</v>
          </cell>
          <cell r="D323" t="str">
            <v>INDEC-PB - 41251-1</v>
          </cell>
          <cell r="E323" t="str">
            <v xml:space="preserve">Perfiles de hierro                                                     </v>
          </cell>
        </row>
        <row r="324">
          <cell r="A324">
            <v>0</v>
          </cell>
          <cell r="B324">
            <v>0</v>
          </cell>
          <cell r="C324">
            <v>0</v>
          </cell>
          <cell r="D324">
            <v>0</v>
          </cell>
          <cell r="E324" t="str">
            <v/>
          </cell>
        </row>
        <row r="325">
          <cell r="A325">
            <v>0</v>
          </cell>
          <cell r="B325">
            <v>0</v>
          </cell>
          <cell r="C325">
            <v>0</v>
          </cell>
          <cell r="D325">
            <v>0</v>
          </cell>
          <cell r="E325" t="str">
            <v/>
          </cell>
        </row>
        <row r="326">
          <cell r="A326" t="str">
            <v>Rejas/ Mallas de seguridad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</row>
        <row r="327">
          <cell r="A327">
            <v>0</v>
          </cell>
          <cell r="B327">
            <v>0</v>
          </cell>
          <cell r="C327">
            <v>0</v>
          </cell>
          <cell r="D327">
            <v>0</v>
          </cell>
          <cell r="E327" t="str">
            <v/>
          </cell>
        </row>
        <row r="328">
          <cell r="A328" t="str">
            <v>Metal Desplegado1</v>
          </cell>
          <cell r="B328" t="str">
            <v>m2</v>
          </cell>
          <cell r="C328">
            <v>560</v>
          </cell>
          <cell r="D328" t="str">
            <v>INDEC-PB - 91211-1</v>
          </cell>
          <cell r="E328" t="str">
            <v xml:space="preserve">Chapas de hierro/acero                                               </v>
          </cell>
        </row>
        <row r="329">
          <cell r="A329" t="str">
            <v>Angulo 1" x 3/16"</v>
          </cell>
          <cell r="B329" t="str">
            <v>ml</v>
          </cell>
          <cell r="C329">
            <v>135</v>
          </cell>
          <cell r="D329" t="str">
            <v>INDEC-PB - 41251-1</v>
          </cell>
          <cell r="E329" t="str">
            <v xml:space="preserve">Perfiles de hierro                                                     </v>
          </cell>
        </row>
        <row r="330">
          <cell r="A330" t="str">
            <v>Angulo 1" x 3/16"</v>
          </cell>
          <cell r="B330" t="str">
            <v>ml</v>
          </cell>
          <cell r="C330">
            <v>150</v>
          </cell>
          <cell r="D330" t="str">
            <v>INDEC-PB - 41251-1</v>
          </cell>
          <cell r="E330" t="str">
            <v xml:space="preserve">Perfiles de hierro                                                     </v>
          </cell>
        </row>
        <row r="331">
          <cell r="A331" t="str">
            <v>otros insumos</v>
          </cell>
          <cell r="B331" t="str">
            <v>gl</v>
          </cell>
          <cell r="C331">
            <v>42.25</v>
          </cell>
          <cell r="D331" t="str">
            <v>INDEC-DCTO - Inciso p)</v>
          </cell>
          <cell r="E331" t="str">
            <v>Gastos generales</v>
          </cell>
        </row>
        <row r="332">
          <cell r="A332">
            <v>0</v>
          </cell>
          <cell r="B332">
            <v>0</v>
          </cell>
          <cell r="C332">
            <v>0</v>
          </cell>
          <cell r="D332">
            <v>0</v>
          </cell>
          <cell r="E332" t="str">
            <v/>
          </cell>
        </row>
        <row r="333">
          <cell r="A333">
            <v>0</v>
          </cell>
          <cell r="B333">
            <v>0</v>
          </cell>
          <cell r="C333">
            <v>0</v>
          </cell>
          <cell r="D333">
            <v>0</v>
          </cell>
          <cell r="E333" t="str">
            <v/>
          </cell>
        </row>
        <row r="334">
          <cell r="A334" t="str">
            <v>aire acondicionado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</row>
        <row r="335">
          <cell r="A335">
            <v>0</v>
          </cell>
          <cell r="B335">
            <v>0</v>
          </cell>
          <cell r="C335">
            <v>0</v>
          </cell>
          <cell r="D335">
            <v>0</v>
          </cell>
          <cell r="E335" t="str">
            <v/>
          </cell>
        </row>
        <row r="336">
          <cell r="A336" t="str">
            <v>SPLIT CONSOLA 13000 FR INVERTER SILENT AIR</v>
          </cell>
          <cell r="B336" t="str">
            <v>ud</v>
          </cell>
          <cell r="C336">
            <v>201135</v>
          </cell>
          <cell r="D336" t="str">
            <v>INDEC-DCTO - Inciso i)</v>
          </cell>
          <cell r="E336" t="str">
            <v>Motores eléctricos y equipos de aire acondicionado</v>
          </cell>
        </row>
        <row r="337">
          <cell r="A337" t="str">
            <v>SPLIT 7500 FR</v>
          </cell>
          <cell r="B337" t="str">
            <v>ud</v>
          </cell>
          <cell r="C337">
            <v>68000</v>
          </cell>
          <cell r="D337" t="str">
            <v>INDEC-DCTO - Inciso i)</v>
          </cell>
          <cell r="E337" t="str">
            <v>Motores eléctricos y equipos de aire acondicionado</v>
          </cell>
        </row>
        <row r="338">
          <cell r="A338" t="str">
            <v>SPLIT 2000 FR</v>
          </cell>
          <cell r="B338" t="str">
            <v>ud</v>
          </cell>
          <cell r="C338">
            <v>44600</v>
          </cell>
          <cell r="D338" t="str">
            <v>INDEC-DCTO - Inciso i)</v>
          </cell>
          <cell r="E338" t="str">
            <v>Motores eléctricos y equipos de aire acondicionado</v>
          </cell>
        </row>
        <row r="339">
          <cell r="A339" t="str">
            <v>Materiales instalacion</v>
          </cell>
          <cell r="B339" t="str">
            <v>ud</v>
          </cell>
          <cell r="C339">
            <v>3100</v>
          </cell>
          <cell r="D339" t="str">
            <v>INDEC-DCTO - Inciso i)</v>
          </cell>
          <cell r="E339" t="str">
            <v>Motores eléctricos y equipos de aire acondicionado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 t="str">
            <v/>
          </cell>
        </row>
      </sheetData>
      <sheetData sheetId="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CONT.PISO.LOSA.ZOCALO"/>
      <sheetName val="CUB.TECHO"/>
      <sheetName val="MAMP.DURL.REV.PINT.PLENO"/>
      <sheetName val="CARP.VID.POLI.PINTSINT"/>
      <sheetName val="Viga de Carga y Enc."/>
      <sheetName val="Forestacion"/>
      <sheetName val="Col. de Carga y Enc."/>
      <sheetName val="AISLACIONES"/>
      <sheetName val="P. E."/>
      <sheetName val="A.Precios"/>
      <sheetName val="SIN USO"/>
      <sheetName val="15. CALEF."/>
      <sheetName val="ANA PRECIOS A.A."/>
      <sheetName val="SIN USO 2"/>
      <sheetName val="25.5- I. E. "/>
      <sheetName val="25.6- I. G. "/>
      <sheetName val="25.7 -INST. SEG. "/>
      <sheetName val="25.13 - I.S."/>
      <sheetName val="25.14. A.A. "/>
      <sheetName val="Presup. Oficial "/>
      <sheetName val="no usar"/>
      <sheetName val="no usar 1"/>
      <sheetName val="Plan de trabajo y curva  "/>
      <sheetName val="P. trabajo y curva (Sin comp.)"/>
      <sheetName val="I. S. 1"/>
      <sheetName val="25.9- INST. SEG."/>
      <sheetName val="ANA PRECIOS I.E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4">
          <cell r="H4" t="str">
            <v>CAUCETE - SAN JUAN</v>
          </cell>
        </row>
        <row r="172">
          <cell r="B172" t="str">
            <v xml:space="preserve">            RUBRO: INSTALACION DE AIRE ACONDICIONADO</v>
          </cell>
        </row>
        <row r="212">
          <cell r="B212" t="str">
            <v xml:space="preserve">            RUBRO: INSTALACIONES ESPECIALES</v>
          </cell>
        </row>
        <row r="241">
          <cell r="B241" t="str">
            <v xml:space="preserve">            RUBRO: REPARACIONES Y REFACCIONES</v>
          </cell>
          <cell r="I241">
            <v>0</v>
          </cell>
        </row>
        <row r="269">
          <cell r="B269" t="str">
            <v xml:space="preserve">            RUBRO: PLAYON POLIDEPORTIVO</v>
          </cell>
          <cell r="I269">
            <v>0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CONT.PISO.LOSA.ZOCALO"/>
      <sheetName val="CUB.TECHO"/>
      <sheetName val="MAMP.DURL.REV.PINT.PLENO"/>
      <sheetName val="CARP.VID.POLI.PINTSINT"/>
      <sheetName val="AISLACIONES"/>
      <sheetName val="Col. de Carga y Enc."/>
      <sheetName val="Viga de Carga y Enc."/>
      <sheetName val="Forestacion"/>
      <sheetName val="A.Precios"/>
      <sheetName val="Presupuesto Oficial"/>
      <sheetName val="Plan de Trabajo y curva de inv."/>
      <sheetName val="Presup.Oficial (Sin computos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J5" t="str">
            <v>UES II</v>
          </cell>
        </row>
        <row r="159">
          <cell r="K159">
            <v>0</v>
          </cell>
          <cell r="L159">
            <v>1</v>
          </cell>
          <cell r="M159">
            <v>2</v>
          </cell>
          <cell r="N159">
            <v>3</v>
          </cell>
          <cell r="O159">
            <v>4</v>
          </cell>
          <cell r="P159">
            <v>5</v>
          </cell>
          <cell r="Q159">
            <v>6</v>
          </cell>
          <cell r="R159">
            <v>7</v>
          </cell>
          <cell r="S159">
            <v>8</v>
          </cell>
          <cell r="T159">
            <v>9</v>
          </cell>
          <cell r="U159">
            <v>10</v>
          </cell>
          <cell r="V159">
            <v>11</v>
          </cell>
          <cell r="W159">
            <v>12</v>
          </cell>
          <cell r="X159">
            <v>13</v>
          </cell>
          <cell r="Y159">
            <v>14</v>
          </cell>
        </row>
        <row r="160">
          <cell r="K160">
            <v>0</v>
          </cell>
          <cell r="L160">
            <v>2.33</v>
          </cell>
          <cell r="M160">
            <v>6.02</v>
          </cell>
          <cell r="N160">
            <v>11.459999999999997</v>
          </cell>
          <cell r="O160">
            <v>18.579999999999995</v>
          </cell>
          <cell r="P160">
            <v>27.229999999999993</v>
          </cell>
          <cell r="Q160">
            <v>36.349999999999994</v>
          </cell>
          <cell r="R160">
            <v>46.179999999999993</v>
          </cell>
          <cell r="S160">
            <v>55.169999999999987</v>
          </cell>
          <cell r="T160">
            <v>64.509999999999991</v>
          </cell>
          <cell r="U160">
            <v>73.029999999999987</v>
          </cell>
          <cell r="V160">
            <v>80.999999999999986</v>
          </cell>
          <cell r="W160">
            <v>88.079999999999984</v>
          </cell>
          <cell r="X160">
            <v>95.019999999999982</v>
          </cell>
          <cell r="Y160">
            <v>99.999999999999986</v>
          </cell>
        </row>
      </sheetData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2:B19"/>
  <sheetViews>
    <sheetView workbookViewId="0">
      <selection activeCell="E12" sqref="E12"/>
    </sheetView>
  </sheetViews>
  <sheetFormatPr baseColWidth="10" defaultRowHeight="13.2"/>
  <cols>
    <col min="1" max="1" width="29" customWidth="1"/>
    <col min="2" max="2" width="38" style="15" customWidth="1"/>
  </cols>
  <sheetData>
    <row r="2" spans="1:2">
      <c r="A2" s="15" t="s">
        <v>88</v>
      </c>
      <c r="B2" s="15" t="s">
        <v>1101</v>
      </c>
    </row>
    <row r="3" spans="1:2">
      <c r="A3" s="15"/>
    </row>
    <row r="4" spans="1:2">
      <c r="A4" s="15" t="s">
        <v>40</v>
      </c>
    </row>
    <row r="5" spans="1:2">
      <c r="A5" s="15"/>
    </row>
    <row r="6" spans="1:2">
      <c r="A6" s="15" t="s">
        <v>89</v>
      </c>
      <c r="B6" s="954" t="s">
        <v>1102</v>
      </c>
    </row>
    <row r="9" spans="1:2" ht="13.8">
      <c r="A9" s="74"/>
      <c r="B9" s="73"/>
    </row>
    <row r="10" spans="1:2" ht="13.8">
      <c r="A10" s="74"/>
      <c r="B10" s="73"/>
    </row>
    <row r="11" spans="1:2" ht="13.8">
      <c r="A11" s="74"/>
      <c r="B11" s="73"/>
    </row>
    <row r="12" spans="1:2" ht="13.8">
      <c r="A12" s="74"/>
      <c r="B12" s="73"/>
    </row>
    <row r="13" spans="1:2" ht="13.8">
      <c r="A13" s="74"/>
      <c r="B13" s="73"/>
    </row>
    <row r="14" spans="1:2" ht="13.8">
      <c r="A14" s="74"/>
      <c r="B14" s="73"/>
    </row>
    <row r="15" spans="1:2" ht="13.8">
      <c r="A15" s="74"/>
      <c r="B15" s="73"/>
    </row>
    <row r="16" spans="1:2" ht="13.8">
      <c r="A16" s="74"/>
      <c r="B16" s="73"/>
    </row>
    <row r="17" spans="1:2" ht="13.8">
      <c r="A17" s="74"/>
      <c r="B17" s="73"/>
    </row>
    <row r="18" spans="1:2" ht="13.8">
      <c r="A18" s="74"/>
      <c r="B18" s="73"/>
    </row>
    <row r="19" spans="1:2" ht="13.8">
      <c r="A19" s="74"/>
      <c r="B19" s="73"/>
    </row>
  </sheetData>
  <phoneticPr fontId="0" type="noConversion"/>
  <pageMargins left="0.75" right="0.75" top="1" bottom="1" header="0" footer="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AV352"/>
  <sheetViews>
    <sheetView zoomScale="60" zoomScaleNormal="60" zoomScaleSheetLayoutView="55" workbookViewId="0">
      <selection activeCell="Z29" sqref="Z29"/>
    </sheetView>
  </sheetViews>
  <sheetFormatPr baseColWidth="10" defaultColWidth="11.44140625" defaultRowHeight="13.8"/>
  <cols>
    <col min="1" max="1" width="18.6640625" style="950" customWidth="1"/>
    <col min="2" max="2" width="15.109375" style="912" customWidth="1"/>
    <col min="3" max="3" width="96.44140625" style="912" customWidth="1"/>
    <col min="4" max="4" width="10.88671875" style="912" customWidth="1"/>
    <col min="5" max="5" width="13.5546875" style="949" customWidth="1"/>
    <col min="6" max="6" width="19.88671875" style="912" customWidth="1"/>
    <col min="7" max="7" width="29" style="912" customWidth="1"/>
    <col min="8" max="8" width="27.33203125" style="912" customWidth="1"/>
    <col min="9" max="9" width="15.109375" style="912" customWidth="1"/>
    <col min="10" max="10" width="15.88671875" style="912" hidden="1" customWidth="1"/>
    <col min="11" max="11" width="20.5546875" style="912" hidden="1" customWidth="1"/>
    <col min="12" max="12" width="25.6640625" style="912" hidden="1" customWidth="1"/>
    <col min="13" max="13" width="30" style="912" hidden="1" customWidth="1"/>
    <col min="14" max="14" width="10.88671875" style="912" hidden="1" customWidth="1"/>
    <col min="15" max="15" width="16.33203125" style="1389" hidden="1" customWidth="1"/>
    <col min="16" max="16" width="13.33203125" style="1389" hidden="1" customWidth="1"/>
    <col min="17" max="17" width="12.88671875" style="1389" hidden="1" customWidth="1"/>
    <col min="18" max="18" width="14" style="912" hidden="1" customWidth="1"/>
    <col min="19" max="19" width="23.5546875" style="912" hidden="1" customWidth="1"/>
    <col min="20" max="20" width="22.88671875" style="912" hidden="1" customWidth="1"/>
    <col min="21" max="22" width="0" style="912" hidden="1" customWidth="1"/>
    <col min="23" max="16384" width="11.44140625" style="912"/>
  </cols>
  <sheetData>
    <row r="1" spans="1:17" s="933" customFormat="1" ht="18" customHeight="1">
      <c r="A1" s="934"/>
      <c r="B1" s="935"/>
      <c r="C1" s="934"/>
      <c r="D1" s="934"/>
      <c r="E1" s="1375"/>
      <c r="F1" s="934"/>
      <c r="G1" s="934"/>
      <c r="O1" s="1390"/>
      <c r="P1" s="1390"/>
      <c r="Q1" s="1390"/>
    </row>
    <row r="2" spans="1:17" s="933" customFormat="1" ht="18" hidden="1" customHeight="1">
      <c r="A2" s="934"/>
      <c r="B2" s="935"/>
      <c r="C2" s="934"/>
      <c r="D2" s="934"/>
      <c r="E2" s="1375"/>
      <c r="F2" s="934"/>
      <c r="G2" s="934"/>
      <c r="O2" s="1390"/>
      <c r="P2" s="1390"/>
      <c r="Q2" s="1390"/>
    </row>
    <row r="3" spans="1:17" s="933" customFormat="1" ht="18" hidden="1" customHeight="1">
      <c r="A3" s="934"/>
      <c r="B3" s="936"/>
      <c r="C3" s="934"/>
      <c r="D3" s="934"/>
      <c r="E3" s="1376"/>
      <c r="F3" s="934"/>
      <c r="G3" s="934"/>
      <c r="O3" s="1390"/>
      <c r="P3" s="1390"/>
      <c r="Q3" s="1390"/>
    </row>
    <row r="4" spans="1:17" s="933" customFormat="1" ht="12.75" customHeight="1" thickBot="1">
      <c r="A4" s="934"/>
      <c r="B4" s="936"/>
      <c r="C4" s="934"/>
      <c r="D4" s="934"/>
      <c r="E4" s="1377"/>
      <c r="F4" s="934"/>
      <c r="G4" s="934"/>
      <c r="O4" s="1390"/>
      <c r="P4" s="1390"/>
      <c r="Q4" s="1390"/>
    </row>
    <row r="5" spans="1:17" s="933" customFormat="1" ht="31.5" customHeight="1" thickBot="1">
      <c r="A5" s="937"/>
      <c r="B5" s="1672" t="s">
        <v>679</v>
      </c>
      <c r="C5" s="1673"/>
      <c r="D5" s="1673"/>
      <c r="E5" s="1673"/>
      <c r="F5" s="1673"/>
      <c r="G5" s="1673"/>
      <c r="H5" s="1673"/>
      <c r="I5" s="1674"/>
      <c r="O5" s="1390"/>
      <c r="P5" s="1390"/>
      <c r="Q5" s="1390"/>
    </row>
    <row r="6" spans="1:17" s="933" customFormat="1" ht="18" customHeight="1">
      <c r="A6" s="938"/>
      <c r="E6" s="1378"/>
      <c r="O6" s="1390"/>
      <c r="P6" s="1390"/>
      <c r="Q6" s="1390"/>
    </row>
    <row r="7" spans="1:17" s="933" customFormat="1" ht="22.5" customHeight="1">
      <c r="A7" s="939"/>
      <c r="B7" s="636" t="s">
        <v>649</v>
      </c>
      <c r="C7" s="615" t="str">
        <f>+Datos!B2</f>
        <v>SATURNINO SEGUROLA</v>
      </c>
      <c r="D7" s="616"/>
      <c r="E7" s="1379"/>
      <c r="F7" s="616"/>
      <c r="G7" s="616" t="str">
        <f>+Datos!B6</f>
        <v>SARMIENTO - SAN JUAN</v>
      </c>
      <c r="H7" s="616"/>
      <c r="I7" s="614"/>
      <c r="J7" s="940"/>
      <c r="O7" s="1390"/>
      <c r="P7" s="1390"/>
      <c r="Q7" s="1390"/>
    </row>
    <row r="8" spans="1:17" s="933" customFormat="1" ht="22.5" customHeight="1">
      <c r="A8" s="939"/>
      <c r="B8" s="636"/>
      <c r="C8" s="615"/>
      <c r="D8" s="616"/>
      <c r="E8" s="1379"/>
      <c r="F8" s="616"/>
      <c r="G8" s="616"/>
      <c r="H8" s="616"/>
      <c r="I8" s="614"/>
      <c r="J8" s="940"/>
      <c r="O8" s="1390"/>
      <c r="P8" s="1390"/>
      <c r="Q8" s="1390"/>
    </row>
    <row r="9" spans="1:17" s="933" customFormat="1" ht="22.5" customHeight="1">
      <c r="A9" s="939"/>
      <c r="B9" s="636" t="s">
        <v>1164</v>
      </c>
      <c r="C9" s="615"/>
      <c r="D9" s="616"/>
      <c r="E9" s="1379"/>
      <c r="F9" s="616"/>
      <c r="G9" s="616"/>
      <c r="H9" s="616"/>
      <c r="I9" s="614"/>
      <c r="J9" s="940"/>
      <c r="O9" s="1390"/>
      <c r="P9" s="1390"/>
      <c r="Q9" s="1390"/>
    </row>
    <row r="10" spans="1:17" s="933" customFormat="1" ht="18" customHeight="1" thickBot="1">
      <c r="A10" s="938"/>
      <c r="B10" s="112"/>
      <c r="C10" s="112"/>
      <c r="D10" s="112"/>
      <c r="E10" s="1380"/>
      <c r="F10" s="112"/>
      <c r="G10" s="112"/>
      <c r="H10" s="112"/>
      <c r="I10" s="112"/>
      <c r="O10" s="1390"/>
      <c r="P10" s="1390"/>
      <c r="Q10" s="1390"/>
    </row>
    <row r="11" spans="1:17" ht="27" customHeight="1" thickBot="1">
      <c r="A11" s="872"/>
      <c r="B11" s="1675" t="s">
        <v>671</v>
      </c>
      <c r="C11" s="1679" t="s">
        <v>672</v>
      </c>
      <c r="D11" s="1679" t="s">
        <v>212</v>
      </c>
      <c r="E11" s="1679" t="s">
        <v>673</v>
      </c>
      <c r="F11" s="1683" t="s">
        <v>674</v>
      </c>
      <c r="G11" s="1683"/>
      <c r="H11" s="903"/>
      <c r="I11" s="1681" t="s">
        <v>675</v>
      </c>
      <c r="J11" s="1677" t="s">
        <v>676</v>
      </c>
    </row>
    <row r="12" spans="1:17" ht="34.200000000000003" customHeight="1" thickBot="1">
      <c r="A12" s="872"/>
      <c r="B12" s="1676"/>
      <c r="C12" s="1680"/>
      <c r="D12" s="1680"/>
      <c r="E12" s="1680"/>
      <c r="F12" s="904" t="s">
        <v>677</v>
      </c>
      <c r="G12" s="932" t="s">
        <v>678</v>
      </c>
      <c r="H12" s="537" t="s">
        <v>250</v>
      </c>
      <c r="I12" s="1682"/>
      <c r="J12" s="1678"/>
    </row>
    <row r="13" spans="1:17" ht="20.25" customHeight="1" thickBot="1">
      <c r="A13" s="872"/>
      <c r="B13" s="848">
        <v>1</v>
      </c>
      <c r="C13" s="512" t="s">
        <v>650</v>
      </c>
      <c r="D13" s="513"/>
      <c r="E13" s="1381"/>
      <c r="F13" s="455"/>
      <c r="G13" s="958">
        <f>SUM(G14:G17)</f>
        <v>0</v>
      </c>
      <c r="H13" s="63">
        <f>SUM(G14:G17)</f>
        <v>0</v>
      </c>
      <c r="I13" s="808"/>
      <c r="J13" s="876" t="e">
        <f>SUM(I14:I14)</f>
        <v>#DIV/0!</v>
      </c>
      <c r="K13" s="941"/>
      <c r="L13" s="965" t="e">
        <f>H13/$H$317</f>
        <v>#DIV/0!</v>
      </c>
    </row>
    <row r="14" spans="1:17" ht="20.25" customHeight="1">
      <c r="A14" s="877"/>
      <c r="B14" s="1054" t="s">
        <v>3</v>
      </c>
      <c r="C14" s="538" t="s">
        <v>589</v>
      </c>
      <c r="D14" s="519" t="s">
        <v>4</v>
      </c>
      <c r="E14" s="1438"/>
      <c r="F14" s="469"/>
      <c r="G14" s="470">
        <f>+F14*E14</f>
        <v>0</v>
      </c>
      <c r="H14" s="879"/>
      <c r="I14" s="65" t="e">
        <f>+G14/$H$317*100</f>
        <v>#DIV/0!</v>
      </c>
      <c r="J14" s="880"/>
      <c r="K14" s="941"/>
    </row>
    <row r="15" spans="1:17" ht="20.25" customHeight="1">
      <c r="A15" s="956"/>
      <c r="B15" s="1055" t="s">
        <v>5</v>
      </c>
      <c r="C15" s="516" t="s">
        <v>6</v>
      </c>
      <c r="D15" s="921" t="s">
        <v>4</v>
      </c>
      <c r="E15" s="1439"/>
      <c r="F15" s="176"/>
      <c r="G15" s="926">
        <f>+F15*E15</f>
        <v>0</v>
      </c>
      <c r="H15" s="947"/>
      <c r="I15" s="923" t="e">
        <f>+G15/$H$317*100</f>
        <v>#DIV/0!</v>
      </c>
      <c r="J15" s="889"/>
    </row>
    <row r="16" spans="1:17" s="914" customFormat="1" ht="20.25" customHeight="1">
      <c r="A16" s="956"/>
      <c r="B16" s="1055" t="s">
        <v>829</v>
      </c>
      <c r="C16" s="516" t="s">
        <v>471</v>
      </c>
      <c r="D16" s="1401" t="s">
        <v>4</v>
      </c>
      <c r="E16" s="1439"/>
      <c r="F16" s="1402"/>
      <c r="G16" s="1403">
        <f>+F16*E16</f>
        <v>0</v>
      </c>
      <c r="H16" s="883"/>
      <c r="I16" s="1404" t="e">
        <f>+G16/$H$317*100</f>
        <v>#DIV/0!</v>
      </c>
      <c r="J16" s="889"/>
      <c r="O16" s="1273"/>
      <c r="P16" s="1273"/>
      <c r="Q16" s="1273"/>
    </row>
    <row r="17" spans="1:48" ht="20.25" customHeight="1" thickBot="1">
      <c r="A17" s="956"/>
      <c r="B17" s="1055" t="s">
        <v>976</v>
      </c>
      <c r="C17" s="1423" t="s">
        <v>977</v>
      </c>
      <c r="D17" s="1262" t="s">
        <v>4</v>
      </c>
      <c r="E17" s="1440"/>
      <c r="F17" s="1263"/>
      <c r="G17" s="926">
        <f>+F17*E17</f>
        <v>0</v>
      </c>
      <c r="H17" s="1264"/>
      <c r="I17" s="923" t="e">
        <f>+G17/$H$317*100</f>
        <v>#DIV/0!</v>
      </c>
      <c r="J17" s="889"/>
    </row>
    <row r="18" spans="1:48" ht="20.25" customHeight="1" thickBot="1">
      <c r="A18" s="872"/>
      <c r="B18" s="1056">
        <v>2</v>
      </c>
      <c r="C18" s="833" t="s">
        <v>651</v>
      </c>
      <c r="D18" s="873"/>
      <c r="E18" s="1382"/>
      <c r="F18" s="874"/>
      <c r="G18" s="958">
        <f>SUM(G19:G20)</f>
        <v>0</v>
      </c>
      <c r="H18" s="63">
        <f>SUM(G19:G20)</f>
        <v>0</v>
      </c>
      <c r="I18" s="65"/>
      <c r="J18" s="876" t="e">
        <f>SUM(#REF!)</f>
        <v>#REF!</v>
      </c>
      <c r="L18" s="965"/>
      <c r="X18" s="914"/>
      <c r="Y18" s="914"/>
      <c r="Z18" s="914"/>
      <c r="AA18" s="914"/>
      <c r="AB18" s="914"/>
      <c r="AC18" s="914"/>
      <c r="AD18" s="914"/>
      <c r="AE18" s="914"/>
      <c r="AF18" s="914"/>
      <c r="AG18" s="914"/>
      <c r="AH18" s="914"/>
      <c r="AI18" s="914"/>
      <c r="AJ18" s="914"/>
      <c r="AK18" s="914"/>
      <c r="AL18" s="914"/>
      <c r="AM18" s="914"/>
      <c r="AN18" s="914"/>
      <c r="AO18" s="914"/>
      <c r="AP18" s="914"/>
      <c r="AQ18" s="914"/>
      <c r="AR18" s="914"/>
      <c r="AS18" s="914"/>
      <c r="AT18" s="914"/>
      <c r="AU18" s="914"/>
      <c r="AV18" s="914"/>
    </row>
    <row r="19" spans="1:48" s="1361" customFormat="1" ht="20.25" customHeight="1">
      <c r="A19" s="1207"/>
      <c r="B19" s="1062" t="s">
        <v>1003</v>
      </c>
      <c r="C19" s="1225" t="s">
        <v>1004</v>
      </c>
      <c r="D19" s="517" t="s">
        <v>14</v>
      </c>
      <c r="E19" s="1512"/>
      <c r="F19" s="1402"/>
      <c r="G19" s="64">
        <f>+F19*E19</f>
        <v>0</v>
      </c>
      <c r="H19" s="164"/>
      <c r="I19" s="67" t="e">
        <f>+G19/$H$317*100</f>
        <v>#DIV/0!</v>
      </c>
      <c r="J19" s="1360"/>
      <c r="K19" s="914"/>
      <c r="L19" s="1394"/>
      <c r="M19" s="914"/>
      <c r="N19" s="914"/>
      <c r="O19" s="1273"/>
      <c r="P19" s="1273"/>
      <c r="Q19" s="1273"/>
      <c r="R19" s="914"/>
      <c r="S19" s="914"/>
      <c r="T19" s="914"/>
      <c r="U19" s="914"/>
      <c r="V19" s="914"/>
      <c r="W19" s="914"/>
      <c r="X19" s="914"/>
      <c r="Y19" s="914"/>
      <c r="Z19" s="914"/>
      <c r="AA19" s="914"/>
      <c r="AB19" s="914"/>
      <c r="AC19" s="914"/>
      <c r="AD19" s="914"/>
      <c r="AE19" s="914"/>
      <c r="AF19" s="914"/>
      <c r="AG19" s="914"/>
      <c r="AH19" s="914"/>
      <c r="AI19" s="914"/>
      <c r="AJ19" s="914"/>
      <c r="AK19" s="914"/>
      <c r="AL19" s="914"/>
      <c r="AM19" s="914"/>
      <c r="AN19" s="914"/>
      <c r="AO19" s="914"/>
      <c r="AP19" s="914"/>
      <c r="AQ19" s="914"/>
      <c r="AR19" s="914"/>
      <c r="AS19" s="914"/>
      <c r="AT19" s="914"/>
      <c r="AU19" s="914"/>
      <c r="AV19" s="914"/>
    </row>
    <row r="20" spans="1:48" ht="20.25" customHeight="1" thickBot="1">
      <c r="A20" s="956"/>
      <c r="B20" s="1055" t="s">
        <v>310</v>
      </c>
      <c r="C20" s="508" t="s">
        <v>847</v>
      </c>
      <c r="D20" s="517" t="s">
        <v>14</v>
      </c>
      <c r="E20" s="1512"/>
      <c r="F20" s="1402"/>
      <c r="G20" s="64">
        <f>+F20*E20</f>
        <v>0</v>
      </c>
      <c r="H20" s="66"/>
      <c r="I20" s="67" t="e">
        <f>+G20/$H$317*100</f>
        <v>#DIV/0!</v>
      </c>
      <c r="J20" s="889"/>
    </row>
    <row r="21" spans="1:48" ht="20.25" customHeight="1" thickBot="1">
      <c r="A21" s="872"/>
      <c r="B21" s="1056">
        <v>3</v>
      </c>
      <c r="C21" s="512" t="s">
        <v>652</v>
      </c>
      <c r="D21" s="873"/>
      <c r="E21" s="1382"/>
      <c r="F21" s="874"/>
      <c r="G21" s="968"/>
      <c r="H21" s="63">
        <f>SUM(G23:G31)+G33+G34</f>
        <v>0</v>
      </c>
      <c r="I21" s="880"/>
      <c r="J21" s="876" t="e">
        <f>SUM(I22+I32+I34)</f>
        <v>#DIV/0!</v>
      </c>
      <c r="L21" s="965"/>
    </row>
    <row r="22" spans="1:48" ht="20.25" customHeight="1">
      <c r="A22" s="877"/>
      <c r="B22" s="1055" t="s">
        <v>830</v>
      </c>
      <c r="C22" s="521" t="s">
        <v>301</v>
      </c>
      <c r="D22" s="881"/>
      <c r="E22" s="1370"/>
      <c r="F22" s="882"/>
      <c r="G22" s="962">
        <f>SUM(G23:G31)</f>
        <v>0</v>
      </c>
      <c r="H22" s="883"/>
      <c r="I22" s="880"/>
      <c r="J22" s="884"/>
    </row>
    <row r="23" spans="1:48" ht="20.25" customHeight="1">
      <c r="A23" s="877"/>
      <c r="B23" s="1055" t="s">
        <v>311</v>
      </c>
      <c r="C23" s="522" t="s">
        <v>831</v>
      </c>
      <c r="D23" s="517" t="s">
        <v>15</v>
      </c>
      <c r="E23" s="1374"/>
      <c r="F23" s="176"/>
      <c r="G23" s="64">
        <f>+E23*F23</f>
        <v>0</v>
      </c>
      <c r="H23" s="66"/>
      <c r="I23" s="65" t="e">
        <f t="shared" ref="I23:I31" si="0">+G23/$H$317*100</f>
        <v>#DIV/0!</v>
      </c>
      <c r="J23" s="884"/>
    </row>
    <row r="24" spans="1:48" s="1458" customFormat="1" ht="20.25" hidden="1" customHeight="1">
      <c r="A24" s="1449"/>
      <c r="B24" s="1450" t="s">
        <v>312</v>
      </c>
      <c r="C24" s="1451" t="s">
        <v>979</v>
      </c>
      <c r="D24" s="1452" t="s">
        <v>14</v>
      </c>
      <c r="E24" s="1525"/>
      <c r="F24" s="1453"/>
      <c r="G24" s="1454">
        <f>+E24*F24</f>
        <v>0</v>
      </c>
      <c r="H24" s="1455"/>
      <c r="I24" s="1456" t="e">
        <f t="shared" si="0"/>
        <v>#DIV/0!</v>
      </c>
      <c r="J24" s="1457"/>
      <c r="O24" s="1459"/>
      <c r="P24" s="1459"/>
      <c r="Q24" s="1459"/>
    </row>
    <row r="25" spans="1:48" ht="20.25" customHeight="1">
      <c r="A25" s="877"/>
      <c r="B25" s="1055" t="s">
        <v>313</v>
      </c>
      <c r="C25" s="506" t="s">
        <v>590</v>
      </c>
      <c r="D25" s="517" t="s">
        <v>14</v>
      </c>
      <c r="E25" s="1374"/>
      <c r="F25" s="176"/>
      <c r="G25" s="66">
        <f t="shared" ref="G25:G30" si="1">+E25*F25</f>
        <v>0</v>
      </c>
      <c r="H25" s="883"/>
      <c r="I25" s="65" t="e">
        <f t="shared" si="0"/>
        <v>#DIV/0!</v>
      </c>
      <c r="J25" s="884"/>
    </row>
    <row r="26" spans="1:48" ht="20.25" customHeight="1">
      <c r="A26" s="877"/>
      <c r="B26" s="1055" t="s">
        <v>314</v>
      </c>
      <c r="C26" s="506" t="s">
        <v>277</v>
      </c>
      <c r="D26" s="517" t="s">
        <v>14</v>
      </c>
      <c r="E26" s="1374"/>
      <c r="F26" s="176"/>
      <c r="G26" s="66">
        <f t="shared" si="1"/>
        <v>0</v>
      </c>
      <c r="H26" s="883"/>
      <c r="I26" s="65" t="e">
        <f t="shared" si="0"/>
        <v>#DIV/0!</v>
      </c>
      <c r="J26" s="884"/>
    </row>
    <row r="27" spans="1:48" ht="20.25" customHeight="1">
      <c r="A27" s="877"/>
      <c r="B27" s="1055" t="s">
        <v>315</v>
      </c>
      <c r="C27" s="522" t="s">
        <v>16</v>
      </c>
      <c r="D27" s="517" t="s">
        <v>14</v>
      </c>
      <c r="E27" s="1374"/>
      <c r="F27" s="176"/>
      <c r="G27" s="66">
        <f t="shared" si="1"/>
        <v>0</v>
      </c>
      <c r="H27" s="883"/>
      <c r="I27" s="65" t="e">
        <f t="shared" si="0"/>
        <v>#DIV/0!</v>
      </c>
      <c r="J27" s="884"/>
      <c r="K27" s="928"/>
    </row>
    <row r="28" spans="1:48" ht="20.25" customHeight="1">
      <c r="A28" s="877"/>
      <c r="B28" s="1055" t="s">
        <v>316</v>
      </c>
      <c r="C28" s="522" t="s">
        <v>17</v>
      </c>
      <c r="D28" s="523" t="s">
        <v>14</v>
      </c>
      <c r="E28" s="1374"/>
      <c r="F28" s="176"/>
      <c r="G28" s="66">
        <f t="shared" si="1"/>
        <v>0</v>
      </c>
      <c r="H28" s="883"/>
      <c r="I28" s="65" t="e">
        <f t="shared" si="0"/>
        <v>#DIV/0!</v>
      </c>
      <c r="J28" s="884"/>
    </row>
    <row r="29" spans="1:48" ht="20.25" customHeight="1">
      <c r="A29" s="877"/>
      <c r="B29" s="1055" t="s">
        <v>317</v>
      </c>
      <c r="C29" s="516" t="s">
        <v>544</v>
      </c>
      <c r="D29" s="517" t="s">
        <v>14</v>
      </c>
      <c r="E29" s="1374"/>
      <c r="F29" s="176"/>
      <c r="G29" s="66">
        <f t="shared" si="1"/>
        <v>0</v>
      </c>
      <c r="H29" s="883"/>
      <c r="I29" s="65" t="e">
        <f t="shared" si="0"/>
        <v>#DIV/0!</v>
      </c>
      <c r="J29" s="884"/>
    </row>
    <row r="30" spans="1:48" ht="20.25" customHeight="1">
      <c r="A30" s="877"/>
      <c r="B30" s="1055" t="s">
        <v>318</v>
      </c>
      <c r="C30" s="516" t="s">
        <v>431</v>
      </c>
      <c r="D30" s="517" t="s">
        <v>14</v>
      </c>
      <c r="E30" s="1374"/>
      <c r="F30" s="176"/>
      <c r="G30" s="66">
        <f t="shared" si="1"/>
        <v>0</v>
      </c>
      <c r="H30" s="883"/>
      <c r="I30" s="65" t="e">
        <f t="shared" si="0"/>
        <v>#DIV/0!</v>
      </c>
      <c r="J30" s="884"/>
    </row>
    <row r="31" spans="1:48" ht="20.25" customHeight="1">
      <c r="A31" s="877"/>
      <c r="B31" s="1055" t="s">
        <v>319</v>
      </c>
      <c r="C31" s="516" t="s">
        <v>7</v>
      </c>
      <c r="D31" s="517" t="s">
        <v>14</v>
      </c>
      <c r="E31" s="1526"/>
      <c r="F31" s="176"/>
      <c r="G31" s="66">
        <f>+E31*F31</f>
        <v>0</v>
      </c>
      <c r="H31" s="883"/>
      <c r="I31" s="65" t="e">
        <f t="shared" si="0"/>
        <v>#DIV/0!</v>
      </c>
      <c r="J31" s="884"/>
      <c r="O31" s="1391"/>
      <c r="P31" s="1391"/>
      <c r="Q31" s="1391"/>
    </row>
    <row r="32" spans="1:48" ht="20.25" customHeight="1">
      <c r="A32" s="877"/>
      <c r="B32" s="1055" t="s">
        <v>846</v>
      </c>
      <c r="C32" s="521" t="s">
        <v>432</v>
      </c>
      <c r="D32" s="517"/>
      <c r="E32" s="1370"/>
      <c r="F32" s="882"/>
      <c r="G32" s="960">
        <f>SUM(G33:G34)</f>
        <v>0</v>
      </c>
      <c r="H32" s="886"/>
      <c r="I32" s="880"/>
      <c r="J32" s="887"/>
    </row>
    <row r="33" spans="1:17" ht="20.25" customHeight="1">
      <c r="A33" s="877"/>
      <c r="B33" s="1055" t="s">
        <v>320</v>
      </c>
      <c r="C33" s="506" t="s">
        <v>591</v>
      </c>
      <c r="D33" s="921" t="s">
        <v>4</v>
      </c>
      <c r="E33" s="1372"/>
      <c r="F33" s="925"/>
      <c r="G33" s="922">
        <f>+F33*E33</f>
        <v>0</v>
      </c>
      <c r="H33" s="886"/>
      <c r="I33" s="65" t="e">
        <f>+G33/$H$317*100</f>
        <v>#DIV/0!</v>
      </c>
      <c r="J33" s="887"/>
    </row>
    <row r="34" spans="1:17" s="914" customFormat="1" ht="20.25" customHeight="1" thickBot="1">
      <c r="A34" s="877"/>
      <c r="B34" s="1362" t="s">
        <v>848</v>
      </c>
      <c r="C34" s="1363" t="s">
        <v>956</v>
      </c>
      <c r="D34" s="1076" t="s">
        <v>4</v>
      </c>
      <c r="E34" s="1374"/>
      <c r="F34" s="1080"/>
      <c r="G34" s="1364">
        <f>+F34*E34</f>
        <v>0</v>
      </c>
      <c r="H34" s="1365"/>
      <c r="I34" s="1366" t="e">
        <f>+G34/$H$317*100</f>
        <v>#DIV/0!</v>
      </c>
      <c r="J34" s="887"/>
      <c r="O34" s="1273"/>
      <c r="P34" s="1273"/>
      <c r="Q34" s="1273"/>
    </row>
    <row r="35" spans="1:17" ht="20.25" customHeight="1" thickBot="1">
      <c r="A35" s="872"/>
      <c r="B35" s="1056">
        <v>4</v>
      </c>
      <c r="C35" s="512" t="s">
        <v>653</v>
      </c>
      <c r="D35" s="873"/>
      <c r="E35" s="1382"/>
      <c r="F35" s="874"/>
      <c r="G35" s="875"/>
      <c r="H35" s="63">
        <f>G37+G38+G43+G45+G46+G47+G50+G39+G41</f>
        <v>0</v>
      </c>
      <c r="I35" s="880"/>
      <c r="J35" s="876" t="e">
        <f>SUM(I36+#REF!+#REF!+I42+I44+I48)</f>
        <v>#REF!</v>
      </c>
      <c r="L35" s="965" t="e">
        <f>H35/$H$317</f>
        <v>#DIV/0!</v>
      </c>
    </row>
    <row r="36" spans="1:17" ht="20.25" customHeight="1">
      <c r="A36" s="877"/>
      <c r="B36" s="1057" t="s">
        <v>832</v>
      </c>
      <c r="C36" s="524" t="s">
        <v>305</v>
      </c>
      <c r="D36" s="967"/>
      <c r="E36" s="1371"/>
      <c r="F36" s="878"/>
      <c r="G36" s="962">
        <f>SUM(G37:G41)</f>
        <v>0</v>
      </c>
      <c r="H36" s="879"/>
      <c r="I36" s="880"/>
      <c r="J36" s="880"/>
    </row>
    <row r="37" spans="1:17" ht="20.25" customHeight="1">
      <c r="A37" s="877"/>
      <c r="B37" s="1055" t="s">
        <v>321</v>
      </c>
      <c r="C37" s="506" t="s">
        <v>1015</v>
      </c>
      <c r="D37" s="921" t="s">
        <v>15</v>
      </c>
      <c r="E37" s="1448"/>
      <c r="F37" s="179"/>
      <c r="G37" s="64">
        <f t="shared" ref="G37:G50" si="2">+F37*E37</f>
        <v>0</v>
      </c>
      <c r="H37" s="879"/>
      <c r="I37" s="65" t="e">
        <f>+G37/$H$317*100</f>
        <v>#DIV/0!</v>
      </c>
      <c r="J37" s="880"/>
    </row>
    <row r="38" spans="1:17" ht="20.25" customHeight="1">
      <c r="A38" s="877"/>
      <c r="B38" s="1055" t="s">
        <v>322</v>
      </c>
      <c r="C38" s="506" t="s">
        <v>474</v>
      </c>
      <c r="D38" s="921" t="s">
        <v>15</v>
      </c>
      <c r="E38" s="1448"/>
      <c r="F38" s="179"/>
      <c r="G38" s="66">
        <f t="shared" si="2"/>
        <v>0</v>
      </c>
      <c r="H38" s="879"/>
      <c r="I38" s="65" t="e">
        <f>+G38/$H$317*100</f>
        <v>#DIV/0!</v>
      </c>
      <c r="J38" s="880"/>
      <c r="M38" s="928"/>
      <c r="N38" s="928"/>
    </row>
    <row r="39" spans="1:17" ht="20.25" customHeight="1">
      <c r="A39" s="877"/>
      <c r="B39" s="1055" t="s">
        <v>441</v>
      </c>
      <c r="C39" s="506" t="s">
        <v>1016</v>
      </c>
      <c r="D39" s="921" t="s">
        <v>15</v>
      </c>
      <c r="E39" s="1448"/>
      <c r="F39" s="179"/>
      <c r="G39" s="1403">
        <f t="shared" si="2"/>
        <v>0</v>
      </c>
      <c r="H39" s="879"/>
      <c r="I39" s="1404" t="e">
        <f>+G39/$H$317*100</f>
        <v>#DIV/0!</v>
      </c>
      <c r="J39" s="880"/>
      <c r="M39" s="928"/>
      <c r="N39" s="928"/>
    </row>
    <row r="40" spans="1:17" ht="20.25" customHeight="1">
      <c r="A40" s="877"/>
      <c r="B40" s="1055" t="s">
        <v>1163</v>
      </c>
      <c r="C40" s="506" t="s">
        <v>302</v>
      </c>
      <c r="D40" s="921"/>
      <c r="E40" s="1448"/>
      <c r="F40" s="179"/>
      <c r="G40" s="1403"/>
      <c r="H40" s="879"/>
      <c r="I40" s="1404"/>
      <c r="J40" s="880"/>
      <c r="M40" s="928"/>
      <c r="N40" s="928"/>
    </row>
    <row r="41" spans="1:17" ht="20.25" customHeight="1">
      <c r="A41" s="877"/>
      <c r="B41" s="1055" t="s">
        <v>607</v>
      </c>
      <c r="C41" s="506" t="s">
        <v>608</v>
      </c>
      <c r="D41" s="921" t="s">
        <v>15</v>
      </c>
      <c r="E41" s="1448"/>
      <c r="F41" s="179"/>
      <c r="G41" s="1403">
        <f t="shared" si="2"/>
        <v>0</v>
      </c>
      <c r="H41" s="879"/>
      <c r="I41" s="1404" t="e">
        <f>+G41/$H$317*100</f>
        <v>#DIV/0!</v>
      </c>
      <c r="J41" s="880"/>
      <c r="M41" s="928"/>
      <c r="N41" s="928"/>
    </row>
    <row r="42" spans="1:17" s="914" customFormat="1" ht="20.25" customHeight="1">
      <c r="A42" s="1535"/>
      <c r="B42" s="1055" t="s">
        <v>833</v>
      </c>
      <c r="C42" s="525" t="s">
        <v>304</v>
      </c>
      <c r="D42" s="881"/>
      <c r="E42" s="1370"/>
      <c r="F42" s="878"/>
      <c r="G42" s="1536">
        <f>SUM(G43:G43)</f>
        <v>0</v>
      </c>
      <c r="H42" s="879"/>
      <c r="I42" s="1404"/>
      <c r="J42" s="880"/>
      <c r="O42" s="1273"/>
      <c r="P42" s="1273"/>
      <c r="Q42" s="1273"/>
    </row>
    <row r="43" spans="1:17" ht="20.25" customHeight="1">
      <c r="A43" s="877"/>
      <c r="B43" s="1055" t="s">
        <v>325</v>
      </c>
      <c r="C43" s="516" t="s">
        <v>8</v>
      </c>
      <c r="D43" s="517" t="s">
        <v>15</v>
      </c>
      <c r="E43" s="1460"/>
      <c r="F43" s="179"/>
      <c r="G43" s="926">
        <f t="shared" si="2"/>
        <v>0</v>
      </c>
      <c r="H43" s="879"/>
      <c r="I43" s="65" t="e">
        <f>+G43/$H$317*100</f>
        <v>#DIV/0!</v>
      </c>
      <c r="J43" s="880"/>
    </row>
    <row r="44" spans="1:17" s="51" customFormat="1" ht="20.25" customHeight="1">
      <c r="A44" s="845"/>
      <c r="B44" s="1055" t="s">
        <v>834</v>
      </c>
      <c r="C44" s="525" t="s">
        <v>233</v>
      </c>
      <c r="D44" s="881"/>
      <c r="E44" s="1370"/>
      <c r="F44" s="878"/>
      <c r="G44" s="960">
        <f>SUM(G45:G47)</f>
        <v>0</v>
      </c>
      <c r="H44" s="879"/>
      <c r="I44" s="65"/>
      <c r="J44" s="65"/>
      <c r="O44" s="1389"/>
      <c r="P44" s="1389"/>
      <c r="Q44" s="1389"/>
    </row>
    <row r="45" spans="1:17" ht="20.25" customHeight="1">
      <c r="A45" s="877"/>
      <c r="B45" s="1055" t="s">
        <v>326</v>
      </c>
      <c r="C45" s="526" t="s">
        <v>391</v>
      </c>
      <c r="D45" s="517" t="s">
        <v>15</v>
      </c>
      <c r="E45" s="1372"/>
      <c r="F45" s="179"/>
      <c r="G45" s="922">
        <f t="shared" si="2"/>
        <v>0</v>
      </c>
      <c r="H45" s="879"/>
      <c r="I45" s="65" t="e">
        <f>+G45/$H$317*100</f>
        <v>#DIV/0!</v>
      </c>
      <c r="J45" s="880"/>
    </row>
    <row r="46" spans="1:17" ht="20.25" customHeight="1">
      <c r="A46" s="877"/>
      <c r="B46" s="1055" t="s">
        <v>327</v>
      </c>
      <c r="C46" s="526" t="s">
        <v>307</v>
      </c>
      <c r="D46" s="517" t="s">
        <v>15</v>
      </c>
      <c r="E46" s="1372"/>
      <c r="F46" s="179"/>
      <c r="G46" s="922">
        <f t="shared" si="2"/>
        <v>0</v>
      </c>
      <c r="H46" s="879"/>
      <c r="I46" s="65" t="e">
        <f>+G46/$H$317*100</f>
        <v>#DIV/0!</v>
      </c>
      <c r="J46" s="880"/>
    </row>
    <row r="47" spans="1:17" ht="20.25" customHeight="1">
      <c r="A47" s="877"/>
      <c r="B47" s="1055" t="s">
        <v>328</v>
      </c>
      <c r="C47" s="516" t="s">
        <v>308</v>
      </c>
      <c r="D47" s="517" t="s">
        <v>15</v>
      </c>
      <c r="E47" s="1372"/>
      <c r="F47" s="179"/>
      <c r="G47" s="922">
        <f t="shared" si="2"/>
        <v>0</v>
      </c>
      <c r="H47" s="879"/>
      <c r="I47" s="65" t="e">
        <f>+G47/$H$317*100</f>
        <v>#DIV/0!</v>
      </c>
      <c r="J47" s="880"/>
    </row>
    <row r="48" spans="1:17" ht="20.25" customHeight="1">
      <c r="A48" s="877"/>
      <c r="B48" s="1055" t="s">
        <v>835</v>
      </c>
      <c r="C48" s="525" t="s">
        <v>309</v>
      </c>
      <c r="D48" s="881"/>
      <c r="E48" s="1370"/>
      <c r="F48" s="878"/>
      <c r="G48" s="963">
        <f>SUM(G49:G50)</f>
        <v>0</v>
      </c>
      <c r="H48" s="879"/>
      <c r="I48" s="65"/>
      <c r="J48" s="880"/>
    </row>
    <row r="49" spans="1:17" ht="20.25" hidden="1" customHeight="1">
      <c r="A49" s="877"/>
      <c r="B49" s="1055" t="s">
        <v>1014</v>
      </c>
      <c r="C49" s="522" t="s">
        <v>816</v>
      </c>
      <c r="D49" s="921" t="s">
        <v>15</v>
      </c>
      <c r="E49" s="1374"/>
      <c r="F49" s="977"/>
      <c r="G49" s="922">
        <f t="shared" si="2"/>
        <v>0</v>
      </c>
      <c r="H49" s="879"/>
      <c r="I49" s="923" t="e">
        <f>+G49/$H$317*100</f>
        <v>#DIV/0!</v>
      </c>
      <c r="J49" s="880"/>
    </row>
    <row r="50" spans="1:17" ht="20.25" customHeight="1" thickBot="1">
      <c r="A50" s="877"/>
      <c r="B50" s="1055" t="s">
        <v>450</v>
      </c>
      <c r="C50" s="522" t="s">
        <v>586</v>
      </c>
      <c r="D50" s="921" t="s">
        <v>15</v>
      </c>
      <c r="E50" s="1372"/>
      <c r="F50" s="977"/>
      <c r="G50" s="922">
        <f t="shared" si="2"/>
        <v>0</v>
      </c>
      <c r="H50" s="943"/>
      <c r="I50" s="923" t="e">
        <f>+G50/$H$317*100</f>
        <v>#DIV/0!</v>
      </c>
      <c r="J50" s="880"/>
    </row>
    <row r="51" spans="1:17" ht="20.25" customHeight="1" thickBot="1">
      <c r="A51" s="872"/>
      <c r="B51" s="1056">
        <v>5</v>
      </c>
      <c r="C51" s="512" t="s">
        <v>654</v>
      </c>
      <c r="D51" s="873"/>
      <c r="E51" s="1382"/>
      <c r="F51" s="874"/>
      <c r="G51" s="958">
        <f>SUM(G52:G55)</f>
        <v>0</v>
      </c>
      <c r="H51" s="63">
        <f>SUM(G52:G55)</f>
        <v>0</v>
      </c>
      <c r="I51" s="880"/>
      <c r="J51" s="876" t="e">
        <f>SUM(I52:I54)</f>
        <v>#DIV/0!</v>
      </c>
      <c r="L51" s="965" t="e">
        <f>H51/$H$317</f>
        <v>#DIV/0!</v>
      </c>
    </row>
    <row r="52" spans="1:17" ht="20.25" customHeight="1">
      <c r="A52" s="885"/>
      <c r="B52" s="1057" t="s">
        <v>329</v>
      </c>
      <c r="C52" s="1426" t="s">
        <v>836</v>
      </c>
      <c r="D52" s="1427" t="s">
        <v>15</v>
      </c>
      <c r="E52" s="1461"/>
      <c r="F52" s="469"/>
      <c r="G52" s="1428">
        <f>+F52*E52</f>
        <v>0</v>
      </c>
      <c r="H52" s="1522"/>
      <c r="I52" s="65" t="e">
        <f>+G52/$H$317*100</f>
        <v>#DIV/0!</v>
      </c>
      <c r="J52" s="888"/>
    </row>
    <row r="53" spans="1:17" s="914" customFormat="1" ht="20.25" customHeight="1">
      <c r="A53" s="885"/>
      <c r="B53" s="1055" t="s">
        <v>392</v>
      </c>
      <c r="C53" s="1528" t="s">
        <v>206</v>
      </c>
      <c r="D53" s="515"/>
      <c r="E53" s="1529"/>
      <c r="F53" s="179"/>
      <c r="G53" s="1530"/>
      <c r="H53" s="945"/>
      <c r="I53" s="1404"/>
      <c r="J53" s="880"/>
      <c r="O53" s="1273"/>
      <c r="P53" s="1273"/>
      <c r="Q53" s="1273"/>
    </row>
    <row r="54" spans="1:17" s="914" customFormat="1" ht="20.25" customHeight="1">
      <c r="A54" s="885"/>
      <c r="B54" s="1055" t="s">
        <v>1159</v>
      </c>
      <c r="C54" s="1528" t="s">
        <v>1158</v>
      </c>
      <c r="D54" s="1401" t="s">
        <v>15</v>
      </c>
      <c r="E54" s="1531"/>
      <c r="F54" s="1402"/>
      <c r="G54" s="1532">
        <f>+F54*E54</f>
        <v>0</v>
      </c>
      <c r="H54" s="883"/>
      <c r="I54" s="1404" t="e">
        <f>+G54/$H$317*100</f>
        <v>#DIV/0!</v>
      </c>
      <c r="J54" s="884"/>
      <c r="O54" s="1273"/>
      <c r="P54" s="1273"/>
      <c r="Q54" s="1273"/>
    </row>
    <row r="55" spans="1:17" ht="20.25" customHeight="1" thickBot="1">
      <c r="A55" s="1259"/>
      <c r="B55" s="1058" t="s">
        <v>862</v>
      </c>
      <c r="C55" s="1424" t="s">
        <v>1017</v>
      </c>
      <c r="D55" s="1262" t="s">
        <v>15</v>
      </c>
      <c r="E55" s="1448"/>
      <c r="F55" s="925"/>
      <c r="G55" s="1429">
        <f>+E55*F55</f>
        <v>0</v>
      </c>
      <c r="H55" s="1425"/>
      <c r="I55" s="923" t="e">
        <f>+G55/$H$317*100</f>
        <v>#DIV/0!</v>
      </c>
      <c r="J55" s="889"/>
    </row>
    <row r="56" spans="1:17" ht="20.25" customHeight="1" thickBot="1">
      <c r="A56" s="872"/>
      <c r="B56" s="1056">
        <v>6</v>
      </c>
      <c r="C56" s="512" t="s">
        <v>655</v>
      </c>
      <c r="D56" s="873"/>
      <c r="E56" s="1382"/>
      <c r="F56" s="874"/>
      <c r="G56" s="970"/>
      <c r="H56" s="63">
        <f>+G58+G59+G60+G62+G63</f>
        <v>0</v>
      </c>
      <c r="I56" s="880"/>
      <c r="J56" s="876">
        <f>SUM(I57+I61)</f>
        <v>0</v>
      </c>
      <c r="L56" s="965" t="e">
        <f>H56/$H$317</f>
        <v>#DIV/0!</v>
      </c>
    </row>
    <row r="57" spans="1:17" ht="20.25" customHeight="1">
      <c r="A57" s="877"/>
      <c r="B57" s="1055" t="s">
        <v>837</v>
      </c>
      <c r="C57" s="528" t="s">
        <v>849</v>
      </c>
      <c r="D57" s="881"/>
      <c r="E57" s="1370"/>
      <c r="F57" s="882"/>
      <c r="G57" s="962">
        <f>SUM(G58:G60)</f>
        <v>0</v>
      </c>
      <c r="H57" s="883"/>
      <c r="I57" s="880"/>
      <c r="J57" s="884"/>
    </row>
    <row r="58" spans="1:17" s="914" customFormat="1" ht="20.25" customHeight="1">
      <c r="A58" s="877"/>
      <c r="B58" s="1055" t="s">
        <v>332</v>
      </c>
      <c r="C58" s="522" t="s">
        <v>863</v>
      </c>
      <c r="D58" s="921" t="s">
        <v>15</v>
      </c>
      <c r="E58" s="1372"/>
      <c r="F58" s="176"/>
      <c r="G58" s="922">
        <f t="shared" ref="G58:G60" si="3">+F58*E58</f>
        <v>0</v>
      </c>
      <c r="H58" s="883"/>
      <c r="I58" s="65" t="e">
        <f>+G58/$H$317*100</f>
        <v>#DIV/0!</v>
      </c>
      <c r="J58" s="884"/>
      <c r="O58" s="1273"/>
      <c r="P58" s="1273"/>
      <c r="Q58" s="1273"/>
    </row>
    <row r="59" spans="1:17" ht="20.25" customHeight="1">
      <c r="A59" s="877"/>
      <c r="B59" s="1055" t="s">
        <v>333</v>
      </c>
      <c r="C59" s="516" t="s">
        <v>850</v>
      </c>
      <c r="D59" s="517" t="s">
        <v>9</v>
      </c>
      <c r="E59" s="1439"/>
      <c r="F59" s="176"/>
      <c r="G59" s="922">
        <f t="shared" si="3"/>
        <v>0</v>
      </c>
      <c r="H59" s="883"/>
      <c r="I59" s="65" t="e">
        <f>+G59/$H$317*100</f>
        <v>#DIV/0!</v>
      </c>
      <c r="J59" s="884"/>
      <c r="O59" s="1391"/>
      <c r="P59" s="1391"/>
      <c r="Q59" s="1391"/>
    </row>
    <row r="60" spans="1:17" ht="20.25" customHeight="1">
      <c r="A60" s="877"/>
      <c r="B60" s="1055" t="s">
        <v>851</v>
      </c>
      <c r="C60" s="516" t="s">
        <v>596</v>
      </c>
      <c r="D60" s="517" t="s">
        <v>15</v>
      </c>
      <c r="E60" s="1439"/>
      <c r="F60" s="176"/>
      <c r="G60" s="66">
        <f t="shared" si="3"/>
        <v>0</v>
      </c>
      <c r="H60" s="883"/>
      <c r="I60" s="65" t="e">
        <f>+G60/$H$317*100</f>
        <v>#DIV/0!</v>
      </c>
      <c r="J60" s="884"/>
    </row>
    <row r="61" spans="1:17" ht="20.25" customHeight="1">
      <c r="A61" s="877"/>
      <c r="B61" s="1055" t="s">
        <v>838</v>
      </c>
      <c r="C61" s="521" t="s">
        <v>852</v>
      </c>
      <c r="D61" s="881"/>
      <c r="E61" s="1370"/>
      <c r="F61" s="882"/>
      <c r="G61" s="960">
        <f>SUM(G62:G63)</f>
        <v>0</v>
      </c>
      <c r="H61" s="883"/>
      <c r="I61" s="65"/>
      <c r="J61" s="884"/>
    </row>
    <row r="62" spans="1:17" ht="20.25" customHeight="1">
      <c r="A62" s="877"/>
      <c r="B62" s="1055" t="s">
        <v>335</v>
      </c>
      <c r="C62" s="508" t="s">
        <v>816</v>
      </c>
      <c r="D62" s="921" t="s">
        <v>15</v>
      </c>
      <c r="E62" s="1439"/>
      <c r="F62" s="925"/>
      <c r="G62" s="922">
        <f t="shared" ref="G62" si="4">+E62*F62</f>
        <v>0</v>
      </c>
      <c r="H62" s="947"/>
      <c r="I62" s="923" t="e">
        <f>+G62/$H$317*100</f>
        <v>#DIV/0!</v>
      </c>
      <c r="J62" s="884"/>
    </row>
    <row r="63" spans="1:17" s="914" customFormat="1" ht="20.25" customHeight="1" thickBot="1">
      <c r="A63" s="877"/>
      <c r="B63" s="1055" t="s">
        <v>452</v>
      </c>
      <c r="C63" s="508" t="s">
        <v>853</v>
      </c>
      <c r="D63" s="517" t="s">
        <v>9</v>
      </c>
      <c r="E63" s="1439"/>
      <c r="F63" s="176"/>
      <c r="G63" s="64">
        <f>+F63*E63</f>
        <v>0</v>
      </c>
      <c r="H63" s="883"/>
      <c r="I63" s="65" t="e">
        <f>+G63/$H$317*100</f>
        <v>#DIV/0!</v>
      </c>
      <c r="J63" s="884"/>
      <c r="O63" s="1273"/>
      <c r="P63" s="1273"/>
      <c r="Q63" s="1273"/>
    </row>
    <row r="64" spans="1:17" s="914" customFormat="1" ht="20.25" customHeight="1" thickBot="1">
      <c r="A64" s="1207"/>
      <c r="B64" s="1056">
        <v>7</v>
      </c>
      <c r="C64" s="1406" t="s">
        <v>656</v>
      </c>
      <c r="D64" s="873"/>
      <c r="E64" s="1382"/>
      <c r="F64" s="874"/>
      <c r="G64" s="1408">
        <f>SUM(G65:G66)</f>
        <v>0</v>
      </c>
      <c r="H64" s="1407">
        <f>SUM(G65:G66)</f>
        <v>0</v>
      </c>
      <c r="I64" s="880"/>
      <c r="J64" s="876" t="e">
        <f>SUM(I65:I66)</f>
        <v>#DIV/0!</v>
      </c>
      <c r="L64" s="1394" t="e">
        <f>H64/$H$317</f>
        <v>#DIV/0!</v>
      </c>
      <c r="O64" s="1273"/>
      <c r="P64" s="1273"/>
      <c r="Q64" s="1273"/>
    </row>
    <row r="65" spans="1:12" ht="20.25" customHeight="1">
      <c r="A65" s="877"/>
      <c r="B65" s="1057" t="s">
        <v>10</v>
      </c>
      <c r="C65" s="1064" t="s">
        <v>630</v>
      </c>
      <c r="D65" s="517" t="s">
        <v>15</v>
      </c>
      <c r="E65" s="1461"/>
      <c r="F65" s="1402"/>
      <c r="G65" s="64">
        <f>+E65*F65</f>
        <v>0</v>
      </c>
      <c r="H65" s="883"/>
      <c r="I65" s="65" t="e">
        <f>+G65/$H$317*100</f>
        <v>#DIV/0!</v>
      </c>
      <c r="J65" s="884"/>
    </row>
    <row r="66" spans="1:12" ht="20.25" customHeight="1" thickBot="1">
      <c r="A66" s="877"/>
      <c r="B66" s="1059" t="s">
        <v>839</v>
      </c>
      <c r="C66" s="1065" t="s">
        <v>645</v>
      </c>
      <c r="D66" s="921" t="s">
        <v>15</v>
      </c>
      <c r="E66" s="1462"/>
      <c r="F66" s="1402"/>
      <c r="G66" s="922">
        <f>+E66*F66</f>
        <v>0</v>
      </c>
      <c r="H66" s="947"/>
      <c r="I66" s="923" t="e">
        <f>+G66/$H$317*100</f>
        <v>#DIV/0!</v>
      </c>
      <c r="J66" s="889"/>
    </row>
    <row r="67" spans="1:12" ht="20.25" customHeight="1" thickBot="1">
      <c r="A67" s="872"/>
      <c r="B67" s="1060">
        <v>8</v>
      </c>
      <c r="C67" s="1066" t="s">
        <v>657</v>
      </c>
      <c r="D67" s="971"/>
      <c r="E67" s="1382"/>
      <c r="F67" s="964"/>
      <c r="G67" s="958">
        <f>SUM(G68:G69)</f>
        <v>0</v>
      </c>
      <c r="H67" s="961">
        <f>SUM(G68:G69)</f>
        <v>0</v>
      </c>
      <c r="I67" s="944"/>
      <c r="J67" s="876" t="e">
        <f>SUM(I68:I69)</f>
        <v>#DIV/0!</v>
      </c>
      <c r="L67" s="965" t="e">
        <f>H67/$H$317</f>
        <v>#DIV/0!</v>
      </c>
    </row>
    <row r="68" spans="1:12" ht="20.25" customHeight="1">
      <c r="A68" s="877"/>
      <c r="B68" s="1055" t="s">
        <v>11</v>
      </c>
      <c r="C68" s="1064" t="s">
        <v>854</v>
      </c>
      <c r="D68" s="921" t="s">
        <v>15</v>
      </c>
      <c r="E68" s="1372"/>
      <c r="F68" s="1402"/>
      <c r="G68" s="922">
        <f>+F68*E68</f>
        <v>0</v>
      </c>
      <c r="H68" s="947"/>
      <c r="I68" s="923" t="e">
        <f>+G68/$H$317*100</f>
        <v>#DIV/0!</v>
      </c>
      <c r="J68" s="884"/>
    </row>
    <row r="69" spans="1:12" ht="20.25" customHeight="1" thickBot="1">
      <c r="A69" s="877"/>
      <c r="B69" s="1058" t="s">
        <v>337</v>
      </c>
      <c r="C69" s="1067" t="s">
        <v>864</v>
      </c>
      <c r="D69" s="921" t="s">
        <v>15</v>
      </c>
      <c r="E69" s="1372"/>
      <c r="F69" s="925"/>
      <c r="G69" s="922">
        <f>+F69*E69</f>
        <v>0</v>
      </c>
      <c r="H69" s="947"/>
      <c r="I69" s="923" t="e">
        <f>+G69/$H$317*100</f>
        <v>#DIV/0!</v>
      </c>
      <c r="J69" s="884"/>
    </row>
    <row r="70" spans="1:12" ht="20.25" customHeight="1" thickBot="1">
      <c r="A70" s="872"/>
      <c r="B70" s="1056">
        <v>9</v>
      </c>
      <c r="C70" s="1066" t="s">
        <v>658</v>
      </c>
      <c r="D70" s="873"/>
      <c r="E70" s="1382"/>
      <c r="F70" s="874"/>
      <c r="G70" s="875"/>
      <c r="H70" s="63">
        <f>SUM(G72:G72)</f>
        <v>0</v>
      </c>
      <c r="I70" s="880"/>
      <c r="J70" s="876" t="e">
        <f>SUM(I71+#REF!+#REF!)</f>
        <v>#REF!</v>
      </c>
      <c r="L70" s="965" t="e">
        <f>H70/$H$317</f>
        <v>#DIV/0!</v>
      </c>
    </row>
    <row r="71" spans="1:12" ht="20.25" customHeight="1">
      <c r="A71" s="877"/>
      <c r="B71" s="1055" t="s">
        <v>840</v>
      </c>
      <c r="C71" s="1068" t="s">
        <v>336</v>
      </c>
      <c r="D71" s="881"/>
      <c r="E71" s="1370"/>
      <c r="F71" s="882"/>
      <c r="G71" s="962">
        <f>SUM(G72:G72)</f>
        <v>0</v>
      </c>
      <c r="H71" s="883"/>
      <c r="I71" s="880"/>
      <c r="J71" s="884"/>
    </row>
    <row r="72" spans="1:12" ht="20.25" customHeight="1" thickBot="1">
      <c r="A72" s="877"/>
      <c r="B72" s="1055" t="s">
        <v>358</v>
      </c>
      <c r="C72" s="1067" t="s">
        <v>338</v>
      </c>
      <c r="D72" s="921" t="s">
        <v>15</v>
      </c>
      <c r="E72" s="1372"/>
      <c r="F72" s="1402"/>
      <c r="G72" s="64">
        <f>+F72*E72</f>
        <v>0</v>
      </c>
      <c r="H72" s="883"/>
      <c r="I72" s="65" t="e">
        <f>+G72/$H$317*100</f>
        <v>#DIV/0!</v>
      </c>
      <c r="J72" s="884"/>
    </row>
    <row r="73" spans="1:12" ht="20.25" customHeight="1" thickBot="1">
      <c r="A73" s="872"/>
      <c r="B73" s="1056">
        <v>10</v>
      </c>
      <c r="C73" s="1066" t="s">
        <v>857</v>
      </c>
      <c r="D73" s="873"/>
      <c r="E73" s="1382"/>
      <c r="F73" s="874"/>
      <c r="G73" s="958">
        <f>SUM(G74:G110)</f>
        <v>0</v>
      </c>
      <c r="H73" s="63">
        <f>SUM(G76:G110)</f>
        <v>0</v>
      </c>
      <c r="I73" s="880"/>
      <c r="J73" s="876" t="e">
        <f>SUM(I74:I110)</f>
        <v>#DIV/0!</v>
      </c>
      <c r="L73" s="965" t="e">
        <f>H73/$H$317</f>
        <v>#DIV/0!</v>
      </c>
    </row>
    <row r="74" spans="1:12" ht="20.25" customHeight="1">
      <c r="A74" s="877"/>
      <c r="B74" s="1058" t="s">
        <v>841</v>
      </c>
      <c r="C74" s="1069" t="s">
        <v>28</v>
      </c>
      <c r="D74" s="942"/>
      <c r="E74" s="1370"/>
      <c r="F74" s="946"/>
      <c r="G74" s="947"/>
      <c r="H74" s="947"/>
      <c r="I74" s="944"/>
      <c r="J74" s="884"/>
    </row>
    <row r="75" spans="1:12" ht="20.25" customHeight="1">
      <c r="A75" s="877"/>
      <c r="B75" s="1055" t="s">
        <v>858</v>
      </c>
      <c r="C75" s="1331" t="s">
        <v>859</v>
      </c>
      <c r="D75" s="1332"/>
      <c r="E75" s="1443"/>
      <c r="F75" s="1333"/>
      <c r="G75" s="926"/>
      <c r="H75" s="947"/>
      <c r="I75" s="1334"/>
      <c r="J75" s="884"/>
    </row>
    <row r="76" spans="1:12" ht="20.25" customHeight="1">
      <c r="A76" s="877"/>
      <c r="B76" s="1055"/>
      <c r="C76" s="1335" t="s">
        <v>982</v>
      </c>
      <c r="D76" s="1332"/>
      <c r="E76" s="1443"/>
      <c r="F76" s="1336"/>
      <c r="G76" s="926"/>
      <c r="H76" s="947"/>
      <c r="I76" s="1334"/>
      <c r="J76" s="884"/>
    </row>
    <row r="77" spans="1:12" ht="20.25" customHeight="1">
      <c r="A77" s="877"/>
      <c r="B77" s="1055"/>
      <c r="C77" s="1331" t="s">
        <v>81</v>
      </c>
      <c r="D77" s="1332" t="s">
        <v>15</v>
      </c>
      <c r="E77" s="1443"/>
      <c r="F77" s="1336"/>
      <c r="G77" s="926">
        <f>+E77*F77</f>
        <v>0</v>
      </c>
      <c r="H77" s="947"/>
      <c r="I77" s="1334" t="e">
        <f>+G77/$H$317*100</f>
        <v>#DIV/0!</v>
      </c>
      <c r="J77" s="884"/>
    </row>
    <row r="78" spans="1:12" ht="20.25" customHeight="1">
      <c r="A78" s="877"/>
      <c r="B78" s="1055"/>
      <c r="C78" s="1331" t="s">
        <v>489</v>
      </c>
      <c r="D78" s="1332" t="s">
        <v>15</v>
      </c>
      <c r="E78" s="1443"/>
      <c r="F78" s="1336"/>
      <c r="G78" s="926">
        <f>+E78*F78</f>
        <v>0</v>
      </c>
      <c r="H78" s="947"/>
      <c r="I78" s="1334" t="e">
        <f>+G78/$H$317*100</f>
        <v>#DIV/0!</v>
      </c>
      <c r="J78" s="884"/>
    </row>
    <row r="79" spans="1:12" ht="20.25" customHeight="1">
      <c r="A79" s="877"/>
      <c r="B79" s="1055"/>
      <c r="C79" s="1331" t="s">
        <v>490</v>
      </c>
      <c r="D79" s="1332" t="s">
        <v>15</v>
      </c>
      <c r="E79" s="1443"/>
      <c r="F79" s="1336"/>
      <c r="G79" s="926">
        <f t="shared" ref="G79:G95" si="5">+E79*F79</f>
        <v>0</v>
      </c>
      <c r="H79" s="947"/>
      <c r="I79" s="1334" t="e">
        <f>+G79/$H$317*100</f>
        <v>#DIV/0!</v>
      </c>
      <c r="J79" s="884"/>
    </row>
    <row r="80" spans="1:12" ht="20.25" customHeight="1">
      <c r="A80" s="877"/>
      <c r="B80" s="1055"/>
      <c r="C80" s="1331" t="s">
        <v>953</v>
      </c>
      <c r="D80" s="1332" t="s">
        <v>15</v>
      </c>
      <c r="E80" s="1443"/>
      <c r="F80" s="1336"/>
      <c r="G80" s="926">
        <f t="shared" si="5"/>
        <v>0</v>
      </c>
      <c r="H80" s="947"/>
      <c r="I80" s="1334" t="e">
        <f>+G80/$H$317*100</f>
        <v>#DIV/0!</v>
      </c>
      <c r="J80" s="884"/>
    </row>
    <row r="81" spans="1:19" ht="20.25" customHeight="1">
      <c r="A81" s="877"/>
      <c r="B81" s="1055"/>
      <c r="C81" s="1335" t="s">
        <v>952</v>
      </c>
      <c r="D81" s="1369"/>
      <c r="E81" s="1443"/>
      <c r="F81" s="1336"/>
      <c r="G81" s="926"/>
      <c r="H81" s="947"/>
      <c r="I81" s="1334"/>
      <c r="J81" s="884"/>
    </row>
    <row r="82" spans="1:19" ht="20.25" customHeight="1">
      <c r="A82" s="877"/>
      <c r="B82" s="1055"/>
      <c r="C82" s="1337" t="s">
        <v>71</v>
      </c>
      <c r="D82" s="1332" t="s">
        <v>15</v>
      </c>
      <c r="E82" s="1443"/>
      <c r="F82" s="1336"/>
      <c r="G82" s="926">
        <f t="shared" si="5"/>
        <v>0</v>
      </c>
      <c r="H82" s="947"/>
      <c r="I82" s="1334" t="e">
        <f t="shared" ref="I82:I96" si="6">+G82/$H$317*100</f>
        <v>#DIV/0!</v>
      </c>
      <c r="J82" s="884"/>
    </row>
    <row r="83" spans="1:19" ht="20.25" customHeight="1">
      <c r="A83" s="877"/>
      <c r="B83" s="1055"/>
      <c r="C83" s="1337" t="s">
        <v>72</v>
      </c>
      <c r="D83" s="1332" t="s">
        <v>15</v>
      </c>
      <c r="E83" s="1443"/>
      <c r="F83" s="1336"/>
      <c r="G83" s="926">
        <f t="shared" si="5"/>
        <v>0</v>
      </c>
      <c r="H83" s="947"/>
      <c r="I83" s="1334" t="e">
        <f t="shared" si="6"/>
        <v>#DIV/0!</v>
      </c>
      <c r="J83" s="884"/>
      <c r="M83" s="1389"/>
      <c r="N83" s="1389"/>
      <c r="O83" s="1389" t="s">
        <v>15</v>
      </c>
      <c r="P83" s="1389" t="s">
        <v>1167</v>
      </c>
      <c r="Q83" s="1389" t="s">
        <v>870</v>
      </c>
      <c r="R83" s="1389" t="s">
        <v>1166</v>
      </c>
      <c r="S83" s="1389" t="s">
        <v>1168</v>
      </c>
    </row>
    <row r="84" spans="1:19" ht="20.25" customHeight="1">
      <c r="A84" s="877"/>
      <c r="B84" s="1055"/>
      <c r="C84" s="1337" t="s">
        <v>73</v>
      </c>
      <c r="D84" s="1332" t="s">
        <v>14</v>
      </c>
      <c r="E84" s="1443"/>
      <c r="F84" s="1336"/>
      <c r="G84" s="926">
        <f t="shared" si="5"/>
        <v>0</v>
      </c>
      <c r="H84" s="947"/>
      <c r="I84" s="1334" t="e">
        <f t="shared" si="6"/>
        <v>#DIV/0!</v>
      </c>
      <c r="J84" s="884"/>
      <c r="M84" s="1389" t="s">
        <v>115</v>
      </c>
      <c r="N84" s="1337" t="s">
        <v>70</v>
      </c>
      <c r="O84" s="1389">
        <v>3.9</v>
      </c>
      <c r="P84" s="1389">
        <v>2</v>
      </c>
      <c r="Q84" s="1389">
        <f>O84*P84</f>
        <v>7.8</v>
      </c>
      <c r="R84" s="1389">
        <v>0.56999999999999995</v>
      </c>
      <c r="S84" s="1389">
        <f>P84*R84</f>
        <v>1.1399999999999999</v>
      </c>
    </row>
    <row r="85" spans="1:19" ht="20.25" customHeight="1">
      <c r="A85" s="877"/>
      <c r="B85" s="1055"/>
      <c r="C85" s="1337" t="s">
        <v>74</v>
      </c>
      <c r="D85" s="1332" t="s">
        <v>15</v>
      </c>
      <c r="E85" s="1443"/>
      <c r="F85" s="1336"/>
      <c r="G85" s="926">
        <f t="shared" si="5"/>
        <v>0</v>
      </c>
      <c r="H85" s="947"/>
      <c r="I85" s="1334" t="e">
        <f t="shared" si="6"/>
        <v>#DIV/0!</v>
      </c>
      <c r="J85" s="884"/>
      <c r="M85" s="1389" t="s">
        <v>1165</v>
      </c>
      <c r="N85" s="1337" t="s">
        <v>71</v>
      </c>
      <c r="O85" s="1389">
        <v>3.9</v>
      </c>
      <c r="P85" s="1389">
        <v>3</v>
      </c>
      <c r="Q85" s="1389">
        <f t="shared" ref="Q85:Q99" si="7">O85*P85</f>
        <v>11.7</v>
      </c>
      <c r="R85" s="1389">
        <v>0.56999999999999995</v>
      </c>
      <c r="S85" s="1389">
        <f t="shared" ref="S85:S99" si="8">P85*R85</f>
        <v>1.71</v>
      </c>
    </row>
    <row r="86" spans="1:19" ht="20.25" customHeight="1">
      <c r="A86" s="877"/>
      <c r="B86" s="1055"/>
      <c r="C86" s="1331" t="s">
        <v>75</v>
      </c>
      <c r="D86" s="1332" t="s">
        <v>15</v>
      </c>
      <c r="E86" s="1443"/>
      <c r="F86" s="1336"/>
      <c r="G86" s="926">
        <f t="shared" si="5"/>
        <v>0</v>
      </c>
      <c r="H86" s="947"/>
      <c r="I86" s="1334" t="e">
        <f t="shared" si="6"/>
        <v>#DIV/0!</v>
      </c>
      <c r="J86" s="884"/>
      <c r="M86" s="1389" t="s">
        <v>1165</v>
      </c>
      <c r="N86" s="1337" t="s">
        <v>72</v>
      </c>
      <c r="O86" s="1389">
        <v>10</v>
      </c>
      <c r="P86" s="1389">
        <v>1</v>
      </c>
      <c r="Q86" s="1389">
        <f t="shared" si="7"/>
        <v>10</v>
      </c>
      <c r="R86" s="1389">
        <v>9</v>
      </c>
      <c r="S86" s="1389">
        <f t="shared" si="8"/>
        <v>9</v>
      </c>
    </row>
    <row r="87" spans="1:19" ht="20.25" customHeight="1">
      <c r="A87" s="877"/>
      <c r="B87" s="1055"/>
      <c r="C87" s="1331" t="s">
        <v>76</v>
      </c>
      <c r="D87" s="1332" t="s">
        <v>15</v>
      </c>
      <c r="E87" s="1443"/>
      <c r="F87" s="1336"/>
      <c r="G87" s="926">
        <f t="shared" si="5"/>
        <v>0</v>
      </c>
      <c r="H87" s="947"/>
      <c r="I87" s="1334" t="e">
        <f t="shared" si="6"/>
        <v>#DIV/0!</v>
      </c>
      <c r="J87" s="884"/>
      <c r="M87" s="1389" t="s">
        <v>1165</v>
      </c>
      <c r="N87" s="1337" t="s">
        <v>73</v>
      </c>
      <c r="O87" s="1389">
        <v>8.5</v>
      </c>
      <c r="P87" s="1389">
        <v>1</v>
      </c>
      <c r="Q87" s="1389">
        <f t="shared" si="7"/>
        <v>8.5</v>
      </c>
      <c r="R87" s="1389">
        <v>5</v>
      </c>
      <c r="S87" s="1389">
        <f t="shared" si="8"/>
        <v>5</v>
      </c>
    </row>
    <row r="88" spans="1:19" ht="20.25" customHeight="1">
      <c r="A88" s="877"/>
      <c r="B88" s="1055"/>
      <c r="C88" s="1331" t="s">
        <v>954</v>
      </c>
      <c r="D88" s="1332" t="s">
        <v>15</v>
      </c>
      <c r="E88" s="1443"/>
      <c r="F88" s="1336"/>
      <c r="G88" s="926">
        <f t="shared" si="5"/>
        <v>0</v>
      </c>
      <c r="H88" s="947"/>
      <c r="I88" s="1334" t="e">
        <f t="shared" si="6"/>
        <v>#DIV/0!</v>
      </c>
      <c r="J88" s="884"/>
      <c r="M88" s="1389" t="s">
        <v>1165</v>
      </c>
      <c r="N88" s="1337" t="s">
        <v>74</v>
      </c>
      <c r="O88" s="1389">
        <v>9</v>
      </c>
      <c r="P88" s="1389">
        <v>1</v>
      </c>
      <c r="Q88" s="1389">
        <f t="shared" si="7"/>
        <v>9</v>
      </c>
      <c r="R88" s="1389">
        <v>7</v>
      </c>
      <c r="S88" s="1389">
        <f t="shared" si="8"/>
        <v>7</v>
      </c>
    </row>
    <row r="89" spans="1:19" ht="20.25" customHeight="1">
      <c r="A89" s="877"/>
      <c r="B89" s="1055"/>
      <c r="C89" s="1331" t="s">
        <v>949</v>
      </c>
      <c r="D89" s="1332" t="s">
        <v>15</v>
      </c>
      <c r="E89" s="1443"/>
      <c r="F89" s="1336"/>
      <c r="G89" s="926">
        <f t="shared" si="5"/>
        <v>0</v>
      </c>
      <c r="H89" s="947"/>
      <c r="I89" s="1334" t="e">
        <f t="shared" si="6"/>
        <v>#DIV/0!</v>
      </c>
      <c r="J89" s="884"/>
      <c r="M89" s="1389" t="s">
        <v>1165</v>
      </c>
      <c r="N89" s="1331" t="s">
        <v>75</v>
      </c>
      <c r="O89" s="1389">
        <v>6</v>
      </c>
      <c r="P89" s="1389">
        <v>1</v>
      </c>
      <c r="Q89" s="1389">
        <f t="shared" si="7"/>
        <v>6</v>
      </c>
      <c r="R89" s="1389">
        <v>5</v>
      </c>
      <c r="S89" s="1389">
        <f t="shared" si="8"/>
        <v>5</v>
      </c>
    </row>
    <row r="90" spans="1:19" ht="20.25" customHeight="1">
      <c r="A90" s="877"/>
      <c r="B90" s="1055"/>
      <c r="C90" s="1331" t="s">
        <v>950</v>
      </c>
      <c r="D90" s="1332" t="s">
        <v>15</v>
      </c>
      <c r="E90" s="1443"/>
      <c r="F90" s="1336"/>
      <c r="G90" s="926">
        <f t="shared" si="5"/>
        <v>0</v>
      </c>
      <c r="H90" s="947"/>
      <c r="I90" s="1334" t="e">
        <f t="shared" si="6"/>
        <v>#DIV/0!</v>
      </c>
      <c r="J90" s="884"/>
      <c r="M90" s="1389" t="s">
        <v>1165</v>
      </c>
      <c r="N90" s="1331" t="s">
        <v>76</v>
      </c>
      <c r="O90" s="1389">
        <v>2.6</v>
      </c>
      <c r="P90" s="1389">
        <v>1</v>
      </c>
      <c r="Q90" s="1389">
        <f t="shared" si="7"/>
        <v>2.6</v>
      </c>
      <c r="R90" s="1389">
        <v>1</v>
      </c>
      <c r="S90" s="1389">
        <f t="shared" si="8"/>
        <v>1</v>
      </c>
    </row>
    <row r="91" spans="1:19" ht="20.25" customHeight="1">
      <c r="A91" s="877"/>
      <c r="B91" s="1055"/>
      <c r="C91" s="1331" t="s">
        <v>955</v>
      </c>
      <c r="D91" s="1332" t="s">
        <v>15</v>
      </c>
      <c r="E91" s="1443"/>
      <c r="F91" s="1336"/>
      <c r="G91" s="926">
        <f t="shared" si="5"/>
        <v>0</v>
      </c>
      <c r="H91" s="947"/>
      <c r="I91" s="1334" t="e">
        <f t="shared" si="6"/>
        <v>#DIV/0!</v>
      </c>
      <c r="J91" s="884"/>
      <c r="M91" s="1389" t="s">
        <v>1165</v>
      </c>
      <c r="N91" s="1331" t="s">
        <v>954</v>
      </c>
      <c r="O91" s="1389">
        <v>2.6</v>
      </c>
      <c r="P91" s="1389">
        <v>3</v>
      </c>
      <c r="Q91" s="1389">
        <f t="shared" si="7"/>
        <v>7.8000000000000007</v>
      </c>
      <c r="R91" s="1389">
        <v>1</v>
      </c>
      <c r="S91" s="1389">
        <f t="shared" si="8"/>
        <v>3</v>
      </c>
    </row>
    <row r="92" spans="1:19" ht="20.25" customHeight="1">
      <c r="A92" s="877"/>
      <c r="B92" s="1055"/>
      <c r="C92" s="1331" t="s">
        <v>1162</v>
      </c>
      <c r="D92" s="1332" t="s">
        <v>15</v>
      </c>
      <c r="E92" s="1443"/>
      <c r="F92" s="1336"/>
      <c r="G92" s="926">
        <f t="shared" si="5"/>
        <v>0</v>
      </c>
      <c r="H92" s="947"/>
      <c r="I92" s="1334" t="e">
        <f t="shared" si="6"/>
        <v>#DIV/0!</v>
      </c>
      <c r="J92" s="884"/>
      <c r="M92" s="1389" t="s">
        <v>1165</v>
      </c>
      <c r="N92" s="1331" t="s">
        <v>949</v>
      </c>
      <c r="O92" s="1389">
        <v>2.6</v>
      </c>
      <c r="P92" s="1389">
        <v>3</v>
      </c>
      <c r="Q92" s="1389">
        <f t="shared" si="7"/>
        <v>7.8000000000000007</v>
      </c>
      <c r="R92" s="1538"/>
      <c r="S92" s="1389">
        <f t="shared" si="8"/>
        <v>0</v>
      </c>
    </row>
    <row r="93" spans="1:19" ht="20.25" customHeight="1">
      <c r="A93" s="877"/>
      <c r="B93" s="1055"/>
      <c r="C93" s="1337" t="s">
        <v>1018</v>
      </c>
      <c r="D93" s="1332" t="s">
        <v>15</v>
      </c>
      <c r="E93" s="1443"/>
      <c r="F93" s="1336"/>
      <c r="G93" s="926">
        <f t="shared" si="5"/>
        <v>0</v>
      </c>
      <c r="H93" s="947"/>
      <c r="I93" s="1334" t="e">
        <f t="shared" si="6"/>
        <v>#DIV/0!</v>
      </c>
      <c r="J93" s="884"/>
      <c r="M93" s="1389"/>
      <c r="N93" s="1331"/>
      <c r="R93" s="1538"/>
      <c r="S93" s="1389"/>
    </row>
    <row r="94" spans="1:19" ht="20.25" customHeight="1">
      <c r="A94" s="877"/>
      <c r="B94" s="1055"/>
      <c r="C94" s="1337" t="s">
        <v>525</v>
      </c>
      <c r="D94" s="1332" t="s">
        <v>15</v>
      </c>
      <c r="E94" s="1443"/>
      <c r="F94" s="1336"/>
      <c r="G94" s="926">
        <f t="shared" si="5"/>
        <v>0</v>
      </c>
      <c r="H94" s="947"/>
      <c r="I94" s="1334" t="e">
        <f t="shared" si="6"/>
        <v>#DIV/0!</v>
      </c>
      <c r="J94" s="884"/>
      <c r="M94" s="1389" t="s">
        <v>1165</v>
      </c>
      <c r="N94" s="1331" t="s">
        <v>950</v>
      </c>
      <c r="O94" s="1389">
        <v>1.1200000000000001</v>
      </c>
      <c r="P94" s="1389">
        <v>6</v>
      </c>
      <c r="Q94" s="1389">
        <f t="shared" si="7"/>
        <v>6.7200000000000006</v>
      </c>
      <c r="R94" s="1538"/>
      <c r="S94" s="1389">
        <f t="shared" si="8"/>
        <v>0</v>
      </c>
    </row>
    <row r="95" spans="1:19" ht="20.25" customHeight="1">
      <c r="A95" s="877"/>
      <c r="B95" s="1055" t="s">
        <v>1160</v>
      </c>
      <c r="C95" s="1331" t="s">
        <v>1161</v>
      </c>
      <c r="D95" s="1332" t="s">
        <v>9</v>
      </c>
      <c r="E95" s="1443"/>
      <c r="F95" s="1402"/>
      <c r="G95" s="1405">
        <f t="shared" si="5"/>
        <v>0</v>
      </c>
      <c r="H95" s="947"/>
      <c r="I95" s="1432" t="e">
        <f t="shared" si="6"/>
        <v>#DIV/0!</v>
      </c>
      <c r="J95" s="884"/>
      <c r="M95" s="1389" t="s">
        <v>1165</v>
      </c>
      <c r="N95" s="1331" t="s">
        <v>955</v>
      </c>
      <c r="O95" s="1389">
        <v>5.5</v>
      </c>
      <c r="P95" s="1389">
        <v>1</v>
      </c>
      <c r="Q95" s="1389">
        <f t="shared" si="7"/>
        <v>5.5</v>
      </c>
      <c r="R95" s="1389">
        <v>4.5</v>
      </c>
      <c r="S95" s="1389">
        <f t="shared" si="8"/>
        <v>4.5</v>
      </c>
    </row>
    <row r="96" spans="1:19" s="914" customFormat="1" ht="20.25" customHeight="1">
      <c r="A96" s="877"/>
      <c r="B96" s="1055" t="s">
        <v>865</v>
      </c>
      <c r="C96" s="1430" t="s">
        <v>1019</v>
      </c>
      <c r="D96" s="1431" t="s">
        <v>15</v>
      </c>
      <c r="E96" s="1543"/>
      <c r="F96" s="1402"/>
      <c r="G96" s="1405">
        <f>+F96*E96</f>
        <v>0</v>
      </c>
      <c r="H96" s="883"/>
      <c r="I96" s="1432" t="e">
        <f t="shared" si="6"/>
        <v>#DIV/0!</v>
      </c>
      <c r="J96" s="884"/>
      <c r="K96" s="1433"/>
      <c r="M96" s="1389" t="s">
        <v>115</v>
      </c>
      <c r="N96" s="1533" t="s">
        <v>951</v>
      </c>
      <c r="O96" s="1389">
        <v>16</v>
      </c>
      <c r="P96" s="1389">
        <v>1</v>
      </c>
      <c r="Q96" s="1389">
        <f t="shared" si="7"/>
        <v>16</v>
      </c>
      <c r="R96" s="1538"/>
      <c r="S96" s="1389">
        <f t="shared" si="8"/>
        <v>0</v>
      </c>
    </row>
    <row r="97" spans="1:19" ht="20.25" customHeight="1">
      <c r="A97" s="877"/>
      <c r="B97" s="1304" t="s">
        <v>842</v>
      </c>
      <c r="C97" s="1339" t="s">
        <v>855</v>
      </c>
      <c r="D97" s="1338"/>
      <c r="E97" s="1444"/>
      <c r="F97" s="1333"/>
      <c r="G97" s="922"/>
      <c r="H97" s="947"/>
      <c r="I97" s="1334"/>
      <c r="J97" s="884"/>
      <c r="M97" s="1389" t="s">
        <v>1165</v>
      </c>
      <c r="N97" s="1331" t="s">
        <v>1162</v>
      </c>
      <c r="O97" s="1389">
        <v>6</v>
      </c>
      <c r="P97" s="1389">
        <v>4</v>
      </c>
      <c r="Q97" s="1389">
        <f t="shared" si="7"/>
        <v>24</v>
      </c>
      <c r="R97" s="1538"/>
      <c r="S97" s="1389">
        <f t="shared" si="8"/>
        <v>0</v>
      </c>
    </row>
    <row r="98" spans="1:19" ht="20.25" customHeight="1">
      <c r="A98" s="877"/>
      <c r="B98" s="1304"/>
      <c r="C98" s="1339" t="s">
        <v>982</v>
      </c>
      <c r="D98" s="1338"/>
      <c r="E98" s="1444"/>
      <c r="F98" s="1336"/>
      <c r="G98" s="922"/>
      <c r="H98" s="947"/>
      <c r="I98" s="1334"/>
      <c r="J98" s="884"/>
      <c r="M98" s="1389" t="s">
        <v>1165</v>
      </c>
      <c r="N98" s="1337" t="s">
        <v>1018</v>
      </c>
      <c r="O98" s="1389">
        <v>7</v>
      </c>
      <c r="P98" s="1389">
        <v>2</v>
      </c>
      <c r="Q98" s="1389">
        <f t="shared" si="7"/>
        <v>14</v>
      </c>
      <c r="R98" s="1538"/>
      <c r="S98" s="1389">
        <f t="shared" si="8"/>
        <v>0</v>
      </c>
    </row>
    <row r="99" spans="1:19" ht="20.25" customHeight="1">
      <c r="A99" s="877"/>
      <c r="B99" s="1304"/>
      <c r="C99" s="1337" t="s">
        <v>77</v>
      </c>
      <c r="D99" s="1332" t="s">
        <v>15</v>
      </c>
      <c r="E99" s="1444"/>
      <c r="F99" s="1336"/>
      <c r="G99" s="922">
        <f>+E99*F99</f>
        <v>0</v>
      </c>
      <c r="H99" s="947"/>
      <c r="I99" s="1334" t="e">
        <f t="shared" ref="I99:I105" si="9">+G99/$H$317*100</f>
        <v>#DIV/0!</v>
      </c>
      <c r="J99" s="884"/>
      <c r="M99" s="1389" t="s">
        <v>1165</v>
      </c>
      <c r="N99" s="1337" t="s">
        <v>525</v>
      </c>
      <c r="O99" s="1389">
        <v>10</v>
      </c>
      <c r="P99" s="1537">
        <v>1</v>
      </c>
      <c r="Q99" s="1389">
        <f t="shared" si="7"/>
        <v>10</v>
      </c>
      <c r="R99" s="1539"/>
      <c r="S99" s="1389">
        <f t="shared" si="8"/>
        <v>0</v>
      </c>
    </row>
    <row r="100" spans="1:19" ht="20.25" customHeight="1">
      <c r="A100" s="877"/>
      <c r="B100" s="1304"/>
      <c r="C100" s="1337" t="s">
        <v>69</v>
      </c>
      <c r="D100" s="1338" t="s">
        <v>15</v>
      </c>
      <c r="E100" s="1444"/>
      <c r="F100" s="1336"/>
      <c r="G100" s="922">
        <f t="shared" ref="G100:G105" si="10">+E100*F100</f>
        <v>0</v>
      </c>
      <c r="H100" s="947"/>
      <c r="I100" s="1334" t="e">
        <f t="shared" si="9"/>
        <v>#DIV/0!</v>
      </c>
      <c r="J100" s="884"/>
      <c r="O100" s="912"/>
      <c r="P100" s="912" t="s">
        <v>1169</v>
      </c>
      <c r="Q100" s="1540">
        <f>SUM(Q84:Q99)-7.8-16</f>
        <v>123.62</v>
      </c>
      <c r="S100" s="1540">
        <f>SUM(S84:S99)</f>
        <v>37.35</v>
      </c>
    </row>
    <row r="101" spans="1:19" ht="20.25" customHeight="1">
      <c r="A101" s="877"/>
      <c r="B101" s="1304"/>
      <c r="C101" s="1337" t="s">
        <v>78</v>
      </c>
      <c r="D101" s="1338" t="s">
        <v>15</v>
      </c>
      <c r="E101" s="1444"/>
      <c r="F101" s="1336"/>
      <c r="G101" s="922">
        <f t="shared" si="10"/>
        <v>0</v>
      </c>
      <c r="H101" s="947"/>
      <c r="I101" s="1334" t="e">
        <f t="shared" si="9"/>
        <v>#DIV/0!</v>
      </c>
      <c r="J101" s="884"/>
      <c r="O101" s="912"/>
      <c r="P101" s="912"/>
      <c r="Q101" s="912"/>
    </row>
    <row r="102" spans="1:19" ht="20.25" customHeight="1">
      <c r="A102" s="877"/>
      <c r="B102" s="1304"/>
      <c r="C102" s="1337" t="s">
        <v>79</v>
      </c>
      <c r="D102" s="1332" t="s">
        <v>15</v>
      </c>
      <c r="E102" s="1444"/>
      <c r="F102" s="1336"/>
      <c r="G102" s="922">
        <f t="shared" si="10"/>
        <v>0</v>
      </c>
      <c r="H102" s="947"/>
      <c r="I102" s="1334" t="e">
        <f t="shared" si="9"/>
        <v>#DIV/0!</v>
      </c>
      <c r="J102" s="884"/>
      <c r="O102" s="912"/>
      <c r="P102" s="912" t="s">
        <v>115</v>
      </c>
      <c r="Q102" s="1540">
        <f>Q84+Q96</f>
        <v>23.8</v>
      </c>
    </row>
    <row r="103" spans="1:19" ht="20.25" customHeight="1">
      <c r="A103" s="877"/>
      <c r="B103" s="1304"/>
      <c r="C103" s="1337" t="s">
        <v>1020</v>
      </c>
      <c r="D103" s="1338" t="s">
        <v>15</v>
      </c>
      <c r="E103" s="1444"/>
      <c r="F103" s="1336"/>
      <c r="G103" s="922">
        <f t="shared" si="10"/>
        <v>0</v>
      </c>
      <c r="H103" s="947"/>
      <c r="I103" s="1334" t="e">
        <f t="shared" si="9"/>
        <v>#DIV/0!</v>
      </c>
      <c r="J103" s="884"/>
      <c r="O103" s="912"/>
      <c r="P103" s="912"/>
      <c r="Q103" s="912"/>
    </row>
    <row r="104" spans="1:19" ht="20.25" customHeight="1">
      <c r="A104" s="877"/>
      <c r="B104" s="1304"/>
      <c r="C104" s="1337" t="s">
        <v>80</v>
      </c>
      <c r="D104" s="1338" t="s">
        <v>15</v>
      </c>
      <c r="E104" s="1444"/>
      <c r="F104" s="1336"/>
      <c r="G104" s="922">
        <f t="shared" si="10"/>
        <v>0</v>
      </c>
      <c r="H104" s="947"/>
      <c r="I104" s="1334" t="e">
        <f t="shared" si="9"/>
        <v>#DIV/0!</v>
      </c>
      <c r="J104" s="884"/>
      <c r="O104" s="912"/>
      <c r="P104" s="912"/>
      <c r="Q104" s="912"/>
    </row>
    <row r="105" spans="1:19" ht="20.25" customHeight="1">
      <c r="A105" s="877"/>
      <c r="B105" s="1304"/>
      <c r="C105" s="1337" t="s">
        <v>1005</v>
      </c>
      <c r="D105" s="1338" t="s">
        <v>15</v>
      </c>
      <c r="E105" s="1444"/>
      <c r="F105" s="1336"/>
      <c r="G105" s="922">
        <f t="shared" si="10"/>
        <v>0</v>
      </c>
      <c r="H105" s="947"/>
      <c r="I105" s="1334" t="e">
        <f t="shared" si="9"/>
        <v>#DIV/0!</v>
      </c>
      <c r="J105" s="884"/>
      <c r="O105" s="912"/>
      <c r="P105" s="912"/>
      <c r="Q105" s="912"/>
    </row>
    <row r="106" spans="1:19" ht="20.25" customHeight="1">
      <c r="A106" s="877"/>
      <c r="B106" s="1304" t="s">
        <v>341</v>
      </c>
      <c r="C106" s="1339" t="s">
        <v>978</v>
      </c>
      <c r="D106" s="1338"/>
      <c r="E106" s="1444"/>
      <c r="F106" s="1333"/>
      <c r="G106" s="922"/>
      <c r="H106" s="947"/>
      <c r="I106" s="1334"/>
      <c r="J106" s="884"/>
      <c r="K106" s="1485"/>
      <c r="L106" s="1486"/>
      <c r="M106" s="1389"/>
      <c r="N106" s="1389"/>
      <c r="O106" s="1389" t="s">
        <v>15</v>
      </c>
      <c r="P106" s="1389" t="s">
        <v>1167</v>
      </c>
      <c r="Q106" s="1389" t="s">
        <v>870</v>
      </c>
      <c r="R106" s="1389" t="s">
        <v>1166</v>
      </c>
      <c r="S106" s="1389" t="s">
        <v>1168</v>
      </c>
    </row>
    <row r="107" spans="1:19" ht="20.25" customHeight="1">
      <c r="A107" s="877"/>
      <c r="B107" s="1304"/>
      <c r="C107" s="1339" t="s">
        <v>952</v>
      </c>
      <c r="D107" s="1338"/>
      <c r="E107" s="1444"/>
      <c r="F107" s="925"/>
      <c r="G107" s="922"/>
      <c r="H107" s="947"/>
      <c r="I107" s="1334"/>
      <c r="J107" s="884"/>
      <c r="K107" s="1485"/>
      <c r="L107" s="1486"/>
      <c r="M107" s="1389" t="s">
        <v>1170</v>
      </c>
      <c r="N107" s="1389" t="s">
        <v>77</v>
      </c>
      <c r="O107" s="1389">
        <f>1.8*1.9</f>
        <v>3.42</v>
      </c>
      <c r="P107" s="1389">
        <v>5</v>
      </c>
      <c r="Q107" s="1389">
        <f>O107*P107</f>
        <v>17.100000000000001</v>
      </c>
      <c r="R107" s="1389">
        <f>O107*P107</f>
        <v>17.100000000000001</v>
      </c>
      <c r="S107" s="1668">
        <f>R118+S100</f>
        <v>72.45</v>
      </c>
    </row>
    <row r="108" spans="1:19" ht="20.25" customHeight="1">
      <c r="A108" s="877"/>
      <c r="B108" s="1304"/>
      <c r="C108" s="1337" t="s">
        <v>70</v>
      </c>
      <c r="D108" s="1338" t="s">
        <v>15</v>
      </c>
      <c r="E108" s="1444"/>
      <c r="F108" s="925"/>
      <c r="G108" s="922">
        <f t="shared" ref="G108:G109" si="11">+E108*F108</f>
        <v>0</v>
      </c>
      <c r="H108" s="947"/>
      <c r="I108" s="1334" t="e">
        <f>+G108/$H$317*100</f>
        <v>#DIV/0!</v>
      </c>
      <c r="J108" s="884"/>
      <c r="K108" s="1485"/>
      <c r="L108" s="1486"/>
      <c r="M108" s="1389" t="s">
        <v>1170</v>
      </c>
      <c r="N108" s="1389" t="s">
        <v>69</v>
      </c>
      <c r="O108" s="1389">
        <f>0.6*2</f>
        <v>1.2</v>
      </c>
      <c r="P108" s="1389">
        <v>13</v>
      </c>
      <c r="Q108" s="1389">
        <f t="shared" ref="Q108:Q117" si="12">O108*P108</f>
        <v>15.6</v>
      </c>
      <c r="R108" s="1389">
        <f t="shared" ref="R108:R117" si="13">O108*P108</f>
        <v>15.6</v>
      </c>
      <c r="S108" s="1668"/>
    </row>
    <row r="109" spans="1:19" ht="20.25" customHeight="1">
      <c r="A109" s="877"/>
      <c r="B109" s="1309"/>
      <c r="C109" s="1533" t="s">
        <v>951</v>
      </c>
      <c r="D109" s="1338" t="s">
        <v>14</v>
      </c>
      <c r="E109" s="1444"/>
      <c r="F109" s="925"/>
      <c r="G109" s="922">
        <f t="shared" si="11"/>
        <v>0</v>
      </c>
      <c r="H109" s="947"/>
      <c r="I109" s="1334" t="e">
        <f>+G109/$H$317*100</f>
        <v>#DIV/0!</v>
      </c>
      <c r="J109" s="884"/>
      <c r="K109" s="1534"/>
      <c r="L109" s="1486"/>
      <c r="M109" s="1389" t="s">
        <v>1170</v>
      </c>
      <c r="N109" s="1389" t="s">
        <v>78</v>
      </c>
      <c r="O109" s="1389">
        <f>0.5*0.6</f>
        <v>0.3</v>
      </c>
      <c r="P109" s="1389">
        <v>3</v>
      </c>
      <c r="Q109" s="1389">
        <f t="shared" si="12"/>
        <v>0.89999999999999991</v>
      </c>
      <c r="R109" s="1389">
        <f t="shared" si="13"/>
        <v>0.89999999999999991</v>
      </c>
      <c r="S109" s="1668"/>
    </row>
    <row r="110" spans="1:19" ht="20.25" customHeight="1" thickBot="1">
      <c r="A110" s="877"/>
      <c r="B110" s="1340" t="s">
        <v>342</v>
      </c>
      <c r="C110" s="1341" t="s">
        <v>344</v>
      </c>
      <c r="D110" s="1338" t="s">
        <v>15</v>
      </c>
      <c r="E110" s="1541"/>
      <c r="F110" s="925"/>
      <c r="G110" s="922">
        <f>+F110*E110</f>
        <v>0</v>
      </c>
      <c r="H110" s="1342"/>
      <c r="I110" s="1334" t="e">
        <f>+G110/$H$317*100</f>
        <v>#DIV/0!</v>
      </c>
      <c r="J110" s="884"/>
      <c r="M110" s="1389" t="s">
        <v>1170</v>
      </c>
      <c r="N110" s="1389" t="s">
        <v>79</v>
      </c>
      <c r="O110" s="1389">
        <v>0.5</v>
      </c>
      <c r="P110" s="1389">
        <v>3</v>
      </c>
      <c r="Q110" s="1389">
        <f t="shared" si="12"/>
        <v>1.5</v>
      </c>
      <c r="R110" s="1389">
        <f t="shared" si="13"/>
        <v>1.5</v>
      </c>
      <c r="S110" s="1668"/>
    </row>
    <row r="111" spans="1:19" s="914" customFormat="1" ht="20.25" customHeight="1" thickBot="1">
      <c r="A111" s="890"/>
      <c r="B111" s="1056">
        <v>11</v>
      </c>
      <c r="C111" s="1066" t="s">
        <v>660</v>
      </c>
      <c r="D111" s="873"/>
      <c r="E111" s="1382"/>
      <c r="F111" s="874"/>
      <c r="G111" s="958">
        <f>SUM(G112:G182)</f>
        <v>0</v>
      </c>
      <c r="H111" s="63">
        <f>SUM(G112:G182)</f>
        <v>0</v>
      </c>
      <c r="I111" s="880"/>
      <c r="J111" s="876" t="e">
        <f>SUM(I112:I176)</f>
        <v>#DIV/0!</v>
      </c>
      <c r="L111" s="965"/>
      <c r="M111" s="1389" t="s">
        <v>1170</v>
      </c>
      <c r="N111" s="1389" t="s">
        <v>1020</v>
      </c>
      <c r="O111" s="1389">
        <v>0.5</v>
      </c>
      <c r="P111" s="1389">
        <v>3</v>
      </c>
      <c r="Q111" s="1389">
        <f t="shared" si="12"/>
        <v>1.5</v>
      </c>
      <c r="R111" s="1389">
        <f t="shared" si="13"/>
        <v>1.5</v>
      </c>
      <c r="S111" s="1668"/>
    </row>
    <row r="112" spans="1:19" ht="20.25" customHeight="1">
      <c r="A112" s="877"/>
      <c r="B112" s="1297" t="s">
        <v>12</v>
      </c>
      <c r="C112" s="1298" t="s">
        <v>345</v>
      </c>
      <c r="D112" s="1343"/>
      <c r="E112" s="1441"/>
      <c r="F112" s="1299"/>
      <c r="G112" s="1300"/>
      <c r="H112" s="1301"/>
      <c r="I112" s="1302"/>
      <c r="J112" s="884"/>
      <c r="M112" s="1389" t="s">
        <v>1170</v>
      </c>
      <c r="N112" s="1389" t="s">
        <v>80</v>
      </c>
      <c r="O112" s="1389">
        <f>1.8*0.5</f>
        <v>0.9</v>
      </c>
      <c r="P112" s="1389">
        <v>2</v>
      </c>
      <c r="Q112" s="1389">
        <f t="shared" si="12"/>
        <v>1.8</v>
      </c>
      <c r="R112" s="1389">
        <f t="shared" si="13"/>
        <v>1.8</v>
      </c>
      <c r="S112" s="1668"/>
    </row>
    <row r="113" spans="1:22" s="914" customFormat="1" ht="20.25" customHeight="1">
      <c r="A113" s="877"/>
      <c r="B113" s="1055"/>
      <c r="C113" s="1395" t="s">
        <v>1007</v>
      </c>
      <c r="D113" s="1413" t="s">
        <v>943</v>
      </c>
      <c r="E113" s="1445"/>
      <c r="F113" s="1487"/>
      <c r="G113" s="1396">
        <f>+E113*F113</f>
        <v>0</v>
      </c>
      <c r="H113" s="1397"/>
      <c r="I113" s="1398" t="e">
        <f>+G113/$H$317*100</f>
        <v>#DIV/0!</v>
      </c>
      <c r="J113" s="884"/>
      <c r="M113" s="1389" t="s">
        <v>1170</v>
      </c>
      <c r="N113" s="1389" t="s">
        <v>1005</v>
      </c>
      <c r="O113" s="1389">
        <f>1.2*0.5</f>
        <v>0.6</v>
      </c>
      <c r="P113" s="1389">
        <v>1</v>
      </c>
      <c r="Q113" s="1389">
        <f t="shared" si="12"/>
        <v>0.6</v>
      </c>
      <c r="R113" s="1389">
        <f t="shared" si="13"/>
        <v>0.6</v>
      </c>
      <c r="S113" s="1668"/>
      <c r="T113" s="1544" t="s">
        <v>205</v>
      </c>
    </row>
    <row r="114" spans="1:22" ht="20.25" customHeight="1">
      <c r="A114" s="877"/>
      <c r="B114" s="1304" t="s">
        <v>13</v>
      </c>
      <c r="C114" s="1305" t="s">
        <v>557</v>
      </c>
      <c r="D114" s="1344"/>
      <c r="E114" s="1442"/>
      <c r="F114" s="1483"/>
      <c r="G114" s="1303"/>
      <c r="H114" s="1307"/>
      <c r="I114" s="1294"/>
      <c r="J114" s="884"/>
      <c r="M114" s="1389" t="s">
        <v>1165</v>
      </c>
      <c r="N114" s="1389" t="s">
        <v>81</v>
      </c>
      <c r="O114" s="1389">
        <v>3.8</v>
      </c>
      <c r="P114" s="1389">
        <v>3</v>
      </c>
      <c r="Q114" s="1389">
        <f t="shared" si="12"/>
        <v>11.399999999999999</v>
      </c>
      <c r="R114" s="1389">
        <f t="shared" si="13"/>
        <v>11.399999999999999</v>
      </c>
      <c r="S114" s="1668"/>
      <c r="T114" s="1670">
        <f>SUM(Q114:Q117)*0.9</f>
        <v>25.2</v>
      </c>
    </row>
    <row r="115" spans="1:22" ht="20.25" customHeight="1">
      <c r="A115" s="877"/>
      <c r="B115" s="1304"/>
      <c r="C115" s="1308" t="s">
        <v>1021</v>
      </c>
      <c r="D115" s="1348" t="s">
        <v>943</v>
      </c>
      <c r="E115" s="1442"/>
      <c r="F115" s="1483"/>
      <c r="G115" s="1303">
        <f t="shared" ref="G115" si="14">+E115*F115</f>
        <v>0</v>
      </c>
      <c r="H115" s="1307"/>
      <c r="I115" s="1398" t="e">
        <f t="shared" ref="I115:I152" si="15">+G115/$H$317*100</f>
        <v>#DIV/0!</v>
      </c>
      <c r="J115" s="884"/>
      <c r="M115" s="1389" t="s">
        <v>1165</v>
      </c>
      <c r="N115" s="1389" t="s">
        <v>490</v>
      </c>
      <c r="O115" s="1389">
        <v>2</v>
      </c>
      <c r="P115" s="1389">
        <v>3</v>
      </c>
      <c r="Q115" s="1389">
        <f t="shared" si="12"/>
        <v>6</v>
      </c>
      <c r="R115" s="1389">
        <f t="shared" si="13"/>
        <v>6</v>
      </c>
      <c r="S115" s="1668"/>
      <c r="T115" s="1670"/>
      <c r="V115" s="914"/>
    </row>
    <row r="116" spans="1:22" ht="20.25" customHeight="1">
      <c r="A116" s="877"/>
      <c r="B116" s="1304"/>
      <c r="C116" s="1308" t="s">
        <v>1021</v>
      </c>
      <c r="D116" s="1348" t="s">
        <v>943</v>
      </c>
      <c r="E116" s="1442"/>
      <c r="F116" s="1483"/>
      <c r="G116" s="1303">
        <f t="shared" ref="G116:G182" si="16">+E116*F116</f>
        <v>0</v>
      </c>
      <c r="H116" s="1307"/>
      <c r="I116" s="1294" t="e">
        <f t="shared" si="15"/>
        <v>#DIV/0!</v>
      </c>
      <c r="J116" s="884"/>
      <c r="M116" s="1389" t="s">
        <v>1165</v>
      </c>
      <c r="N116" s="1389" t="s">
        <v>489</v>
      </c>
      <c r="O116" s="1389">
        <f>0.75*6.2</f>
        <v>4.6500000000000004</v>
      </c>
      <c r="P116" s="1389">
        <v>2</v>
      </c>
      <c r="Q116" s="1389">
        <f t="shared" si="12"/>
        <v>9.3000000000000007</v>
      </c>
      <c r="R116" s="1389">
        <f t="shared" si="13"/>
        <v>9.3000000000000007</v>
      </c>
      <c r="S116" s="1668"/>
      <c r="T116" s="1670"/>
      <c r="V116" s="914"/>
    </row>
    <row r="117" spans="1:22" ht="20.25" customHeight="1">
      <c r="A117" s="877"/>
      <c r="B117" s="1304"/>
      <c r="C117" s="1308" t="s">
        <v>1021</v>
      </c>
      <c r="D117" s="1348" t="s">
        <v>943</v>
      </c>
      <c r="E117" s="1442"/>
      <c r="F117" s="1483"/>
      <c r="G117" s="1303">
        <f t="shared" si="16"/>
        <v>0</v>
      </c>
      <c r="H117" s="1307"/>
      <c r="I117" s="1294" t="e">
        <f t="shared" si="15"/>
        <v>#DIV/0!</v>
      </c>
      <c r="J117" s="884"/>
      <c r="M117" s="1389" t="s">
        <v>1165</v>
      </c>
      <c r="N117" s="1389" t="s">
        <v>953</v>
      </c>
      <c r="O117" s="1389">
        <f>2.6*0.5</f>
        <v>1.3</v>
      </c>
      <c r="P117" s="1389">
        <v>1</v>
      </c>
      <c r="Q117" s="1389">
        <f t="shared" si="12"/>
        <v>1.3</v>
      </c>
      <c r="R117" s="1389">
        <f t="shared" si="13"/>
        <v>1.3</v>
      </c>
      <c r="S117" s="1668"/>
      <c r="T117" s="1670"/>
      <c r="V117" s="914"/>
    </row>
    <row r="118" spans="1:22" ht="20.25" customHeight="1">
      <c r="A118" s="877"/>
      <c r="B118" s="1304"/>
      <c r="C118" s="1308" t="s">
        <v>1022</v>
      </c>
      <c r="D118" s="1348" t="s">
        <v>943</v>
      </c>
      <c r="E118" s="1442"/>
      <c r="F118" s="1483"/>
      <c r="G118" s="1303">
        <f t="shared" si="16"/>
        <v>0</v>
      </c>
      <c r="H118" s="1307"/>
      <c r="I118" s="1294" t="e">
        <f t="shared" si="15"/>
        <v>#DIV/0!</v>
      </c>
      <c r="J118" s="884"/>
      <c r="M118" s="1389"/>
      <c r="N118" s="1389"/>
      <c r="R118" s="1273">
        <f>SUM(R107:R113)*0.9</f>
        <v>35.1</v>
      </c>
      <c r="S118" s="1389"/>
      <c r="V118" s="914"/>
    </row>
    <row r="119" spans="1:22" ht="20.25" customHeight="1">
      <c r="A119" s="877"/>
      <c r="B119" s="1304"/>
      <c r="C119" s="1308" t="s">
        <v>1023</v>
      </c>
      <c r="D119" s="1348" t="s">
        <v>943</v>
      </c>
      <c r="E119" s="1442"/>
      <c r="F119" s="1483"/>
      <c r="G119" s="1303">
        <f t="shared" si="16"/>
        <v>0</v>
      </c>
      <c r="H119" s="1307"/>
      <c r="I119" s="1294" t="e">
        <f t="shared" si="15"/>
        <v>#DIV/0!</v>
      </c>
      <c r="J119" s="884"/>
      <c r="M119" s="1389"/>
      <c r="N119" s="1389"/>
      <c r="R119" s="1273"/>
      <c r="S119" s="1389"/>
      <c r="V119" s="914"/>
    </row>
    <row r="120" spans="1:22" ht="20.25" customHeight="1">
      <c r="A120" s="877"/>
      <c r="B120" s="1304"/>
      <c r="C120" s="1308" t="s">
        <v>1024</v>
      </c>
      <c r="D120" s="1348" t="s">
        <v>943</v>
      </c>
      <c r="E120" s="1442"/>
      <c r="F120" s="1483"/>
      <c r="G120" s="1303">
        <f t="shared" si="16"/>
        <v>0</v>
      </c>
      <c r="H120" s="1307"/>
      <c r="I120" s="1294" t="e">
        <f t="shared" si="15"/>
        <v>#DIV/0!</v>
      </c>
      <c r="J120" s="884"/>
      <c r="M120" s="1389" t="s">
        <v>1171</v>
      </c>
      <c r="N120" s="1389"/>
      <c r="R120" s="1273"/>
      <c r="S120" s="1389"/>
      <c r="V120" s="914"/>
    </row>
    <row r="121" spans="1:22" ht="20.25" customHeight="1">
      <c r="A121" s="877"/>
      <c r="B121" s="1304"/>
      <c r="C121" s="1308" t="s">
        <v>1025</v>
      </c>
      <c r="D121" s="1348" t="s">
        <v>943</v>
      </c>
      <c r="E121" s="1442"/>
      <c r="F121" s="1483"/>
      <c r="G121" s="1303">
        <f t="shared" si="16"/>
        <v>0</v>
      </c>
      <c r="H121" s="1307"/>
      <c r="I121" s="1294" t="e">
        <f t="shared" si="15"/>
        <v>#DIV/0!</v>
      </c>
      <c r="J121" s="884"/>
      <c r="M121" s="1389"/>
      <c r="N121" s="1389"/>
      <c r="R121" s="1273"/>
      <c r="S121" s="1389"/>
      <c r="V121" s="914"/>
    </row>
    <row r="122" spans="1:22" ht="20.25" customHeight="1">
      <c r="A122" s="877"/>
      <c r="B122" s="1304"/>
      <c r="C122" s="1308" t="s">
        <v>1026</v>
      </c>
      <c r="D122" s="1348" t="s">
        <v>943</v>
      </c>
      <c r="E122" s="1442"/>
      <c r="F122" s="1483"/>
      <c r="G122" s="1303">
        <f t="shared" si="16"/>
        <v>0</v>
      </c>
      <c r="H122" s="1307"/>
      <c r="I122" s="1294" t="e">
        <f t="shared" si="15"/>
        <v>#DIV/0!</v>
      </c>
      <c r="J122" s="1367"/>
      <c r="K122" s="1436"/>
      <c r="M122" s="1389"/>
      <c r="N122" s="1389"/>
      <c r="O122" s="1389" t="s">
        <v>15</v>
      </c>
      <c r="P122" s="1389" t="s">
        <v>1167</v>
      </c>
      <c r="Q122" s="1389" t="s">
        <v>870</v>
      </c>
      <c r="R122" s="914"/>
      <c r="S122" s="1389"/>
      <c r="V122" s="914"/>
    </row>
    <row r="123" spans="1:22" ht="20.25" customHeight="1">
      <c r="A123" s="877"/>
      <c r="B123" s="1304"/>
      <c r="C123" s="1308" t="s">
        <v>1027</v>
      </c>
      <c r="D123" s="1348" t="s">
        <v>943</v>
      </c>
      <c r="E123" s="1442"/>
      <c r="F123" s="1483"/>
      <c r="G123" s="1303">
        <f t="shared" si="16"/>
        <v>0</v>
      </c>
      <c r="H123" s="1307"/>
      <c r="I123" s="1294" t="e">
        <f t="shared" si="15"/>
        <v>#DIV/0!</v>
      </c>
      <c r="J123" s="884"/>
      <c r="M123" s="1389" t="s">
        <v>1170</v>
      </c>
      <c r="N123" s="1389" t="s">
        <v>77</v>
      </c>
      <c r="O123" s="1389">
        <f>1.8*1.9</f>
        <v>3.42</v>
      </c>
      <c r="P123" s="1389">
        <v>3</v>
      </c>
      <c r="Q123" s="1389">
        <f>O123*P123</f>
        <v>10.26</v>
      </c>
      <c r="R123" s="1389"/>
      <c r="S123" s="1389"/>
      <c r="V123" s="914"/>
    </row>
    <row r="124" spans="1:22" ht="20.25" customHeight="1">
      <c r="A124" s="877"/>
      <c r="B124" s="1304"/>
      <c r="C124" s="1308" t="s">
        <v>1028</v>
      </c>
      <c r="D124" s="1348" t="s">
        <v>943</v>
      </c>
      <c r="E124" s="1442"/>
      <c r="F124" s="1483"/>
      <c r="G124" s="1303">
        <f t="shared" si="16"/>
        <v>0</v>
      </c>
      <c r="H124" s="1307"/>
      <c r="I124" s="1294" t="e">
        <f t="shared" si="15"/>
        <v>#DIV/0!</v>
      </c>
      <c r="J124" s="884"/>
      <c r="M124" s="1389" t="s">
        <v>1170</v>
      </c>
      <c r="N124" s="1389" t="s">
        <v>69</v>
      </c>
      <c r="O124" s="1389">
        <f>0.6*2</f>
        <v>1.2</v>
      </c>
      <c r="P124" s="1389">
        <v>7</v>
      </c>
      <c r="Q124" s="1389">
        <f t="shared" ref="Q124:Q133" si="17">O124*P124</f>
        <v>8.4</v>
      </c>
      <c r="R124" s="1389"/>
      <c r="S124" s="1389"/>
      <c r="V124" s="914"/>
    </row>
    <row r="125" spans="1:22" ht="20.25" customHeight="1">
      <c r="A125" s="877"/>
      <c r="B125" s="1304"/>
      <c r="C125" s="1308" t="s">
        <v>1029</v>
      </c>
      <c r="D125" s="1348" t="s">
        <v>943</v>
      </c>
      <c r="E125" s="1442"/>
      <c r="F125" s="1483"/>
      <c r="G125" s="1303">
        <f t="shared" si="16"/>
        <v>0</v>
      </c>
      <c r="H125" s="1307"/>
      <c r="I125" s="1294" t="e">
        <f t="shared" si="15"/>
        <v>#DIV/0!</v>
      </c>
      <c r="J125" s="884"/>
      <c r="M125" s="1389" t="s">
        <v>1170</v>
      </c>
      <c r="N125" s="1389" t="s">
        <v>78</v>
      </c>
      <c r="O125" s="1389">
        <f>0.5*0.6</f>
        <v>0.3</v>
      </c>
      <c r="P125" s="1389">
        <v>3</v>
      </c>
      <c r="Q125" s="1389">
        <f t="shared" si="17"/>
        <v>0.89999999999999991</v>
      </c>
      <c r="R125" s="1389"/>
      <c r="S125" s="1389"/>
      <c r="V125" s="914"/>
    </row>
    <row r="126" spans="1:22" ht="20.25" customHeight="1">
      <c r="A126" s="877"/>
      <c r="B126" s="1304"/>
      <c r="C126" s="1308" t="s">
        <v>1030</v>
      </c>
      <c r="D126" s="1348" t="s">
        <v>943</v>
      </c>
      <c r="E126" s="1442"/>
      <c r="F126" s="1483"/>
      <c r="G126" s="1303">
        <f t="shared" si="16"/>
        <v>0</v>
      </c>
      <c r="H126" s="1307"/>
      <c r="I126" s="1294" t="e">
        <f t="shared" si="15"/>
        <v>#DIV/0!</v>
      </c>
      <c r="J126" s="884"/>
      <c r="M126" s="1389" t="s">
        <v>1170</v>
      </c>
      <c r="N126" s="1389" t="s">
        <v>79</v>
      </c>
      <c r="O126" s="1389">
        <v>0.5</v>
      </c>
      <c r="Q126" s="1389">
        <f t="shared" si="17"/>
        <v>0</v>
      </c>
      <c r="R126" s="1389"/>
      <c r="S126" s="1389"/>
      <c r="V126" s="914"/>
    </row>
    <row r="127" spans="1:22" ht="20.25" customHeight="1">
      <c r="A127" s="877"/>
      <c r="B127" s="1304"/>
      <c r="C127" s="1308" t="s">
        <v>1031</v>
      </c>
      <c r="D127" s="1348" t="s">
        <v>943</v>
      </c>
      <c r="E127" s="1442"/>
      <c r="F127" s="1483"/>
      <c r="G127" s="1303">
        <f t="shared" si="16"/>
        <v>0</v>
      </c>
      <c r="H127" s="1307"/>
      <c r="I127" s="1294" t="e">
        <f t="shared" si="15"/>
        <v>#DIV/0!</v>
      </c>
      <c r="J127" s="884"/>
      <c r="M127" s="1389" t="s">
        <v>1170</v>
      </c>
      <c r="N127" s="1389" t="s">
        <v>1020</v>
      </c>
      <c r="O127" s="1389">
        <v>0.5</v>
      </c>
      <c r="P127" s="1389">
        <v>6</v>
      </c>
      <c r="Q127" s="1389">
        <f t="shared" si="17"/>
        <v>3</v>
      </c>
      <c r="V127" s="914"/>
    </row>
    <row r="128" spans="1:22" ht="20.25" customHeight="1">
      <c r="A128" s="877"/>
      <c r="B128" s="1304"/>
      <c r="C128" s="1308" t="s">
        <v>1032</v>
      </c>
      <c r="D128" s="1348" t="s">
        <v>943</v>
      </c>
      <c r="E128" s="1442"/>
      <c r="F128" s="1483"/>
      <c r="G128" s="1303">
        <f t="shared" si="16"/>
        <v>0</v>
      </c>
      <c r="H128" s="1307"/>
      <c r="I128" s="1294" t="e">
        <f t="shared" si="15"/>
        <v>#DIV/0!</v>
      </c>
      <c r="J128" s="884"/>
      <c r="M128" s="1389" t="s">
        <v>1170</v>
      </c>
      <c r="N128" s="1389" t="s">
        <v>80</v>
      </c>
      <c r="O128" s="1389">
        <f>1.8*0.5</f>
        <v>0.9</v>
      </c>
      <c r="Q128" s="1389">
        <f t="shared" si="17"/>
        <v>0</v>
      </c>
      <c r="V128" s="914"/>
    </row>
    <row r="129" spans="1:22" ht="20.25" customHeight="1">
      <c r="A129" s="877"/>
      <c r="B129" s="1304"/>
      <c r="C129" s="1308" t="s">
        <v>1033</v>
      </c>
      <c r="D129" s="1348" t="s">
        <v>878</v>
      </c>
      <c r="E129" s="1442"/>
      <c r="F129" s="1483"/>
      <c r="G129" s="1303">
        <f t="shared" si="16"/>
        <v>0</v>
      </c>
      <c r="H129" s="1307"/>
      <c r="I129" s="1294" t="e">
        <f t="shared" si="15"/>
        <v>#DIV/0!</v>
      </c>
      <c r="J129" s="884"/>
      <c r="M129" s="1389" t="s">
        <v>1170</v>
      </c>
      <c r="N129" s="1389" t="s">
        <v>1005</v>
      </c>
      <c r="O129" s="1389">
        <f>1.2*0.5</f>
        <v>0.6</v>
      </c>
      <c r="P129" s="1389">
        <v>1</v>
      </c>
      <c r="Q129" s="1389">
        <f t="shared" si="17"/>
        <v>0.6</v>
      </c>
      <c r="V129" s="914"/>
    </row>
    <row r="130" spans="1:22" ht="20.25" customHeight="1">
      <c r="A130" s="877"/>
      <c r="B130" s="1304"/>
      <c r="C130" s="1308" t="s">
        <v>1034</v>
      </c>
      <c r="D130" s="1348" t="s">
        <v>878</v>
      </c>
      <c r="E130" s="1442"/>
      <c r="F130" s="1483"/>
      <c r="G130" s="1303">
        <f t="shared" si="16"/>
        <v>0</v>
      </c>
      <c r="H130" s="1307"/>
      <c r="I130" s="1294" t="e">
        <f t="shared" si="15"/>
        <v>#DIV/0!</v>
      </c>
      <c r="J130" s="884"/>
      <c r="M130" s="1389" t="s">
        <v>1165</v>
      </c>
      <c r="N130" s="1389" t="s">
        <v>81</v>
      </c>
      <c r="O130" s="1389">
        <v>3.8</v>
      </c>
      <c r="Q130" s="1389">
        <f t="shared" si="17"/>
        <v>0</v>
      </c>
      <c r="V130" s="914"/>
    </row>
    <row r="131" spans="1:22" ht="20.25" customHeight="1">
      <c r="A131" s="877"/>
      <c r="B131" s="1304"/>
      <c r="C131" s="1308" t="s">
        <v>1035</v>
      </c>
      <c r="D131" s="1348" t="s">
        <v>878</v>
      </c>
      <c r="E131" s="1442"/>
      <c r="F131" s="1483"/>
      <c r="G131" s="1303">
        <f t="shared" si="16"/>
        <v>0</v>
      </c>
      <c r="H131" s="1307"/>
      <c r="I131" s="1294" t="e">
        <f t="shared" si="15"/>
        <v>#DIV/0!</v>
      </c>
      <c r="J131" s="884"/>
      <c r="M131" s="1389" t="s">
        <v>1165</v>
      </c>
      <c r="N131" s="1389" t="s">
        <v>490</v>
      </c>
      <c r="O131" s="1389">
        <v>2</v>
      </c>
      <c r="Q131" s="1389">
        <f t="shared" si="17"/>
        <v>0</v>
      </c>
      <c r="V131" s="914"/>
    </row>
    <row r="132" spans="1:22" ht="20.25" customHeight="1">
      <c r="A132" s="877"/>
      <c r="B132" s="1304"/>
      <c r="C132" s="1308" t="s">
        <v>1036</v>
      </c>
      <c r="D132" s="1348" t="s">
        <v>878</v>
      </c>
      <c r="E132" s="1442"/>
      <c r="F132" s="1483"/>
      <c r="G132" s="1303">
        <f t="shared" si="16"/>
        <v>0</v>
      </c>
      <c r="H132" s="1307"/>
      <c r="I132" s="1294" t="e">
        <f t="shared" si="15"/>
        <v>#DIV/0!</v>
      </c>
      <c r="J132" s="884"/>
      <c r="M132" s="1389" t="s">
        <v>1165</v>
      </c>
      <c r="N132" s="1389" t="s">
        <v>489</v>
      </c>
      <c r="O132" s="1389">
        <f>0.75*6.2</f>
        <v>4.6500000000000004</v>
      </c>
      <c r="Q132" s="1389">
        <f t="shared" si="17"/>
        <v>0</v>
      </c>
      <c r="V132" s="914"/>
    </row>
    <row r="133" spans="1:22" ht="20.25" customHeight="1">
      <c r="A133" s="877"/>
      <c r="B133" s="1304"/>
      <c r="C133" s="1308" t="s">
        <v>1037</v>
      </c>
      <c r="D133" s="1348" t="s">
        <v>878</v>
      </c>
      <c r="E133" s="1442"/>
      <c r="F133" s="1483"/>
      <c r="G133" s="1303">
        <f t="shared" si="16"/>
        <v>0</v>
      </c>
      <c r="H133" s="1307"/>
      <c r="I133" s="1294" t="e">
        <f t="shared" si="15"/>
        <v>#DIV/0!</v>
      </c>
      <c r="J133" s="884"/>
      <c r="M133" s="1389" t="s">
        <v>1165</v>
      </c>
      <c r="N133" s="1389" t="s">
        <v>953</v>
      </c>
      <c r="O133" s="1389">
        <f>2.6*0.5</f>
        <v>1.3</v>
      </c>
      <c r="P133" s="1389">
        <v>1</v>
      </c>
      <c r="Q133" s="1389">
        <f t="shared" si="17"/>
        <v>1.3</v>
      </c>
      <c r="V133" s="914"/>
    </row>
    <row r="134" spans="1:22" ht="20.25" customHeight="1">
      <c r="A134" s="877"/>
      <c r="B134" s="1304"/>
      <c r="C134" s="1308" t="s">
        <v>1038</v>
      </c>
      <c r="D134" s="1348" t="s">
        <v>878</v>
      </c>
      <c r="E134" s="1442"/>
      <c r="F134" s="1483"/>
      <c r="G134" s="1303">
        <f t="shared" si="16"/>
        <v>0</v>
      </c>
      <c r="H134" s="1307"/>
      <c r="I134" s="1294" t="e">
        <f t="shared" si="15"/>
        <v>#DIV/0!</v>
      </c>
      <c r="J134" s="884"/>
      <c r="Q134" s="1542">
        <f>SUM(Q123:Q133)</f>
        <v>24.46</v>
      </c>
      <c r="V134" s="914"/>
    </row>
    <row r="135" spans="1:22" ht="20.25" customHeight="1">
      <c r="A135" s="877"/>
      <c r="B135" s="1304"/>
      <c r="C135" s="1308" t="s">
        <v>1039</v>
      </c>
      <c r="D135" s="1348" t="s">
        <v>878</v>
      </c>
      <c r="E135" s="1442"/>
      <c r="F135" s="1483"/>
      <c r="G135" s="1303">
        <f t="shared" si="16"/>
        <v>0</v>
      </c>
      <c r="H135" s="1307"/>
      <c r="I135" s="1294" t="e">
        <f t="shared" si="15"/>
        <v>#DIV/0!</v>
      </c>
      <c r="J135" s="884"/>
      <c r="V135" s="914"/>
    </row>
    <row r="136" spans="1:22" ht="20.25" customHeight="1">
      <c r="A136" s="877"/>
      <c r="B136" s="1304"/>
      <c r="C136" s="1308" t="s">
        <v>1040</v>
      </c>
      <c r="D136" s="1348" t="s">
        <v>878</v>
      </c>
      <c r="E136" s="1442"/>
      <c r="F136" s="1483"/>
      <c r="G136" s="1303">
        <f t="shared" si="16"/>
        <v>0</v>
      </c>
      <c r="H136" s="1307"/>
      <c r="I136" s="1294" t="e">
        <f t="shared" si="15"/>
        <v>#DIV/0!</v>
      </c>
      <c r="J136" s="884"/>
      <c r="K136" s="913"/>
      <c r="M136" s="1389" t="s">
        <v>115</v>
      </c>
      <c r="N136" s="1337" t="s">
        <v>70</v>
      </c>
      <c r="O136" s="1389">
        <v>3.9</v>
      </c>
      <c r="Q136" s="1389">
        <f>O136*P136</f>
        <v>0</v>
      </c>
      <c r="V136" s="914"/>
    </row>
    <row r="137" spans="1:22" ht="20.25" customHeight="1">
      <c r="A137" s="877"/>
      <c r="B137" s="1304"/>
      <c r="C137" s="1308" t="s">
        <v>1041</v>
      </c>
      <c r="D137" s="1348" t="s">
        <v>878</v>
      </c>
      <c r="E137" s="1442"/>
      <c r="F137" s="1483"/>
      <c r="G137" s="1303">
        <f t="shared" si="16"/>
        <v>0</v>
      </c>
      <c r="H137" s="1307"/>
      <c r="I137" s="1294" t="e">
        <f t="shared" si="15"/>
        <v>#DIV/0!</v>
      </c>
      <c r="J137" s="884"/>
      <c r="M137" s="1389" t="s">
        <v>1165</v>
      </c>
      <c r="N137" s="1337" t="s">
        <v>71</v>
      </c>
      <c r="O137" s="1389">
        <v>3.9</v>
      </c>
      <c r="Q137" s="1389">
        <f t="shared" ref="Q137:Q144" si="18">O137*P137</f>
        <v>0</v>
      </c>
      <c r="S137" s="1669">
        <f>Q134+Q152</f>
        <v>51.96</v>
      </c>
      <c r="V137" s="914"/>
    </row>
    <row r="138" spans="1:22" ht="20.25" customHeight="1">
      <c r="A138" s="877"/>
      <c r="B138" s="1304"/>
      <c r="C138" s="1308" t="s">
        <v>1042</v>
      </c>
      <c r="D138" s="1348" t="s">
        <v>878</v>
      </c>
      <c r="E138" s="1442"/>
      <c r="F138" s="1483"/>
      <c r="G138" s="1303">
        <f t="shared" si="16"/>
        <v>0</v>
      </c>
      <c r="H138" s="1307"/>
      <c r="I138" s="1294" t="e">
        <f t="shared" si="15"/>
        <v>#DIV/0!</v>
      </c>
      <c r="J138" s="884"/>
      <c r="M138" s="1389" t="s">
        <v>1165</v>
      </c>
      <c r="N138" s="1337" t="s">
        <v>72</v>
      </c>
      <c r="O138" s="1389">
        <v>10</v>
      </c>
      <c r="P138" s="1389">
        <v>1</v>
      </c>
      <c r="Q138" s="1389">
        <f t="shared" si="18"/>
        <v>10</v>
      </c>
      <c r="S138" s="1669"/>
      <c r="V138" s="914"/>
    </row>
    <row r="139" spans="1:22" ht="20.25" customHeight="1">
      <c r="A139" s="877"/>
      <c r="B139" s="1304"/>
      <c r="C139" s="1308" t="s">
        <v>1043</v>
      </c>
      <c r="D139" s="1348" t="s">
        <v>943</v>
      </c>
      <c r="E139" s="1442"/>
      <c r="F139" s="1483"/>
      <c r="G139" s="1303">
        <f t="shared" si="16"/>
        <v>0</v>
      </c>
      <c r="H139" s="1307"/>
      <c r="I139" s="1294" t="e">
        <f t="shared" si="15"/>
        <v>#DIV/0!</v>
      </c>
      <c r="J139" s="884"/>
      <c r="M139" s="1389" t="s">
        <v>1165</v>
      </c>
      <c r="N139" s="1337" t="s">
        <v>73</v>
      </c>
      <c r="O139" s="1389">
        <v>8.5</v>
      </c>
      <c r="P139" s="1389">
        <v>1</v>
      </c>
      <c r="Q139" s="1389">
        <f t="shared" si="18"/>
        <v>8.5</v>
      </c>
      <c r="S139" s="1669"/>
      <c r="V139" s="914"/>
    </row>
    <row r="140" spans="1:22" ht="20.25" customHeight="1">
      <c r="A140" s="877"/>
      <c r="B140" s="1304"/>
      <c r="C140" s="1308" t="s">
        <v>1044</v>
      </c>
      <c r="D140" s="1348" t="s">
        <v>943</v>
      </c>
      <c r="E140" s="1442"/>
      <c r="F140" s="1483"/>
      <c r="G140" s="1303">
        <f t="shared" si="16"/>
        <v>0</v>
      </c>
      <c r="H140" s="1307"/>
      <c r="I140" s="1294" t="e">
        <f t="shared" si="15"/>
        <v>#DIV/0!</v>
      </c>
      <c r="J140" s="884"/>
      <c r="M140" s="1389" t="s">
        <v>1165</v>
      </c>
      <c r="N140" s="1337" t="s">
        <v>74</v>
      </c>
      <c r="O140" s="1389">
        <v>9</v>
      </c>
      <c r="P140" s="1389">
        <v>1</v>
      </c>
      <c r="Q140" s="1389">
        <f t="shared" si="18"/>
        <v>9</v>
      </c>
      <c r="V140" s="914"/>
    </row>
    <row r="141" spans="1:22" ht="20.25" customHeight="1">
      <c r="A141" s="877"/>
      <c r="B141" s="1304"/>
      <c r="C141" s="1308" t="s">
        <v>1045</v>
      </c>
      <c r="D141" s="1348" t="s">
        <v>943</v>
      </c>
      <c r="E141" s="1442"/>
      <c r="F141" s="1483"/>
      <c r="G141" s="1303">
        <f t="shared" si="16"/>
        <v>0</v>
      </c>
      <c r="H141" s="1307"/>
      <c r="I141" s="1294" t="e">
        <f t="shared" si="15"/>
        <v>#DIV/0!</v>
      </c>
      <c r="J141" s="884"/>
      <c r="M141" s="1389" t="s">
        <v>1165</v>
      </c>
      <c r="N141" s="1331" t="s">
        <v>75</v>
      </c>
      <c r="O141" s="1389">
        <v>6</v>
      </c>
      <c r="Q141" s="1389">
        <f t="shared" si="18"/>
        <v>0</v>
      </c>
      <c r="V141" s="914"/>
    </row>
    <row r="142" spans="1:22" ht="20.25" customHeight="1">
      <c r="A142" s="877"/>
      <c r="B142" s="1304"/>
      <c r="C142" s="1308" t="s">
        <v>1046</v>
      </c>
      <c r="D142" s="1348" t="s">
        <v>943</v>
      </c>
      <c r="E142" s="1442"/>
      <c r="F142" s="1483"/>
      <c r="G142" s="1303">
        <f t="shared" si="16"/>
        <v>0</v>
      </c>
      <c r="H142" s="1307"/>
      <c r="I142" s="1294" t="e">
        <f t="shared" si="15"/>
        <v>#DIV/0!</v>
      </c>
      <c r="J142" s="884"/>
      <c r="M142" s="1389" t="s">
        <v>1165</v>
      </c>
      <c r="N142" s="1331" t="s">
        <v>76</v>
      </c>
      <c r="O142" s="1389">
        <v>2.6</v>
      </c>
      <c r="Q142" s="1389">
        <f t="shared" si="18"/>
        <v>0</v>
      </c>
      <c r="V142" s="914"/>
    </row>
    <row r="143" spans="1:22" ht="20.25" customHeight="1">
      <c r="A143" s="877"/>
      <c r="B143" s="1304"/>
      <c r="C143" s="1308" t="s">
        <v>1047</v>
      </c>
      <c r="D143" s="1348" t="s">
        <v>943</v>
      </c>
      <c r="E143" s="1442"/>
      <c r="F143" s="1483"/>
      <c r="G143" s="1303">
        <f t="shared" si="16"/>
        <v>0</v>
      </c>
      <c r="H143" s="1307"/>
      <c r="I143" s="1294" t="e">
        <f t="shared" si="15"/>
        <v>#DIV/0!</v>
      </c>
      <c r="J143" s="884"/>
      <c r="M143" s="1389" t="s">
        <v>1165</v>
      </c>
      <c r="N143" s="1331" t="s">
        <v>954</v>
      </c>
      <c r="O143" s="1389">
        <v>2.6</v>
      </c>
      <c r="Q143" s="1389">
        <f t="shared" si="18"/>
        <v>0</v>
      </c>
      <c r="V143" s="914"/>
    </row>
    <row r="144" spans="1:22" ht="20.25" customHeight="1">
      <c r="A144" s="877"/>
      <c r="B144" s="1304"/>
      <c r="C144" s="1308" t="s">
        <v>1048</v>
      </c>
      <c r="D144" s="1348" t="s">
        <v>943</v>
      </c>
      <c r="E144" s="1442"/>
      <c r="F144" s="1483"/>
      <c r="G144" s="1303">
        <f t="shared" si="16"/>
        <v>0</v>
      </c>
      <c r="H144" s="1307"/>
      <c r="I144" s="1294" t="e">
        <f t="shared" si="15"/>
        <v>#DIV/0!</v>
      </c>
      <c r="J144" s="884"/>
      <c r="M144" s="1389" t="s">
        <v>1165</v>
      </c>
      <c r="N144" s="1331" t="s">
        <v>949</v>
      </c>
      <c r="O144" s="1389">
        <v>2.6</v>
      </c>
      <c r="Q144" s="1389">
        <f t="shared" si="18"/>
        <v>0</v>
      </c>
      <c r="V144" s="914"/>
    </row>
    <row r="145" spans="1:22" ht="20.25" customHeight="1">
      <c r="A145" s="877"/>
      <c r="B145" s="1304"/>
      <c r="C145" s="1308" t="s">
        <v>1048</v>
      </c>
      <c r="D145" s="1348" t="s">
        <v>943</v>
      </c>
      <c r="E145" s="1442"/>
      <c r="F145" s="1483"/>
      <c r="G145" s="1303">
        <f t="shared" si="16"/>
        <v>0</v>
      </c>
      <c r="H145" s="1307"/>
      <c r="I145" s="1294" t="e">
        <f t="shared" si="15"/>
        <v>#DIV/0!</v>
      </c>
      <c r="J145" s="884"/>
      <c r="M145" s="1389"/>
      <c r="N145" s="1331"/>
      <c r="V145" s="914"/>
    </row>
    <row r="146" spans="1:22" ht="20.25" customHeight="1">
      <c r="A146" s="877"/>
      <c r="B146" s="1304"/>
      <c r="C146" s="1308" t="s">
        <v>1048</v>
      </c>
      <c r="D146" s="1348" t="s">
        <v>943</v>
      </c>
      <c r="E146" s="1442"/>
      <c r="F146" s="1483"/>
      <c r="G146" s="1303">
        <f t="shared" si="16"/>
        <v>0</v>
      </c>
      <c r="H146" s="1307"/>
      <c r="I146" s="1294" t="e">
        <f t="shared" si="15"/>
        <v>#DIV/0!</v>
      </c>
      <c r="J146" s="884"/>
      <c r="M146" s="1389" t="s">
        <v>1165</v>
      </c>
      <c r="N146" s="1331" t="s">
        <v>950</v>
      </c>
      <c r="O146" s="1389">
        <v>1.1200000000000001</v>
      </c>
      <c r="Q146" s="1389">
        <f t="shared" ref="Q146:Q151" si="19">O146*P146</f>
        <v>0</v>
      </c>
      <c r="V146" s="914"/>
    </row>
    <row r="147" spans="1:22" ht="20.25" customHeight="1">
      <c r="A147" s="877"/>
      <c r="B147" s="1304"/>
      <c r="C147" s="1308" t="s">
        <v>1049</v>
      </c>
      <c r="D147" s="1348" t="s">
        <v>943</v>
      </c>
      <c r="E147" s="1442"/>
      <c r="F147" s="1483"/>
      <c r="G147" s="1303">
        <f t="shared" si="16"/>
        <v>0</v>
      </c>
      <c r="H147" s="1307"/>
      <c r="I147" s="1294" t="e">
        <f t="shared" si="15"/>
        <v>#DIV/0!</v>
      </c>
      <c r="J147" s="884"/>
      <c r="M147" s="1389" t="s">
        <v>1165</v>
      </c>
      <c r="N147" s="1331" t="s">
        <v>955</v>
      </c>
      <c r="O147" s="1389">
        <v>5.5</v>
      </c>
      <c r="Q147" s="1389">
        <f t="shared" si="19"/>
        <v>0</v>
      </c>
      <c r="V147" s="914"/>
    </row>
    <row r="148" spans="1:22" ht="20.25" customHeight="1">
      <c r="A148" s="877"/>
      <c r="B148" s="1304"/>
      <c r="C148" s="1308" t="s">
        <v>1050</v>
      </c>
      <c r="D148" s="1348" t="s">
        <v>943</v>
      </c>
      <c r="E148" s="1442"/>
      <c r="F148" s="1483"/>
      <c r="G148" s="1303">
        <f t="shared" si="16"/>
        <v>0</v>
      </c>
      <c r="H148" s="1307"/>
      <c r="I148" s="1294" t="e">
        <f t="shared" si="15"/>
        <v>#DIV/0!</v>
      </c>
      <c r="J148" s="884"/>
      <c r="M148" s="1389" t="s">
        <v>115</v>
      </c>
      <c r="N148" s="1533" t="s">
        <v>951</v>
      </c>
      <c r="O148" s="1389">
        <v>16</v>
      </c>
      <c r="Q148" s="1389">
        <f t="shared" si="19"/>
        <v>0</v>
      </c>
      <c r="V148" s="914"/>
    </row>
    <row r="149" spans="1:22" ht="20.25" customHeight="1">
      <c r="A149" s="877"/>
      <c r="B149" s="1304"/>
      <c r="C149" s="1308" t="s">
        <v>1050</v>
      </c>
      <c r="D149" s="1348" t="s">
        <v>943</v>
      </c>
      <c r="E149" s="1442"/>
      <c r="F149" s="1483"/>
      <c r="G149" s="1303">
        <f t="shared" si="16"/>
        <v>0</v>
      </c>
      <c r="H149" s="1307"/>
      <c r="I149" s="1294" t="e">
        <f t="shared" si="15"/>
        <v>#DIV/0!</v>
      </c>
      <c r="J149" s="884"/>
      <c r="M149" s="1389" t="s">
        <v>1165</v>
      </c>
      <c r="N149" s="1331" t="s">
        <v>1162</v>
      </c>
      <c r="O149" s="1389">
        <v>6</v>
      </c>
      <c r="Q149" s="1389">
        <f t="shared" si="19"/>
        <v>0</v>
      </c>
      <c r="V149" s="914"/>
    </row>
    <row r="150" spans="1:22" ht="20.25" customHeight="1">
      <c r="A150" s="877"/>
      <c r="B150" s="1304"/>
      <c r="C150" s="1308" t="s">
        <v>1049</v>
      </c>
      <c r="D150" s="1348" t="s">
        <v>943</v>
      </c>
      <c r="E150" s="1442"/>
      <c r="F150" s="1483"/>
      <c r="G150" s="1303">
        <f t="shared" si="16"/>
        <v>0</v>
      </c>
      <c r="H150" s="1307"/>
      <c r="I150" s="1294" t="e">
        <f t="shared" si="15"/>
        <v>#DIV/0!</v>
      </c>
      <c r="J150" s="884"/>
      <c r="M150" s="1389" t="s">
        <v>1165</v>
      </c>
      <c r="N150" s="1337" t="s">
        <v>1018</v>
      </c>
      <c r="O150" s="1389">
        <v>7</v>
      </c>
      <c r="Q150" s="1389">
        <f t="shared" si="19"/>
        <v>0</v>
      </c>
      <c r="V150" s="914"/>
    </row>
    <row r="151" spans="1:22" ht="20.25" customHeight="1">
      <c r="A151" s="877"/>
      <c r="B151" s="1304"/>
      <c r="C151" s="1308" t="s">
        <v>1051</v>
      </c>
      <c r="D151" s="1348" t="s">
        <v>943</v>
      </c>
      <c r="E151" s="1442"/>
      <c r="F151" s="1483"/>
      <c r="G151" s="1303">
        <f t="shared" si="16"/>
        <v>0</v>
      </c>
      <c r="H151" s="1307"/>
      <c r="I151" s="1294" t="e">
        <f t="shared" si="15"/>
        <v>#DIV/0!</v>
      </c>
      <c r="J151" s="884"/>
      <c r="M151" s="1389" t="s">
        <v>1165</v>
      </c>
      <c r="N151" s="1337" t="s">
        <v>525</v>
      </c>
      <c r="O151" s="1389">
        <v>10</v>
      </c>
      <c r="P151" s="1537"/>
      <c r="Q151" s="1389">
        <f t="shared" si="19"/>
        <v>0</v>
      </c>
      <c r="V151" s="914"/>
    </row>
    <row r="152" spans="1:22" ht="20.25" customHeight="1">
      <c r="A152" s="877"/>
      <c r="B152" s="1304"/>
      <c r="C152" s="1308" t="s">
        <v>1006</v>
      </c>
      <c r="D152" s="1348" t="s">
        <v>943</v>
      </c>
      <c r="E152" s="1442"/>
      <c r="F152" s="1483"/>
      <c r="G152" s="1303">
        <f t="shared" si="16"/>
        <v>0</v>
      </c>
      <c r="H152" s="1307"/>
      <c r="I152" s="1294" t="e">
        <f t="shared" si="15"/>
        <v>#DIV/0!</v>
      </c>
      <c r="J152" s="884"/>
      <c r="Q152" s="1542">
        <f>SUM(Q136:Q151)</f>
        <v>27.5</v>
      </c>
      <c r="V152" s="914"/>
    </row>
    <row r="153" spans="1:22" ht="20.25" customHeight="1">
      <c r="A153" s="877"/>
      <c r="B153" s="1304" t="s">
        <v>346</v>
      </c>
      <c r="C153" s="1305" t="s">
        <v>558</v>
      </c>
      <c r="D153" s="1344"/>
      <c r="E153" s="1442"/>
      <c r="F153" s="1483"/>
      <c r="G153" s="1303"/>
      <c r="H153" s="1307"/>
      <c r="I153" s="1294"/>
      <c r="J153" s="884"/>
      <c r="V153" s="914"/>
    </row>
    <row r="154" spans="1:22" ht="20.25" customHeight="1">
      <c r="A154" s="877"/>
      <c r="B154" s="1309"/>
      <c r="C154" s="1310" t="s">
        <v>1052</v>
      </c>
      <c r="D154" s="1463" t="s">
        <v>943</v>
      </c>
      <c r="E154" s="1478"/>
      <c r="F154" s="1488"/>
      <c r="G154" s="1303">
        <f t="shared" si="16"/>
        <v>0</v>
      </c>
      <c r="H154" s="1312"/>
      <c r="I154" s="1294" t="e">
        <f t="shared" ref="I154:I167" si="20">+G154/$H$317*100</f>
        <v>#DIV/0!</v>
      </c>
      <c r="J154" s="884"/>
      <c r="V154" s="914"/>
    </row>
    <row r="155" spans="1:22" ht="20.25" customHeight="1">
      <c r="A155" s="877"/>
      <c r="B155" s="1309"/>
      <c r="C155" s="1310" t="s">
        <v>1053</v>
      </c>
      <c r="D155" s="1463" t="s">
        <v>943</v>
      </c>
      <c r="E155" s="1478"/>
      <c r="F155" s="1488"/>
      <c r="G155" s="1303">
        <f t="shared" si="16"/>
        <v>0</v>
      </c>
      <c r="H155" s="1312"/>
      <c r="I155" s="1294" t="e">
        <f t="shared" si="20"/>
        <v>#DIV/0!</v>
      </c>
      <c r="J155" s="884"/>
      <c r="M155" s="928"/>
      <c r="V155" s="914"/>
    </row>
    <row r="156" spans="1:22" ht="20.25" customHeight="1">
      <c r="A156" s="877"/>
      <c r="B156" s="1309"/>
      <c r="C156" s="1310" t="s">
        <v>1054</v>
      </c>
      <c r="D156" s="1463" t="s">
        <v>943</v>
      </c>
      <c r="E156" s="1478"/>
      <c r="F156" s="1488"/>
      <c r="G156" s="1303">
        <f t="shared" si="16"/>
        <v>0</v>
      </c>
      <c r="H156" s="1312"/>
      <c r="I156" s="1294" t="e">
        <f t="shared" si="20"/>
        <v>#DIV/0!</v>
      </c>
      <c r="J156" s="884"/>
      <c r="V156" s="914"/>
    </row>
    <row r="157" spans="1:22" ht="20.25" customHeight="1">
      <c r="A157" s="877"/>
      <c r="B157" s="1309"/>
      <c r="C157" s="1310" t="s">
        <v>1055</v>
      </c>
      <c r="D157" s="1463" t="s">
        <v>943</v>
      </c>
      <c r="E157" s="1478"/>
      <c r="F157" s="1488"/>
      <c r="G157" s="1303">
        <f t="shared" si="16"/>
        <v>0</v>
      </c>
      <c r="H157" s="1312"/>
      <c r="I157" s="1294" t="e">
        <f t="shared" si="20"/>
        <v>#DIV/0!</v>
      </c>
      <c r="J157" s="884"/>
      <c r="V157" s="914"/>
    </row>
    <row r="158" spans="1:22" ht="20.25" customHeight="1">
      <c r="A158" s="877"/>
      <c r="B158" s="1309"/>
      <c r="C158" s="1310" t="s">
        <v>1056</v>
      </c>
      <c r="D158" s="1463" t="s">
        <v>878</v>
      </c>
      <c r="E158" s="1478"/>
      <c r="F158" s="1488"/>
      <c r="G158" s="1303">
        <f t="shared" si="16"/>
        <v>0</v>
      </c>
      <c r="H158" s="1312"/>
      <c r="I158" s="1294" t="e">
        <f t="shared" si="20"/>
        <v>#DIV/0!</v>
      </c>
      <c r="J158" s="884"/>
      <c r="V158" s="914"/>
    </row>
    <row r="159" spans="1:22" ht="20.25" customHeight="1">
      <c r="A159" s="877"/>
      <c r="B159" s="1309"/>
      <c r="C159" s="1310" t="s">
        <v>1057</v>
      </c>
      <c r="D159" s="1463" t="s">
        <v>943</v>
      </c>
      <c r="E159" s="1478"/>
      <c r="F159" s="1488"/>
      <c r="G159" s="1303">
        <f t="shared" si="16"/>
        <v>0</v>
      </c>
      <c r="H159" s="1312"/>
      <c r="I159" s="1294" t="e">
        <f t="shared" si="20"/>
        <v>#DIV/0!</v>
      </c>
      <c r="J159" s="884"/>
      <c r="V159" s="914"/>
    </row>
    <row r="160" spans="1:22" ht="20.25" customHeight="1">
      <c r="A160" s="877"/>
      <c r="B160" s="1309"/>
      <c r="C160" s="1310" t="s">
        <v>1058</v>
      </c>
      <c r="D160" s="1463" t="s">
        <v>943</v>
      </c>
      <c r="E160" s="1478"/>
      <c r="F160" s="1488"/>
      <c r="G160" s="1303">
        <f t="shared" si="16"/>
        <v>0</v>
      </c>
      <c r="H160" s="1312"/>
      <c r="I160" s="1294" t="e">
        <f t="shared" si="20"/>
        <v>#DIV/0!</v>
      </c>
      <c r="J160" s="884"/>
      <c r="V160" s="914"/>
    </row>
    <row r="161" spans="1:22" ht="20.25" customHeight="1">
      <c r="A161" s="877"/>
      <c r="B161" s="1309"/>
      <c r="C161" s="1310" t="s">
        <v>1059</v>
      </c>
      <c r="D161" s="1463" t="s">
        <v>943</v>
      </c>
      <c r="E161" s="1478"/>
      <c r="F161" s="1488"/>
      <c r="G161" s="1303">
        <f t="shared" si="16"/>
        <v>0</v>
      </c>
      <c r="H161" s="1312"/>
      <c r="I161" s="1294" t="e">
        <f t="shared" si="20"/>
        <v>#DIV/0!</v>
      </c>
      <c r="J161" s="884"/>
      <c r="V161" s="914"/>
    </row>
    <row r="162" spans="1:22" ht="20.25" customHeight="1">
      <c r="A162" s="877"/>
      <c r="B162" s="1309"/>
      <c r="C162" s="1310" t="s">
        <v>1060</v>
      </c>
      <c r="D162" s="1463" t="s">
        <v>943</v>
      </c>
      <c r="E162" s="1478"/>
      <c r="F162" s="1488"/>
      <c r="G162" s="1303">
        <f t="shared" si="16"/>
        <v>0</v>
      </c>
      <c r="H162" s="1312"/>
      <c r="I162" s="1294" t="e">
        <f t="shared" si="20"/>
        <v>#DIV/0!</v>
      </c>
      <c r="J162" s="884"/>
      <c r="V162" s="914"/>
    </row>
    <row r="163" spans="1:22" ht="20.25" customHeight="1">
      <c r="A163" s="877"/>
      <c r="B163" s="1309"/>
      <c r="C163" s="1310" t="s">
        <v>1061</v>
      </c>
      <c r="D163" s="1463" t="s">
        <v>943</v>
      </c>
      <c r="E163" s="1478"/>
      <c r="F163" s="1488"/>
      <c r="G163" s="1303">
        <f t="shared" si="16"/>
        <v>0</v>
      </c>
      <c r="H163" s="1312"/>
      <c r="I163" s="1294" t="e">
        <f t="shared" si="20"/>
        <v>#DIV/0!</v>
      </c>
      <c r="J163" s="884"/>
      <c r="V163" s="914"/>
    </row>
    <row r="164" spans="1:22" ht="20.25" customHeight="1">
      <c r="A164" s="877"/>
      <c r="B164" s="1309"/>
      <c r="C164" s="1310" t="s">
        <v>1062</v>
      </c>
      <c r="D164" s="1463" t="s">
        <v>943</v>
      </c>
      <c r="E164" s="1478"/>
      <c r="F164" s="1488"/>
      <c r="G164" s="1303">
        <f t="shared" si="16"/>
        <v>0</v>
      </c>
      <c r="H164" s="1312"/>
      <c r="I164" s="1294" t="e">
        <f t="shared" si="20"/>
        <v>#DIV/0!</v>
      </c>
      <c r="J164" s="884"/>
      <c r="V164" s="914"/>
    </row>
    <row r="165" spans="1:22" ht="20.25" customHeight="1">
      <c r="A165" s="877"/>
      <c r="B165" s="1309"/>
      <c r="C165" s="1310" t="s">
        <v>1063</v>
      </c>
      <c r="D165" s="1463" t="s">
        <v>943</v>
      </c>
      <c r="E165" s="1478"/>
      <c r="F165" s="1488"/>
      <c r="G165" s="1303">
        <f t="shared" si="16"/>
        <v>0</v>
      </c>
      <c r="H165" s="1312"/>
      <c r="I165" s="1294" t="e">
        <f t="shared" si="20"/>
        <v>#DIV/0!</v>
      </c>
      <c r="J165" s="884"/>
      <c r="V165" s="914"/>
    </row>
    <row r="166" spans="1:22" ht="20.25" customHeight="1">
      <c r="A166" s="877"/>
      <c r="B166" s="1309"/>
      <c r="C166" s="1310" t="s">
        <v>1064</v>
      </c>
      <c r="D166" s="1463" t="s">
        <v>878</v>
      </c>
      <c r="E166" s="1478"/>
      <c r="F166" s="1488"/>
      <c r="G166" s="1303">
        <f t="shared" si="16"/>
        <v>0</v>
      </c>
      <c r="H166" s="1312"/>
      <c r="I166" s="1294" t="e">
        <f t="shared" si="20"/>
        <v>#DIV/0!</v>
      </c>
      <c r="J166" s="884"/>
      <c r="V166" s="914"/>
    </row>
    <row r="167" spans="1:22" ht="20.25" customHeight="1">
      <c r="A167" s="877"/>
      <c r="B167" s="1309"/>
      <c r="C167" s="1310" t="s">
        <v>1065</v>
      </c>
      <c r="D167" s="1463" t="s">
        <v>878</v>
      </c>
      <c r="E167" s="1478"/>
      <c r="F167" s="1488"/>
      <c r="G167" s="1303">
        <f t="shared" si="16"/>
        <v>0</v>
      </c>
      <c r="H167" s="1312"/>
      <c r="I167" s="1294" t="e">
        <f t="shared" si="20"/>
        <v>#DIV/0!</v>
      </c>
      <c r="J167" s="884"/>
      <c r="V167" s="914"/>
    </row>
    <row r="168" spans="1:22" ht="20.25" customHeight="1">
      <c r="A168" s="877"/>
      <c r="B168" s="1313" t="s">
        <v>347</v>
      </c>
      <c r="C168" s="1305" t="s">
        <v>290</v>
      </c>
      <c r="D168" s="1356"/>
      <c r="E168" s="1446"/>
      <c r="F168" s="1488"/>
      <c r="G168" s="1303"/>
      <c r="H168" s="1312"/>
      <c r="I168" s="1294"/>
      <c r="J168" s="884"/>
      <c r="V168" s="914"/>
    </row>
    <row r="169" spans="1:22" ht="20.25" customHeight="1">
      <c r="A169" s="877"/>
      <c r="B169" s="1309"/>
      <c r="C169" s="1314" t="s">
        <v>1066</v>
      </c>
      <c r="D169" s="1463" t="s">
        <v>943</v>
      </c>
      <c r="E169" s="1478"/>
      <c r="F169" s="1488"/>
      <c r="G169" s="1303">
        <f t="shared" si="16"/>
        <v>0</v>
      </c>
      <c r="H169" s="1312"/>
      <c r="I169" s="1294" t="e">
        <f t="shared" ref="I169:I182" si="21">+G169/$H$317*100</f>
        <v>#DIV/0!</v>
      </c>
      <c r="J169" s="884"/>
      <c r="V169" s="914"/>
    </row>
    <row r="170" spans="1:22" ht="20.25" customHeight="1">
      <c r="A170" s="877"/>
      <c r="B170" s="1309"/>
      <c r="C170" s="1310" t="s">
        <v>1066</v>
      </c>
      <c r="D170" s="1463" t="s">
        <v>943</v>
      </c>
      <c r="E170" s="1478"/>
      <c r="F170" s="1488"/>
      <c r="G170" s="1303">
        <f t="shared" si="16"/>
        <v>0</v>
      </c>
      <c r="H170" s="1312"/>
      <c r="I170" s="1294" t="e">
        <f t="shared" si="21"/>
        <v>#DIV/0!</v>
      </c>
      <c r="J170" s="884"/>
      <c r="V170" s="914"/>
    </row>
    <row r="171" spans="1:22" ht="20.25" customHeight="1">
      <c r="A171" s="877"/>
      <c r="B171" s="1309"/>
      <c r="C171" s="1310" t="s">
        <v>1067</v>
      </c>
      <c r="D171" s="1463" t="s">
        <v>943</v>
      </c>
      <c r="E171" s="1478"/>
      <c r="F171" s="1488"/>
      <c r="G171" s="1303">
        <f t="shared" si="16"/>
        <v>0</v>
      </c>
      <c r="H171" s="1312"/>
      <c r="I171" s="1294" t="e">
        <f t="shared" si="21"/>
        <v>#DIV/0!</v>
      </c>
      <c r="J171" s="884"/>
      <c r="V171" s="914"/>
    </row>
    <row r="172" spans="1:22" ht="20.25" customHeight="1">
      <c r="A172" s="877"/>
      <c r="B172" s="1309"/>
      <c r="C172" s="1310" t="s">
        <v>1067</v>
      </c>
      <c r="D172" s="1463" t="s">
        <v>943</v>
      </c>
      <c r="E172" s="1478"/>
      <c r="F172" s="1488"/>
      <c r="G172" s="1303">
        <f t="shared" si="16"/>
        <v>0</v>
      </c>
      <c r="H172" s="1312"/>
      <c r="I172" s="1294" t="e">
        <f t="shared" si="21"/>
        <v>#DIV/0!</v>
      </c>
      <c r="J172" s="884"/>
      <c r="V172" s="914"/>
    </row>
    <row r="173" spans="1:22" ht="20.25" customHeight="1">
      <c r="A173" s="877"/>
      <c r="B173" s="1309"/>
      <c r="C173" s="1310" t="s">
        <v>1068</v>
      </c>
      <c r="D173" s="1463" t="s">
        <v>943</v>
      </c>
      <c r="E173" s="1478"/>
      <c r="F173" s="1488"/>
      <c r="G173" s="1303">
        <f t="shared" si="16"/>
        <v>0</v>
      </c>
      <c r="H173" s="1312"/>
      <c r="I173" s="1294" t="e">
        <f t="shared" si="21"/>
        <v>#DIV/0!</v>
      </c>
      <c r="J173" s="884"/>
      <c r="K173" s="913"/>
      <c r="V173" s="914"/>
    </row>
    <row r="174" spans="1:22" ht="20.25" customHeight="1">
      <c r="A174" s="877"/>
      <c r="B174" s="1309"/>
      <c r="C174" s="1310" t="s">
        <v>1069</v>
      </c>
      <c r="D174" s="1463" t="s">
        <v>943</v>
      </c>
      <c r="E174" s="1478"/>
      <c r="F174" s="1488"/>
      <c r="G174" s="1303">
        <f t="shared" si="16"/>
        <v>0</v>
      </c>
      <c r="H174" s="1312"/>
      <c r="I174" s="1294" t="e">
        <f t="shared" si="21"/>
        <v>#DIV/0!</v>
      </c>
      <c r="J174" s="884"/>
      <c r="V174" s="914"/>
    </row>
    <row r="175" spans="1:22" ht="20.25" customHeight="1">
      <c r="A175" s="877"/>
      <c r="B175" s="1309"/>
      <c r="C175" s="1310" t="s">
        <v>1070</v>
      </c>
      <c r="D175" s="1463" t="s">
        <v>943</v>
      </c>
      <c r="E175" s="1478"/>
      <c r="F175" s="1488"/>
      <c r="G175" s="1303">
        <f t="shared" si="16"/>
        <v>0</v>
      </c>
      <c r="H175" s="1312"/>
      <c r="I175" s="1294" t="e">
        <f t="shared" si="21"/>
        <v>#DIV/0!</v>
      </c>
      <c r="J175" s="884"/>
      <c r="V175" s="914"/>
    </row>
    <row r="176" spans="1:22" ht="20.25" customHeight="1">
      <c r="A176" s="877"/>
      <c r="B176" s="1304"/>
      <c r="C176" s="1310" t="s">
        <v>1071</v>
      </c>
      <c r="D176" s="1463" t="s">
        <v>943</v>
      </c>
      <c r="E176" s="1478"/>
      <c r="F176" s="1488"/>
      <c r="G176" s="1410">
        <f t="shared" si="16"/>
        <v>0</v>
      </c>
      <c r="H176" s="1342"/>
      <c r="I176" s="1294" t="e">
        <f t="shared" si="21"/>
        <v>#DIV/0!</v>
      </c>
      <c r="J176" s="884"/>
      <c r="V176" s="914"/>
    </row>
    <row r="177" spans="1:22" ht="20.25" customHeight="1">
      <c r="A177" s="956"/>
      <c r="B177" s="1309"/>
      <c r="C177" s="1310" t="s">
        <v>1072</v>
      </c>
      <c r="D177" s="1463" t="s">
        <v>943</v>
      </c>
      <c r="E177" s="1478"/>
      <c r="F177" s="1488"/>
      <c r="G177" s="1410">
        <f t="shared" si="16"/>
        <v>0</v>
      </c>
      <c r="H177" s="1464"/>
      <c r="I177" s="1294" t="e">
        <f t="shared" si="21"/>
        <v>#DIV/0!</v>
      </c>
      <c r="J177" s="1399"/>
      <c r="V177" s="914"/>
    </row>
    <row r="178" spans="1:22" ht="20.25" customHeight="1">
      <c r="A178" s="956"/>
      <c r="B178" s="1309"/>
      <c r="C178" s="1310" t="s">
        <v>1073</v>
      </c>
      <c r="D178" s="1463" t="s">
        <v>943</v>
      </c>
      <c r="E178" s="1478"/>
      <c r="F178" s="1488"/>
      <c r="G178" s="1410">
        <f t="shared" si="16"/>
        <v>0</v>
      </c>
      <c r="H178" s="1464"/>
      <c r="I178" s="1294" t="e">
        <f t="shared" si="21"/>
        <v>#DIV/0!</v>
      </c>
      <c r="J178" s="1399"/>
      <c r="V178" s="914"/>
    </row>
    <row r="179" spans="1:22" ht="20.25" customHeight="1">
      <c r="A179" s="956"/>
      <c r="B179" s="1309"/>
      <c r="C179" s="1310" t="s">
        <v>1074</v>
      </c>
      <c r="D179" s="1463" t="s">
        <v>943</v>
      </c>
      <c r="E179" s="1478"/>
      <c r="F179" s="1488"/>
      <c r="G179" s="1410">
        <f t="shared" si="16"/>
        <v>0</v>
      </c>
      <c r="H179" s="1464"/>
      <c r="I179" s="1294" t="e">
        <f t="shared" si="21"/>
        <v>#DIV/0!</v>
      </c>
      <c r="J179" s="1399"/>
      <c r="V179" s="914"/>
    </row>
    <row r="180" spans="1:22" ht="20.25" customHeight="1">
      <c r="A180" s="956"/>
      <c r="B180" s="1309"/>
      <c r="C180" s="1310" t="s">
        <v>1075</v>
      </c>
      <c r="D180" s="1463" t="s">
        <v>943</v>
      </c>
      <c r="E180" s="1478"/>
      <c r="F180" s="1488"/>
      <c r="G180" s="1410">
        <f t="shared" si="16"/>
        <v>0</v>
      </c>
      <c r="H180" s="1464"/>
      <c r="I180" s="1294" t="e">
        <f t="shared" si="21"/>
        <v>#DIV/0!</v>
      </c>
      <c r="J180" s="1399"/>
      <c r="V180" s="914"/>
    </row>
    <row r="181" spans="1:22" ht="20.25" customHeight="1">
      <c r="A181" s="956"/>
      <c r="B181" s="1309"/>
      <c r="C181" s="1310" t="s">
        <v>1076</v>
      </c>
      <c r="D181" s="1463" t="s">
        <v>943</v>
      </c>
      <c r="E181" s="1478"/>
      <c r="F181" s="1488"/>
      <c r="G181" s="1410">
        <f t="shared" si="16"/>
        <v>0</v>
      </c>
      <c r="H181" s="1464"/>
      <c r="I181" s="1294" t="e">
        <f t="shared" si="21"/>
        <v>#DIV/0!</v>
      </c>
      <c r="J181" s="1399"/>
      <c r="V181" s="914"/>
    </row>
    <row r="182" spans="1:22" s="914" customFormat="1" ht="20.25" customHeight="1" thickBot="1">
      <c r="A182" s="956"/>
      <c r="B182" s="1490"/>
      <c r="C182" s="1524" t="s">
        <v>1077</v>
      </c>
      <c r="D182" s="1491" t="s">
        <v>943</v>
      </c>
      <c r="E182" s="1490"/>
      <c r="F182" s="1489"/>
      <c r="G182" s="1484">
        <f t="shared" si="16"/>
        <v>0</v>
      </c>
      <c r="H182" s="1490"/>
      <c r="I182" s="1398" t="e">
        <f t="shared" si="21"/>
        <v>#DIV/0!</v>
      </c>
      <c r="J182" s="1399"/>
      <c r="O182" s="1273"/>
      <c r="P182" s="1273"/>
      <c r="Q182" s="1273"/>
    </row>
    <row r="183" spans="1:22" ht="20.25" customHeight="1" thickBot="1">
      <c r="A183" s="872"/>
      <c r="B183" s="1160">
        <v>12</v>
      </c>
      <c r="C183" s="1161" t="s">
        <v>661</v>
      </c>
      <c r="D183" s="1153"/>
      <c r="E183" s="1384"/>
      <c r="F183" s="1151"/>
      <c r="G183" s="1411">
        <f>SUM(G185:G247)</f>
        <v>0</v>
      </c>
      <c r="H183" s="1162">
        <f>SUM(G185:G247)</f>
        <v>0</v>
      </c>
      <c r="I183" s="1412"/>
      <c r="J183" s="876" t="e">
        <f>SUM(I184:I247)</f>
        <v>#DIV/0!</v>
      </c>
      <c r="K183" s="890"/>
      <c r="L183" s="1499"/>
      <c r="M183" s="890"/>
      <c r="N183" s="890"/>
      <c r="O183" s="1500"/>
      <c r="P183" s="1500"/>
      <c r="Q183" s="1500"/>
      <c r="R183" s="890"/>
      <c r="S183" s="890"/>
    </row>
    <row r="184" spans="1:22" ht="20.25" customHeight="1">
      <c r="A184" s="877"/>
      <c r="B184" s="1416" t="s">
        <v>983</v>
      </c>
      <c r="C184" s="1417" t="s">
        <v>984</v>
      </c>
      <c r="D184" s="1343"/>
      <c r="E184" s="1465"/>
      <c r="F184" s="1299"/>
      <c r="G184" s="1299"/>
      <c r="H184" s="1165"/>
      <c r="I184" s="1418"/>
      <c r="J184" s="1545"/>
      <c r="K184" s="890"/>
      <c r="L184" s="890"/>
      <c r="M184" s="890"/>
      <c r="N184" s="890"/>
      <c r="O184" s="1500"/>
      <c r="P184" s="1500"/>
      <c r="Q184" s="1500"/>
      <c r="R184" s="890"/>
      <c r="S184" s="890"/>
    </row>
    <row r="185" spans="1:22" ht="20.25" customHeight="1">
      <c r="A185" s="877"/>
      <c r="B185" s="1304"/>
      <c r="C185" s="1347" t="s">
        <v>1078</v>
      </c>
      <c r="D185" s="1348" t="s">
        <v>9</v>
      </c>
      <c r="E185" s="819"/>
      <c r="F185" s="1483"/>
      <c r="G185" s="1306">
        <f>E185*F185</f>
        <v>0</v>
      </c>
      <c r="H185" s="922"/>
      <c r="I185" s="1346" t="e">
        <f t="shared" ref="I185:I194" si="22">G185/$H$317*100</f>
        <v>#DIV/0!</v>
      </c>
      <c r="J185" s="1157"/>
      <c r="K185" s="890"/>
      <c r="L185" s="890"/>
      <c r="M185" s="1501"/>
      <c r="N185" s="890"/>
      <c r="O185" s="1502"/>
      <c r="P185" s="1502"/>
      <c r="Q185" s="1502"/>
      <c r="R185" s="890"/>
      <c r="S185" s="890"/>
    </row>
    <row r="186" spans="1:22" ht="20.25" customHeight="1">
      <c r="A186" s="877"/>
      <c r="B186" s="1304"/>
      <c r="C186" s="1347" t="s">
        <v>1079</v>
      </c>
      <c r="D186" s="1348" t="s">
        <v>9</v>
      </c>
      <c r="E186" s="819"/>
      <c r="F186" s="1483"/>
      <c r="G186" s="1306">
        <f>E186*F186</f>
        <v>0</v>
      </c>
      <c r="H186" s="922"/>
      <c r="I186" s="1346" t="e">
        <f t="shared" si="22"/>
        <v>#DIV/0!</v>
      </c>
      <c r="J186" s="1157"/>
      <c r="K186" s="890"/>
      <c r="L186" s="890"/>
      <c r="M186" s="1501"/>
      <c r="N186" s="890"/>
      <c r="O186" s="1502"/>
      <c r="P186" s="1502"/>
      <c r="Q186" s="1502"/>
      <c r="R186" s="890"/>
      <c r="S186" s="890"/>
    </row>
    <row r="187" spans="1:22" ht="20.25" customHeight="1">
      <c r="A187" s="877"/>
      <c r="B187" s="1304"/>
      <c r="C187" s="1347" t="s">
        <v>1080</v>
      </c>
      <c r="D187" s="1348" t="s">
        <v>9</v>
      </c>
      <c r="E187" s="819"/>
      <c r="F187" s="1483"/>
      <c r="G187" s="1306">
        <f>E187*F187</f>
        <v>0</v>
      </c>
      <c r="H187" s="922"/>
      <c r="I187" s="1346" t="e">
        <f t="shared" si="22"/>
        <v>#DIV/0!</v>
      </c>
      <c r="J187" s="1157"/>
      <c r="K187" s="890"/>
      <c r="L187" s="890"/>
      <c r="M187" s="1501"/>
      <c r="N187" s="890"/>
      <c r="O187" s="1502"/>
      <c r="P187" s="1502"/>
      <c r="Q187" s="1502"/>
      <c r="R187" s="890"/>
      <c r="S187" s="890"/>
    </row>
    <row r="188" spans="1:22" ht="20.25" customHeight="1">
      <c r="A188" s="877"/>
      <c r="B188" s="1304"/>
      <c r="C188" s="1347" t="s">
        <v>1081</v>
      </c>
      <c r="D188" s="1356" t="s">
        <v>943</v>
      </c>
      <c r="E188" s="819"/>
      <c r="F188" s="1483"/>
      <c r="G188" s="1306">
        <f t="shared" ref="G188:G247" si="23">E188*F188</f>
        <v>0</v>
      </c>
      <c r="H188" s="926"/>
      <c r="I188" s="1346" t="e">
        <f t="shared" si="22"/>
        <v>#DIV/0!</v>
      </c>
      <c r="J188" s="1157"/>
      <c r="K188" s="890"/>
      <c r="L188" s="890"/>
      <c r="M188" s="1501"/>
      <c r="N188" s="890"/>
      <c r="O188" s="1502"/>
      <c r="P188" s="1502"/>
      <c r="Q188" s="1502"/>
      <c r="R188" s="890"/>
      <c r="S188" s="890"/>
    </row>
    <row r="189" spans="1:22" ht="20.25" customHeight="1">
      <c r="A189" s="877"/>
      <c r="B189" s="1304"/>
      <c r="C189" s="1347" t="s">
        <v>1082</v>
      </c>
      <c r="D189" s="1356" t="s">
        <v>943</v>
      </c>
      <c r="E189" s="819"/>
      <c r="F189" s="1483"/>
      <c r="G189" s="1306">
        <f t="shared" si="23"/>
        <v>0</v>
      </c>
      <c r="H189" s="926"/>
      <c r="I189" s="1346" t="e">
        <f t="shared" si="22"/>
        <v>#DIV/0!</v>
      </c>
      <c r="J189" s="1157"/>
      <c r="K189" s="890"/>
      <c r="L189" s="890"/>
      <c r="M189" s="1501"/>
      <c r="N189" s="890"/>
      <c r="O189" s="1502"/>
      <c r="P189" s="1502"/>
      <c r="Q189" s="1502"/>
      <c r="R189" s="890"/>
      <c r="S189" s="890"/>
    </row>
    <row r="190" spans="1:22" ht="20.25" customHeight="1">
      <c r="A190" s="877"/>
      <c r="B190" s="1304"/>
      <c r="C190" s="1347" t="s">
        <v>1083</v>
      </c>
      <c r="D190" s="1356" t="s">
        <v>943</v>
      </c>
      <c r="E190" s="819"/>
      <c r="F190" s="1483"/>
      <c r="G190" s="1306">
        <f t="shared" si="23"/>
        <v>0</v>
      </c>
      <c r="H190" s="926"/>
      <c r="I190" s="1346" t="e">
        <f t="shared" si="22"/>
        <v>#DIV/0!</v>
      </c>
      <c r="J190" s="1157"/>
      <c r="K190" s="890"/>
      <c r="L190" s="890"/>
      <c r="M190" s="1501"/>
      <c r="N190" s="890"/>
      <c r="O190" s="1502"/>
      <c r="P190" s="1502"/>
      <c r="Q190" s="1502"/>
      <c r="R190" s="890"/>
      <c r="S190" s="890"/>
    </row>
    <row r="191" spans="1:22" ht="20.25" customHeight="1">
      <c r="A191" s="877"/>
      <c r="B191" s="1304"/>
      <c r="C191" s="1347" t="s">
        <v>1084</v>
      </c>
      <c r="D191" s="1356" t="s">
        <v>943</v>
      </c>
      <c r="E191" s="819"/>
      <c r="F191" s="1483"/>
      <c r="G191" s="1306">
        <f t="shared" ref="G191:G194" si="24">E191*F191</f>
        <v>0</v>
      </c>
      <c r="H191" s="926"/>
      <c r="I191" s="1346" t="e">
        <f t="shared" si="22"/>
        <v>#DIV/0!</v>
      </c>
      <c r="J191" s="1157"/>
      <c r="K191" s="890"/>
      <c r="L191" s="890"/>
      <c r="M191" s="1501"/>
      <c r="N191" s="890"/>
      <c r="O191" s="1502"/>
      <c r="P191" s="1502"/>
      <c r="Q191" s="1502"/>
      <c r="R191" s="890"/>
      <c r="S191" s="890"/>
    </row>
    <row r="192" spans="1:22" ht="20.25" customHeight="1">
      <c r="A192" s="877"/>
      <c r="B192" s="1304" t="s">
        <v>1131</v>
      </c>
      <c r="C192" s="1345" t="s">
        <v>1132</v>
      </c>
      <c r="D192" s="1356"/>
      <c r="E192" s="819"/>
      <c r="F192" s="1483"/>
      <c r="G192" s="1306"/>
      <c r="H192" s="926"/>
      <c r="I192" s="1346" t="e">
        <f t="shared" si="22"/>
        <v>#DIV/0!</v>
      </c>
      <c r="J192" s="1157"/>
      <c r="K192" s="890"/>
      <c r="L192" s="890"/>
      <c r="M192" s="1501"/>
      <c r="N192" s="890"/>
      <c r="O192" s="1502"/>
      <c r="P192" s="1502"/>
      <c r="Q192" s="1502"/>
      <c r="R192" s="890"/>
      <c r="S192" s="890"/>
    </row>
    <row r="193" spans="1:19" ht="20.25" customHeight="1">
      <c r="A193" s="877"/>
      <c r="B193" s="1304"/>
      <c r="C193" s="1347" t="s">
        <v>1078</v>
      </c>
      <c r="D193" s="1356" t="s">
        <v>9</v>
      </c>
      <c r="E193" s="819"/>
      <c r="F193" s="1483"/>
      <c r="G193" s="1306">
        <f t="shared" si="24"/>
        <v>0</v>
      </c>
      <c r="H193" s="926"/>
      <c r="I193" s="1346" t="e">
        <f t="shared" si="22"/>
        <v>#DIV/0!</v>
      </c>
      <c r="J193" s="1157"/>
      <c r="K193" s="890"/>
      <c r="L193" s="890"/>
      <c r="M193" s="1501"/>
      <c r="N193" s="890"/>
      <c r="O193" s="1502"/>
      <c r="P193" s="1502"/>
      <c r="Q193" s="1502"/>
      <c r="R193" s="890"/>
      <c r="S193" s="890"/>
    </row>
    <row r="194" spans="1:19" ht="20.25" customHeight="1">
      <c r="A194" s="877"/>
      <c r="B194" s="1304"/>
      <c r="C194" s="1347" t="s">
        <v>1133</v>
      </c>
      <c r="D194" s="1356" t="s">
        <v>943</v>
      </c>
      <c r="E194" s="819"/>
      <c r="F194" s="1483"/>
      <c r="G194" s="1306">
        <f t="shared" si="24"/>
        <v>0</v>
      </c>
      <c r="H194" s="926"/>
      <c r="I194" s="1346" t="e">
        <f t="shared" si="22"/>
        <v>#DIV/0!</v>
      </c>
      <c r="J194" s="1157"/>
      <c r="K194" s="890"/>
      <c r="L194" s="890"/>
      <c r="M194" s="1501"/>
      <c r="N194" s="890"/>
      <c r="O194" s="1502"/>
      <c r="P194" s="1502"/>
      <c r="Q194" s="1502"/>
      <c r="R194" s="890"/>
      <c r="S194" s="890"/>
    </row>
    <row r="195" spans="1:19" s="914" customFormat="1" ht="20.25" customHeight="1">
      <c r="A195" s="877"/>
      <c r="B195" s="1055" t="s">
        <v>985</v>
      </c>
      <c r="C195" s="1492" t="s">
        <v>986</v>
      </c>
      <c r="D195" s="1493"/>
      <c r="E195" s="1494"/>
      <c r="F195" s="1483"/>
      <c r="G195" s="1483"/>
      <c r="H195" s="1403"/>
      <c r="I195" s="1495"/>
      <c r="J195" s="1157"/>
      <c r="M195" s="1496"/>
      <c r="N195" s="1496"/>
      <c r="O195" s="1273"/>
      <c r="P195" s="1273"/>
      <c r="Q195" s="1273"/>
    </row>
    <row r="196" spans="1:19" s="914" customFormat="1" ht="20.25" customHeight="1">
      <c r="A196" s="877"/>
      <c r="B196" s="1055"/>
      <c r="C196" s="1497" t="s">
        <v>1114</v>
      </c>
      <c r="D196" s="1493"/>
      <c r="E196" s="1494"/>
      <c r="F196" s="1483"/>
      <c r="G196" s="1483"/>
      <c r="H196" s="1403"/>
      <c r="I196" s="1495"/>
      <c r="J196" s="1157"/>
      <c r="M196" s="1496"/>
      <c r="N196" s="1496"/>
      <c r="O196" s="1273"/>
      <c r="P196" s="1273"/>
      <c r="Q196" s="1273"/>
    </row>
    <row r="197" spans="1:19" s="914" customFormat="1" ht="20.25" customHeight="1">
      <c r="A197" s="877"/>
      <c r="B197" s="1055"/>
      <c r="C197" s="1497" t="s">
        <v>1115</v>
      </c>
      <c r="D197" s="1498" t="s">
        <v>15</v>
      </c>
      <c r="E197" s="1439"/>
      <c r="F197" s="1483"/>
      <c r="G197" s="1483">
        <f t="shared" ref="G197:G215" si="25">E197*F197</f>
        <v>0</v>
      </c>
      <c r="H197" s="1403"/>
      <c r="I197" s="1495" t="e">
        <f t="shared" ref="I197:I202" si="26">G197/$H$317*100</f>
        <v>#DIV/0!</v>
      </c>
      <c r="J197" s="1157"/>
      <c r="M197" s="1496"/>
      <c r="N197" s="1496"/>
      <c r="O197" s="1273"/>
      <c r="P197" s="1273"/>
      <c r="Q197" s="1273"/>
    </row>
    <row r="198" spans="1:19" s="914" customFormat="1" ht="20.25" customHeight="1">
      <c r="A198" s="877"/>
      <c r="B198" s="1055"/>
      <c r="C198" s="1497" t="s">
        <v>1116</v>
      </c>
      <c r="D198" s="1498" t="s">
        <v>15</v>
      </c>
      <c r="E198" s="1439"/>
      <c r="F198" s="1483"/>
      <c r="G198" s="1483">
        <f t="shared" si="25"/>
        <v>0</v>
      </c>
      <c r="H198" s="1403"/>
      <c r="I198" s="1495" t="e">
        <f t="shared" si="26"/>
        <v>#DIV/0!</v>
      </c>
      <c r="J198" s="1157"/>
      <c r="M198" s="1496"/>
      <c r="N198" s="1496"/>
      <c r="O198" s="1273"/>
      <c r="P198" s="1273"/>
      <c r="Q198" s="1273"/>
    </row>
    <row r="199" spans="1:19" s="914" customFormat="1" ht="20.25" customHeight="1">
      <c r="A199" s="877"/>
      <c r="B199" s="1055"/>
      <c r="C199" s="1497" t="s">
        <v>1120</v>
      </c>
      <c r="D199" s="1498" t="s">
        <v>15</v>
      </c>
      <c r="E199" s="1439"/>
      <c r="F199" s="1483"/>
      <c r="G199" s="1483">
        <f t="shared" si="25"/>
        <v>0</v>
      </c>
      <c r="H199" s="1403"/>
      <c r="I199" s="1495" t="e">
        <f t="shared" si="26"/>
        <v>#DIV/0!</v>
      </c>
      <c r="J199" s="1157"/>
      <c r="M199" s="1496"/>
      <c r="N199" s="1496"/>
      <c r="O199" s="1273"/>
      <c r="P199" s="1273"/>
      <c r="Q199" s="1273"/>
    </row>
    <row r="200" spans="1:19" s="914" customFormat="1" ht="20.25" customHeight="1">
      <c r="A200" s="877"/>
      <c r="B200" s="1055"/>
      <c r="C200" s="1497" t="s">
        <v>1125</v>
      </c>
      <c r="D200" s="1498" t="s">
        <v>15</v>
      </c>
      <c r="E200" s="1439"/>
      <c r="F200" s="1483"/>
      <c r="G200" s="1483">
        <f t="shared" si="25"/>
        <v>0</v>
      </c>
      <c r="H200" s="1403"/>
      <c r="I200" s="1495" t="e">
        <f t="shared" si="26"/>
        <v>#DIV/0!</v>
      </c>
      <c r="J200" s="1157"/>
      <c r="M200" s="1496"/>
      <c r="N200" s="1496"/>
      <c r="O200" s="1273"/>
      <c r="P200" s="1273"/>
      <c r="Q200" s="1273"/>
    </row>
    <row r="201" spans="1:19" s="914" customFormat="1" ht="20.25" customHeight="1">
      <c r="A201" s="877"/>
      <c r="B201" s="1055"/>
      <c r="C201" s="1497" t="s">
        <v>1124</v>
      </c>
      <c r="D201" s="1498" t="s">
        <v>15</v>
      </c>
      <c r="E201" s="1439"/>
      <c r="F201" s="1483"/>
      <c r="G201" s="1483">
        <f t="shared" si="25"/>
        <v>0</v>
      </c>
      <c r="H201" s="1403"/>
      <c r="I201" s="1495" t="e">
        <f t="shared" si="26"/>
        <v>#DIV/0!</v>
      </c>
      <c r="J201" s="1157"/>
      <c r="M201" s="1496"/>
      <c r="N201" s="1496"/>
      <c r="O201" s="1273"/>
      <c r="P201" s="1273"/>
      <c r="Q201" s="1273"/>
    </row>
    <row r="202" spans="1:19" s="914" customFormat="1" ht="20.25" customHeight="1">
      <c r="A202" s="877"/>
      <c r="B202" s="1055"/>
      <c r="C202" s="1497" t="s">
        <v>1121</v>
      </c>
      <c r="D202" s="1498" t="s">
        <v>14</v>
      </c>
      <c r="E202" s="1439"/>
      <c r="F202" s="1483"/>
      <c r="G202" s="1483">
        <f t="shared" si="25"/>
        <v>0</v>
      </c>
      <c r="H202" s="1403"/>
      <c r="I202" s="1495" t="e">
        <f t="shared" si="26"/>
        <v>#DIV/0!</v>
      </c>
      <c r="J202" s="1157"/>
      <c r="M202" s="1496"/>
      <c r="N202" s="1496"/>
      <c r="O202" s="1273"/>
      <c r="P202" s="1273"/>
      <c r="Q202" s="1273"/>
    </row>
    <row r="203" spans="1:19" s="914" customFormat="1" ht="20.25" customHeight="1">
      <c r="A203" s="877"/>
      <c r="B203" s="1055"/>
      <c r="C203" s="1492" t="s">
        <v>1117</v>
      </c>
      <c r="D203" s="1498"/>
      <c r="E203" s="1494"/>
      <c r="F203" s="1483"/>
      <c r="G203" s="1483"/>
      <c r="H203" s="1403"/>
      <c r="I203" s="1495"/>
      <c r="J203" s="1157"/>
      <c r="K203" s="1504"/>
      <c r="M203" s="1505"/>
      <c r="N203" s="1496"/>
      <c r="O203" s="1273"/>
      <c r="P203" s="1273"/>
      <c r="Q203" s="1273"/>
    </row>
    <row r="204" spans="1:19" s="914" customFormat="1" ht="20.25" customHeight="1">
      <c r="A204" s="877"/>
      <c r="B204" s="1055"/>
      <c r="C204" s="1497" t="s">
        <v>1112</v>
      </c>
      <c r="D204" s="1498" t="s">
        <v>14</v>
      </c>
      <c r="E204" s="1439"/>
      <c r="F204" s="1483"/>
      <c r="G204" s="1483">
        <f t="shared" si="25"/>
        <v>0</v>
      </c>
      <c r="H204" s="1403"/>
      <c r="I204" s="1495" t="e">
        <f t="shared" ref="I204:I209" si="27">G204/$H$317*100</f>
        <v>#DIV/0!</v>
      </c>
      <c r="J204" s="1157"/>
      <c r="M204" s="1496"/>
      <c r="N204" s="1496"/>
      <c r="O204" s="1273"/>
      <c r="P204" s="1273"/>
      <c r="Q204" s="1273"/>
    </row>
    <row r="205" spans="1:19" s="914" customFormat="1" ht="20.25" customHeight="1">
      <c r="A205" s="877"/>
      <c r="B205" s="1055"/>
      <c r="C205" s="1497" t="s">
        <v>1113</v>
      </c>
      <c r="D205" s="1498" t="s">
        <v>14</v>
      </c>
      <c r="E205" s="1439"/>
      <c r="F205" s="1483"/>
      <c r="G205" s="1483">
        <f t="shared" si="25"/>
        <v>0</v>
      </c>
      <c r="H205" s="1403"/>
      <c r="I205" s="1495" t="e">
        <f t="shared" si="27"/>
        <v>#DIV/0!</v>
      </c>
      <c r="J205" s="1157"/>
      <c r="K205" s="1433"/>
      <c r="M205" s="1496"/>
      <c r="N205" s="1496"/>
      <c r="O205" s="1273"/>
      <c r="P205" s="1273"/>
      <c r="Q205" s="1273"/>
    </row>
    <row r="206" spans="1:19" s="914" customFormat="1" ht="20.25" customHeight="1">
      <c r="A206" s="877"/>
      <c r="B206" s="1055"/>
      <c r="C206" s="1497" t="s">
        <v>1118</v>
      </c>
      <c r="D206" s="1498" t="s">
        <v>9</v>
      </c>
      <c r="E206" s="1439"/>
      <c r="F206" s="1483"/>
      <c r="G206" s="1483">
        <f t="shared" si="25"/>
        <v>0</v>
      </c>
      <c r="H206" s="1403"/>
      <c r="I206" s="1495" t="e">
        <f t="shared" si="27"/>
        <v>#DIV/0!</v>
      </c>
      <c r="J206" s="1157"/>
      <c r="M206" s="1496"/>
      <c r="N206" s="1496"/>
      <c r="O206" s="1273"/>
      <c r="P206" s="1273"/>
      <c r="Q206" s="1273"/>
    </row>
    <row r="207" spans="1:19" s="914" customFormat="1" ht="20.25" customHeight="1">
      <c r="A207" s="877"/>
      <c r="B207" s="1055"/>
      <c r="C207" s="1497" t="s">
        <v>1119</v>
      </c>
      <c r="D207" s="1498" t="s">
        <v>9</v>
      </c>
      <c r="E207" s="1439"/>
      <c r="F207" s="1483"/>
      <c r="G207" s="1483">
        <f t="shared" si="25"/>
        <v>0</v>
      </c>
      <c r="H207" s="1403"/>
      <c r="I207" s="1495" t="e">
        <f t="shared" si="27"/>
        <v>#DIV/0!</v>
      </c>
      <c r="J207" s="1157"/>
      <c r="M207" s="1496"/>
      <c r="N207" s="1496"/>
      <c r="O207" s="1273"/>
      <c r="P207" s="1273"/>
      <c r="Q207" s="1273"/>
    </row>
    <row r="208" spans="1:19" s="914" customFormat="1" ht="20.25" customHeight="1">
      <c r="A208" s="877"/>
      <c r="B208" s="1055"/>
      <c r="C208" s="1497" t="s">
        <v>1122</v>
      </c>
      <c r="D208" s="1498" t="s">
        <v>943</v>
      </c>
      <c r="E208" s="1439"/>
      <c r="F208" s="1483"/>
      <c r="G208" s="1483">
        <f t="shared" si="25"/>
        <v>0</v>
      </c>
      <c r="H208" s="1403"/>
      <c r="I208" s="1495" t="e">
        <f t="shared" si="27"/>
        <v>#DIV/0!</v>
      </c>
      <c r="J208" s="1157"/>
      <c r="M208" s="1496"/>
      <c r="N208" s="1496"/>
      <c r="O208" s="1273"/>
      <c r="P208" s="1273"/>
      <c r="Q208" s="1273"/>
    </row>
    <row r="209" spans="1:17" s="914" customFormat="1" ht="20.25" customHeight="1">
      <c r="A209" s="877"/>
      <c r="B209" s="1055"/>
      <c r="C209" s="1497" t="s">
        <v>1130</v>
      </c>
      <c r="D209" s="1498" t="s">
        <v>943</v>
      </c>
      <c r="E209" s="1439"/>
      <c r="F209" s="1483"/>
      <c r="G209" s="1483">
        <f t="shared" si="25"/>
        <v>0</v>
      </c>
      <c r="H209" s="1403"/>
      <c r="I209" s="1495" t="e">
        <f t="shared" si="27"/>
        <v>#DIV/0!</v>
      </c>
      <c r="J209" s="1157"/>
      <c r="M209" s="1496"/>
      <c r="N209" s="1496"/>
      <c r="O209" s="1273"/>
      <c r="P209" s="1273"/>
      <c r="Q209" s="1273"/>
    </row>
    <row r="210" spans="1:17" s="914" customFormat="1" ht="20.25" customHeight="1">
      <c r="A210" s="877"/>
      <c r="B210" s="1055"/>
      <c r="C210" s="1492" t="s">
        <v>1123</v>
      </c>
      <c r="D210" s="1498"/>
      <c r="E210" s="1439"/>
      <c r="F210" s="1483"/>
      <c r="G210" s="1483"/>
      <c r="H210" s="1403"/>
      <c r="I210" s="1495"/>
      <c r="J210" s="1157"/>
      <c r="M210" s="1496"/>
      <c r="N210" s="1496"/>
      <c r="O210" s="1273"/>
      <c r="P210" s="1273"/>
      <c r="Q210" s="1273"/>
    </row>
    <row r="211" spans="1:17" s="914" customFormat="1" ht="20.25" customHeight="1">
      <c r="A211" s="877"/>
      <c r="B211" s="1055"/>
      <c r="C211" s="1497" t="s">
        <v>1115</v>
      </c>
      <c r="D211" s="1498" t="s">
        <v>15</v>
      </c>
      <c r="E211" s="1439"/>
      <c r="F211" s="1483"/>
      <c r="G211" s="1483">
        <f t="shared" si="25"/>
        <v>0</v>
      </c>
      <c r="H211" s="1403"/>
      <c r="I211" s="1495" t="e">
        <f t="shared" ref="I211:I220" si="28">G211/$H$317*100</f>
        <v>#DIV/0!</v>
      </c>
      <c r="J211" s="1157"/>
      <c r="M211" s="1496"/>
      <c r="N211" s="1496"/>
      <c r="O211" s="1273"/>
      <c r="P211" s="1273"/>
      <c r="Q211" s="1273"/>
    </row>
    <row r="212" spans="1:17" s="914" customFormat="1" ht="20.25" customHeight="1">
      <c r="A212" s="877"/>
      <c r="B212" s="1055"/>
      <c r="C212" s="1497" t="s">
        <v>1116</v>
      </c>
      <c r="D212" s="1498" t="s">
        <v>15</v>
      </c>
      <c r="E212" s="1439"/>
      <c r="F212" s="1483"/>
      <c r="G212" s="1483">
        <f t="shared" si="25"/>
        <v>0</v>
      </c>
      <c r="H212" s="1403"/>
      <c r="I212" s="1495" t="e">
        <f t="shared" si="28"/>
        <v>#DIV/0!</v>
      </c>
      <c r="J212" s="1157"/>
      <c r="M212" s="1496"/>
      <c r="N212" s="1496"/>
      <c r="O212" s="1273"/>
      <c r="P212" s="1273"/>
      <c r="Q212" s="1273"/>
    </row>
    <row r="213" spans="1:17" s="914" customFormat="1" ht="20.25" customHeight="1">
      <c r="A213" s="877"/>
      <c r="B213" s="1055"/>
      <c r="C213" s="1497" t="s">
        <v>1121</v>
      </c>
      <c r="D213" s="1498" t="s">
        <v>14</v>
      </c>
      <c r="E213" s="1439"/>
      <c r="F213" s="1483"/>
      <c r="G213" s="1483">
        <f t="shared" si="25"/>
        <v>0</v>
      </c>
      <c r="H213" s="1403"/>
      <c r="I213" s="1495" t="e">
        <f t="shared" si="28"/>
        <v>#DIV/0!</v>
      </c>
      <c r="J213" s="1157"/>
      <c r="M213" s="1496"/>
      <c r="N213" s="1496"/>
      <c r="O213" s="1273"/>
      <c r="P213" s="1273"/>
      <c r="Q213" s="1273"/>
    </row>
    <row r="214" spans="1:17" s="914" customFormat="1" ht="20.25" customHeight="1">
      <c r="A214" s="877"/>
      <c r="B214" s="1055"/>
      <c r="C214" s="1497" t="s">
        <v>1125</v>
      </c>
      <c r="D214" s="1498" t="s">
        <v>15</v>
      </c>
      <c r="E214" s="1439"/>
      <c r="F214" s="1483"/>
      <c r="G214" s="1483">
        <f t="shared" si="25"/>
        <v>0</v>
      </c>
      <c r="H214" s="1403"/>
      <c r="I214" s="1495" t="e">
        <f t="shared" si="28"/>
        <v>#DIV/0!</v>
      </c>
      <c r="J214" s="1157"/>
      <c r="M214" s="1496"/>
      <c r="N214" s="1496"/>
      <c r="O214" s="1273"/>
      <c r="P214" s="1273"/>
      <c r="Q214" s="1273"/>
    </row>
    <row r="215" spans="1:17" s="914" customFormat="1" ht="20.25" customHeight="1">
      <c r="A215" s="877"/>
      <c r="B215" s="1055"/>
      <c r="C215" s="1497" t="s">
        <v>1126</v>
      </c>
      <c r="D215" s="1498" t="s">
        <v>15</v>
      </c>
      <c r="E215" s="1439"/>
      <c r="F215" s="1483"/>
      <c r="G215" s="1483">
        <f t="shared" si="25"/>
        <v>0</v>
      </c>
      <c r="H215" s="1403"/>
      <c r="I215" s="1495" t="e">
        <f t="shared" si="28"/>
        <v>#DIV/0!</v>
      </c>
      <c r="J215" s="1157"/>
      <c r="M215" s="1496"/>
      <c r="N215" s="1496"/>
      <c r="O215" s="1273"/>
      <c r="P215" s="1273"/>
      <c r="Q215" s="1273"/>
    </row>
    <row r="216" spans="1:17" ht="20.25" customHeight="1">
      <c r="A216" s="877"/>
      <c r="B216" s="1304"/>
      <c r="C216" s="1347" t="s">
        <v>1085</v>
      </c>
      <c r="D216" s="1348" t="s">
        <v>943</v>
      </c>
      <c r="E216" s="819"/>
      <c r="F216" s="1483"/>
      <c r="G216" s="1306">
        <f t="shared" si="23"/>
        <v>0</v>
      </c>
      <c r="H216" s="926"/>
      <c r="I216" s="1346" t="e">
        <f t="shared" si="28"/>
        <v>#DIV/0!</v>
      </c>
      <c r="J216" s="1157"/>
      <c r="M216" s="1437"/>
      <c r="N216" s="1437"/>
    </row>
    <row r="217" spans="1:17" ht="20.25" customHeight="1">
      <c r="A217" s="877"/>
      <c r="B217" s="1304" t="s">
        <v>987</v>
      </c>
      <c r="C217" s="1350" t="s">
        <v>988</v>
      </c>
      <c r="D217" s="1344"/>
      <c r="E217" s="1466"/>
      <c r="F217" s="1483"/>
      <c r="G217" s="1306">
        <f t="shared" si="23"/>
        <v>0</v>
      </c>
      <c r="H217" s="926"/>
      <c r="I217" s="1346" t="e">
        <f t="shared" si="28"/>
        <v>#DIV/0!</v>
      </c>
      <c r="J217" s="1157"/>
      <c r="M217" s="928"/>
      <c r="N217" s="928"/>
    </row>
    <row r="218" spans="1:17" ht="20.25" customHeight="1">
      <c r="A218" s="877"/>
      <c r="B218" s="1304"/>
      <c r="C218" s="1347" t="s">
        <v>1086</v>
      </c>
      <c r="D218" s="1348" t="s">
        <v>9</v>
      </c>
      <c r="E218" s="819"/>
      <c r="F218" s="1483"/>
      <c r="G218" s="1306">
        <f t="shared" si="23"/>
        <v>0</v>
      </c>
      <c r="H218" s="926"/>
      <c r="I218" s="1346" t="e">
        <f t="shared" si="28"/>
        <v>#DIV/0!</v>
      </c>
      <c r="J218" s="1157"/>
    </row>
    <row r="219" spans="1:17" ht="20.25" customHeight="1">
      <c r="A219" s="877"/>
      <c r="B219" s="1304"/>
      <c r="C219" s="1347" t="s">
        <v>1087</v>
      </c>
      <c r="D219" s="1348" t="s">
        <v>9</v>
      </c>
      <c r="E219" s="819"/>
      <c r="F219" s="1483"/>
      <c r="G219" s="1306">
        <f t="shared" si="23"/>
        <v>0</v>
      </c>
      <c r="H219" s="926"/>
      <c r="I219" s="1346" t="e">
        <f t="shared" si="28"/>
        <v>#DIV/0!</v>
      </c>
      <c r="J219" s="1157"/>
    </row>
    <row r="220" spans="1:17" ht="20.25" customHeight="1">
      <c r="A220" s="877"/>
      <c r="B220" s="1304"/>
      <c r="C220" s="1347" t="s">
        <v>1088</v>
      </c>
      <c r="D220" s="1348" t="s">
        <v>9</v>
      </c>
      <c r="E220" s="819"/>
      <c r="F220" s="1483"/>
      <c r="G220" s="1306">
        <f t="shared" si="23"/>
        <v>0</v>
      </c>
      <c r="H220" s="926"/>
      <c r="I220" s="1346" t="e">
        <f t="shared" si="28"/>
        <v>#DIV/0!</v>
      </c>
      <c r="J220" s="1157"/>
      <c r="K220" s="928"/>
    </row>
    <row r="221" spans="1:17" ht="20.25" customHeight="1">
      <c r="A221" s="877"/>
      <c r="B221" s="1304"/>
      <c r="C221" s="1347" t="s">
        <v>1089</v>
      </c>
      <c r="D221" s="1348" t="s">
        <v>9</v>
      </c>
      <c r="E221" s="819"/>
      <c r="F221" s="1483"/>
      <c r="G221" s="1306"/>
      <c r="H221" s="1349"/>
      <c r="I221" s="1346"/>
      <c r="J221" s="1157"/>
    </row>
    <row r="222" spans="1:17" ht="20.25" customHeight="1">
      <c r="A222" s="877"/>
      <c r="B222" s="1304"/>
      <c r="C222" s="1347" t="s">
        <v>1090</v>
      </c>
      <c r="D222" s="1348" t="s">
        <v>9</v>
      </c>
      <c r="E222" s="819"/>
      <c r="F222" s="1483"/>
      <c r="G222" s="1306">
        <f t="shared" si="23"/>
        <v>0</v>
      </c>
      <c r="H222" s="1349"/>
      <c r="I222" s="1346" t="e">
        <f>G222/$H$317*100</f>
        <v>#DIV/0!</v>
      </c>
      <c r="J222" s="1157"/>
      <c r="M222" s="915"/>
      <c r="N222" s="915"/>
    </row>
    <row r="223" spans="1:17" ht="20.25" customHeight="1">
      <c r="A223" s="877"/>
      <c r="B223" s="1304"/>
      <c r="C223" s="1347" t="s">
        <v>1091</v>
      </c>
      <c r="D223" s="1348" t="s">
        <v>9</v>
      </c>
      <c r="E223" s="819"/>
      <c r="F223" s="1483"/>
      <c r="G223" s="1306"/>
      <c r="H223" s="926"/>
      <c r="I223" s="1346"/>
      <c r="J223" s="1157"/>
    </row>
    <row r="224" spans="1:17" ht="20.25" customHeight="1">
      <c r="A224" s="877"/>
      <c r="B224" s="1304"/>
      <c r="C224" s="1347" t="s">
        <v>1092</v>
      </c>
      <c r="D224" s="1348" t="s">
        <v>9</v>
      </c>
      <c r="E224" s="819"/>
      <c r="F224" s="1483"/>
      <c r="G224" s="1306">
        <f t="shared" si="23"/>
        <v>0</v>
      </c>
      <c r="H224" s="926"/>
      <c r="I224" s="1346" t="e">
        <f t="shared" ref="I224:I247" si="29">G224/$H$317*100</f>
        <v>#DIV/0!</v>
      </c>
      <c r="J224" s="1157"/>
      <c r="K224" s="914"/>
    </row>
    <row r="225" spans="1:17" ht="20.25" customHeight="1">
      <c r="A225" s="877"/>
      <c r="B225" s="1304" t="s">
        <v>989</v>
      </c>
      <c r="C225" s="1345" t="s">
        <v>990</v>
      </c>
      <c r="D225" s="1344"/>
      <c r="E225" s="1466"/>
      <c r="F225" s="1483"/>
      <c r="G225" s="1306">
        <f t="shared" si="23"/>
        <v>0</v>
      </c>
      <c r="H225" s="926"/>
      <c r="I225" s="1346" t="e">
        <f t="shared" si="29"/>
        <v>#DIV/0!</v>
      </c>
      <c r="J225" s="1157"/>
      <c r="K225" s="914"/>
    </row>
    <row r="226" spans="1:17" ht="20.25" customHeight="1">
      <c r="A226" s="877"/>
      <c r="B226" s="1304"/>
      <c r="C226" s="1347" t="s">
        <v>1093</v>
      </c>
      <c r="D226" s="1348" t="s">
        <v>943</v>
      </c>
      <c r="E226" s="819"/>
      <c r="F226" s="1483"/>
      <c r="G226" s="1306">
        <f t="shared" si="23"/>
        <v>0</v>
      </c>
      <c r="H226" s="926"/>
      <c r="I226" s="1346" t="e">
        <f t="shared" si="29"/>
        <v>#DIV/0!</v>
      </c>
      <c r="J226" s="1157"/>
      <c r="K226" s="914"/>
    </row>
    <row r="227" spans="1:17" ht="20.25" customHeight="1">
      <c r="A227" s="877"/>
      <c r="B227" s="1304"/>
      <c r="C227" s="1347" t="s">
        <v>1094</v>
      </c>
      <c r="D227" s="1348" t="s">
        <v>943</v>
      </c>
      <c r="E227" s="819"/>
      <c r="F227" s="1483"/>
      <c r="G227" s="1306">
        <f t="shared" si="23"/>
        <v>0</v>
      </c>
      <c r="H227" s="926"/>
      <c r="I227" s="1346" t="e">
        <f t="shared" si="29"/>
        <v>#DIV/0!</v>
      </c>
      <c r="J227" s="1157"/>
      <c r="K227" s="914"/>
    </row>
    <row r="228" spans="1:17" ht="20.25" customHeight="1">
      <c r="A228" s="877"/>
      <c r="B228" s="1304"/>
      <c r="C228" s="1467" t="s">
        <v>1095</v>
      </c>
      <c r="D228" s="1468" t="s">
        <v>4</v>
      </c>
      <c r="E228" s="1468"/>
      <c r="F228" s="1483"/>
      <c r="G228" s="1306">
        <f t="shared" si="23"/>
        <v>0</v>
      </c>
      <c r="H228" s="926"/>
      <c r="I228" s="1346" t="e">
        <f t="shared" si="29"/>
        <v>#DIV/0!</v>
      </c>
      <c r="J228" s="1157"/>
      <c r="K228" s="914"/>
    </row>
    <row r="229" spans="1:17" ht="20.25" customHeight="1">
      <c r="A229" s="877"/>
      <c r="B229" s="1304" t="s">
        <v>991</v>
      </c>
      <c r="C229" s="1351" t="s">
        <v>992</v>
      </c>
      <c r="D229" s="1344"/>
      <c r="E229" s="1466"/>
      <c r="F229" s="1483"/>
      <c r="G229" s="1306">
        <f t="shared" si="23"/>
        <v>0</v>
      </c>
      <c r="H229" s="926"/>
      <c r="I229" s="1346" t="e">
        <f t="shared" si="29"/>
        <v>#DIV/0!</v>
      </c>
      <c r="J229" s="1157"/>
      <c r="K229" s="914"/>
    </row>
    <row r="230" spans="1:17" ht="20.25" customHeight="1">
      <c r="A230" s="877"/>
      <c r="B230" s="1304"/>
      <c r="C230" s="1352" t="s">
        <v>290</v>
      </c>
      <c r="D230" s="1353"/>
      <c r="E230" s="1353"/>
      <c r="F230" s="1483"/>
      <c r="G230" s="1306">
        <f t="shared" si="23"/>
        <v>0</v>
      </c>
      <c r="H230" s="926"/>
      <c r="I230" s="1346" t="e">
        <f t="shared" si="29"/>
        <v>#DIV/0!</v>
      </c>
      <c r="J230" s="1157"/>
      <c r="K230" s="914"/>
    </row>
    <row r="231" spans="1:17" ht="20.25" customHeight="1">
      <c r="A231" s="877"/>
      <c r="B231" s="1304"/>
      <c r="C231" s="1354" t="s">
        <v>1127</v>
      </c>
      <c r="D231" s="1356" t="s">
        <v>943</v>
      </c>
      <c r="E231" s="819"/>
      <c r="F231" s="1483"/>
      <c r="G231" s="1306">
        <f t="shared" si="23"/>
        <v>0</v>
      </c>
      <c r="H231" s="926"/>
      <c r="I231" s="1346" t="e">
        <f t="shared" si="29"/>
        <v>#DIV/0!</v>
      </c>
      <c r="J231" s="1157"/>
      <c r="K231" s="914"/>
      <c r="O231" s="1420"/>
      <c r="P231" s="1420"/>
      <c r="Q231" s="1420"/>
    </row>
    <row r="232" spans="1:17" ht="20.25" customHeight="1">
      <c r="A232" s="877"/>
      <c r="B232" s="1304"/>
      <c r="C232" s="1355" t="s">
        <v>1128</v>
      </c>
      <c r="D232" s="1356" t="s">
        <v>943</v>
      </c>
      <c r="E232" s="819"/>
      <c r="F232" s="1483"/>
      <c r="G232" s="1306">
        <f t="shared" si="23"/>
        <v>0</v>
      </c>
      <c r="H232" s="926"/>
      <c r="I232" s="1346" t="e">
        <f t="shared" si="29"/>
        <v>#DIV/0!</v>
      </c>
      <c r="J232" s="1157"/>
      <c r="K232" s="914"/>
      <c r="O232" s="1420"/>
      <c r="P232" s="1420"/>
      <c r="Q232" s="1420"/>
    </row>
    <row r="233" spans="1:17" ht="20.25" customHeight="1">
      <c r="A233" s="877"/>
      <c r="B233" s="1304"/>
      <c r="C233" s="1355" t="s">
        <v>1096</v>
      </c>
      <c r="D233" s="1356" t="s">
        <v>943</v>
      </c>
      <c r="E233" s="819"/>
      <c r="F233" s="1483"/>
      <c r="G233" s="1306">
        <f t="shared" si="23"/>
        <v>0</v>
      </c>
      <c r="H233" s="926"/>
      <c r="I233" s="1346" t="e">
        <f t="shared" si="29"/>
        <v>#DIV/0!</v>
      </c>
      <c r="J233" s="1157"/>
      <c r="K233" s="914"/>
      <c r="O233" s="1420"/>
      <c r="P233" s="1420"/>
      <c r="Q233" s="1420"/>
    </row>
    <row r="234" spans="1:17" ht="20.25" customHeight="1">
      <c r="A234" s="877"/>
      <c r="B234" s="1304"/>
      <c r="C234" s="1355" t="s">
        <v>1097</v>
      </c>
      <c r="D234" s="1356" t="s">
        <v>943</v>
      </c>
      <c r="E234" s="819"/>
      <c r="F234" s="1483"/>
      <c r="G234" s="1306">
        <f t="shared" si="23"/>
        <v>0</v>
      </c>
      <c r="H234" s="926"/>
      <c r="I234" s="1346" t="e">
        <f t="shared" si="29"/>
        <v>#DIV/0!</v>
      </c>
      <c r="J234" s="1157"/>
      <c r="K234" s="914"/>
      <c r="O234" s="1420"/>
      <c r="P234" s="1420"/>
      <c r="Q234" s="1420"/>
    </row>
    <row r="235" spans="1:17" ht="20.25" customHeight="1">
      <c r="A235" s="877"/>
      <c r="B235" s="1304"/>
      <c r="C235" s="1351" t="s">
        <v>993</v>
      </c>
      <c r="D235" s="1344"/>
      <c r="E235" s="1466"/>
      <c r="F235" s="1483"/>
      <c r="G235" s="1306">
        <f t="shared" si="23"/>
        <v>0</v>
      </c>
      <c r="H235" s="926"/>
      <c r="I235" s="1346" t="e">
        <f t="shared" si="29"/>
        <v>#DIV/0!</v>
      </c>
      <c r="J235" s="1157"/>
      <c r="K235" s="914"/>
    </row>
    <row r="236" spans="1:17" ht="20.25" customHeight="1">
      <c r="A236" s="877"/>
      <c r="B236" s="1304"/>
      <c r="C236" s="1355" t="s">
        <v>994</v>
      </c>
      <c r="D236" s="1356" t="s">
        <v>943</v>
      </c>
      <c r="E236" s="819"/>
      <c r="F236" s="1483"/>
      <c r="G236" s="1306">
        <f t="shared" si="23"/>
        <v>0</v>
      </c>
      <c r="H236" s="926"/>
      <c r="I236" s="1346" t="e">
        <f t="shared" si="29"/>
        <v>#DIV/0!</v>
      </c>
      <c r="J236" s="1157"/>
      <c r="K236" s="914"/>
    </row>
    <row r="237" spans="1:17" ht="20.25" customHeight="1">
      <c r="A237" s="877"/>
      <c r="B237" s="1304"/>
      <c r="C237" s="1355" t="s">
        <v>1129</v>
      </c>
      <c r="D237" s="1356" t="s">
        <v>943</v>
      </c>
      <c r="E237" s="819"/>
      <c r="F237" s="1483"/>
      <c r="G237" s="1306">
        <f t="shared" si="23"/>
        <v>0</v>
      </c>
      <c r="H237" s="926"/>
      <c r="I237" s="1346" t="e">
        <f t="shared" si="29"/>
        <v>#DIV/0!</v>
      </c>
      <c r="J237" s="1157"/>
      <c r="K237" s="914"/>
    </row>
    <row r="238" spans="1:17" ht="20.25" customHeight="1">
      <c r="A238" s="877"/>
      <c r="B238" s="1304"/>
      <c r="C238" s="1355" t="s">
        <v>995</v>
      </c>
      <c r="D238" s="1356" t="s">
        <v>943</v>
      </c>
      <c r="E238" s="819"/>
      <c r="F238" s="1483"/>
      <c r="G238" s="1306">
        <f t="shared" si="23"/>
        <v>0</v>
      </c>
      <c r="H238" s="926"/>
      <c r="I238" s="1346" t="e">
        <f t="shared" si="29"/>
        <v>#DIV/0!</v>
      </c>
      <c r="J238" s="1157"/>
      <c r="K238" s="914"/>
    </row>
    <row r="239" spans="1:17" ht="20.25" customHeight="1">
      <c r="A239" s="877"/>
      <c r="B239" s="1304"/>
      <c r="C239" s="1355" t="s">
        <v>996</v>
      </c>
      <c r="D239" s="1348" t="s">
        <v>4</v>
      </c>
      <c r="E239" s="819"/>
      <c r="F239" s="1483"/>
      <c r="G239" s="1306">
        <f t="shared" si="23"/>
        <v>0</v>
      </c>
      <c r="H239" s="926"/>
      <c r="I239" s="1346" t="e">
        <f t="shared" si="29"/>
        <v>#DIV/0!</v>
      </c>
      <c r="J239" s="1157"/>
      <c r="K239" s="914"/>
    </row>
    <row r="240" spans="1:17" ht="20.25" customHeight="1">
      <c r="A240" s="877"/>
      <c r="B240" s="1304"/>
      <c r="C240" s="1355" t="s">
        <v>997</v>
      </c>
      <c r="D240" s="1348" t="s">
        <v>943</v>
      </c>
      <c r="E240" s="819"/>
      <c r="F240" s="1483"/>
      <c r="G240" s="1306">
        <f t="shared" si="23"/>
        <v>0</v>
      </c>
      <c r="H240" s="926"/>
      <c r="I240" s="1346" t="e">
        <f t="shared" si="29"/>
        <v>#DIV/0!</v>
      </c>
      <c r="J240" s="1157"/>
      <c r="K240" s="914"/>
    </row>
    <row r="241" spans="1:12" ht="20.25" customHeight="1">
      <c r="A241" s="877"/>
      <c r="B241" s="1304" t="s">
        <v>998</v>
      </c>
      <c r="C241" s="1351" t="s">
        <v>999</v>
      </c>
      <c r="D241" s="1344"/>
      <c r="E241" s="1466"/>
      <c r="F241" s="1483"/>
      <c r="G241" s="1306">
        <f t="shared" si="23"/>
        <v>0</v>
      </c>
      <c r="H241" s="926"/>
      <c r="I241" s="1346" t="e">
        <f t="shared" si="29"/>
        <v>#DIV/0!</v>
      </c>
      <c r="J241" s="1157"/>
      <c r="K241" s="914"/>
    </row>
    <row r="242" spans="1:12" ht="20.25" customHeight="1">
      <c r="A242" s="877"/>
      <c r="B242" s="1304"/>
      <c r="C242" s="1347" t="s">
        <v>1000</v>
      </c>
      <c r="D242" s="1348" t="s">
        <v>9</v>
      </c>
      <c r="E242" s="819"/>
      <c r="F242" s="1483"/>
      <c r="G242" s="1306">
        <f t="shared" si="23"/>
        <v>0</v>
      </c>
      <c r="H242" s="926"/>
      <c r="I242" s="1346" t="e">
        <f t="shared" si="29"/>
        <v>#DIV/0!</v>
      </c>
      <c r="J242" s="1157"/>
      <c r="K242" s="914"/>
    </row>
    <row r="243" spans="1:12" ht="20.25" customHeight="1">
      <c r="A243" s="877"/>
      <c r="B243" s="1304"/>
      <c r="C243" s="1355" t="s">
        <v>1098</v>
      </c>
      <c r="D243" s="1356" t="s">
        <v>943</v>
      </c>
      <c r="E243" s="819"/>
      <c r="F243" s="1483"/>
      <c r="G243" s="1306">
        <f t="shared" si="23"/>
        <v>0</v>
      </c>
      <c r="H243" s="926"/>
      <c r="I243" s="1346" t="e">
        <f t="shared" si="29"/>
        <v>#DIV/0!</v>
      </c>
      <c r="J243" s="1157"/>
      <c r="K243" s="914"/>
    </row>
    <row r="244" spans="1:12" ht="20.25" customHeight="1">
      <c r="A244" s="877"/>
      <c r="B244" s="1304"/>
      <c r="C244" s="1355" t="s">
        <v>1099</v>
      </c>
      <c r="D244" s="1356" t="s">
        <v>943</v>
      </c>
      <c r="E244" s="819"/>
      <c r="F244" s="1483"/>
      <c r="G244" s="1306">
        <f t="shared" si="23"/>
        <v>0</v>
      </c>
      <c r="H244" s="926"/>
      <c r="I244" s="1346" t="e">
        <f t="shared" si="29"/>
        <v>#DIV/0!</v>
      </c>
      <c r="J244" s="1157"/>
      <c r="K244" s="914"/>
    </row>
    <row r="245" spans="1:12" ht="20.25" customHeight="1">
      <c r="A245" s="877"/>
      <c r="B245" s="1304"/>
      <c r="C245" s="1355" t="s">
        <v>1100</v>
      </c>
      <c r="D245" s="1356" t="s">
        <v>943</v>
      </c>
      <c r="E245" s="819"/>
      <c r="F245" s="1483"/>
      <c r="G245" s="1306">
        <f t="shared" si="23"/>
        <v>0</v>
      </c>
      <c r="H245" s="926"/>
      <c r="I245" s="1346" t="e">
        <f t="shared" si="29"/>
        <v>#DIV/0!</v>
      </c>
      <c r="J245" s="1157"/>
      <c r="K245" s="914"/>
    </row>
    <row r="246" spans="1:12" ht="20.25" customHeight="1">
      <c r="A246" s="877"/>
      <c r="B246" s="1313" t="s">
        <v>1001</v>
      </c>
      <c r="C246" s="1472" t="s">
        <v>1002</v>
      </c>
      <c r="D246" s="1469"/>
      <c r="E246" s="1470"/>
      <c r="F246" s="1311"/>
      <c r="G246" s="1306">
        <f t="shared" si="23"/>
        <v>0</v>
      </c>
      <c r="H246" s="926"/>
      <c r="I246" s="1346" t="e">
        <f t="shared" si="29"/>
        <v>#DIV/0!</v>
      </c>
      <c r="J246" s="1157"/>
      <c r="K246" s="914"/>
    </row>
    <row r="247" spans="1:12" ht="20.25" customHeight="1" thickBot="1">
      <c r="A247" s="877"/>
      <c r="B247" s="1546" t="s">
        <v>1135</v>
      </c>
      <c r="C247" s="1471" t="s">
        <v>1134</v>
      </c>
      <c r="D247" s="1473" t="s">
        <v>943</v>
      </c>
      <c r="E247" s="826"/>
      <c r="F247" s="1484"/>
      <c r="G247" s="1414">
        <f t="shared" si="23"/>
        <v>0</v>
      </c>
      <c r="H247" s="1422"/>
      <c r="I247" s="1419" t="e">
        <f t="shared" si="29"/>
        <v>#DIV/0!</v>
      </c>
      <c r="J247" s="1547"/>
      <c r="K247" s="914"/>
    </row>
    <row r="248" spans="1:12" ht="20.25" customHeight="1" thickBot="1">
      <c r="A248" s="872"/>
      <c r="B248" s="1056">
        <v>16</v>
      </c>
      <c r="C248" s="957" t="s">
        <v>663</v>
      </c>
      <c r="D248" s="1400"/>
      <c r="E248" s="1382"/>
      <c r="F248" s="1357"/>
      <c r="G248" s="958">
        <f>SUM(G249)</f>
        <v>0</v>
      </c>
      <c r="H248" s="1358">
        <f>SUM(G249)</f>
        <v>0</v>
      </c>
      <c r="I248" s="1359"/>
      <c r="J248" s="1222" t="e">
        <f>SUM(I249:I250)</f>
        <v>#DIV/0!</v>
      </c>
      <c r="K248" s="914"/>
      <c r="L248" s="965" t="e">
        <f>H248/$H$317</f>
        <v>#DIV/0!</v>
      </c>
    </row>
    <row r="249" spans="1:12" ht="20.25" customHeight="1" thickBot="1">
      <c r="A249" s="885"/>
      <c r="B249" s="1061" t="s">
        <v>843</v>
      </c>
      <c r="C249" s="959" t="s">
        <v>874</v>
      </c>
      <c r="D249" s="921" t="s">
        <v>4</v>
      </c>
      <c r="E249" s="1439"/>
      <c r="F249" s="1402"/>
      <c r="G249" s="922">
        <f>+F249*E249</f>
        <v>0</v>
      </c>
      <c r="H249" s="164"/>
      <c r="I249" s="1223" t="e">
        <f>+G249/$H$317*100</f>
        <v>#DIV/0!</v>
      </c>
      <c r="J249" s="889"/>
    </row>
    <row r="250" spans="1:12" ht="20.25" customHeight="1" thickBot="1">
      <c r="A250" s="872"/>
      <c r="B250" s="1061">
        <v>17</v>
      </c>
      <c r="C250" s="1158" t="s">
        <v>664</v>
      </c>
      <c r="D250" s="1152"/>
      <c r="E250" s="1373"/>
      <c r="F250" s="1154"/>
      <c r="G250" s="1155">
        <f>SUM(G252:G274)</f>
        <v>0</v>
      </c>
      <c r="H250" s="1159">
        <f>SUM(G252:G274)</f>
        <v>0</v>
      </c>
      <c r="I250" s="1214"/>
      <c r="J250" s="876" t="e">
        <f>SUM(#REF!+I273+I274+#REF!)</f>
        <v>#REF!</v>
      </c>
      <c r="L250" s="965" t="e">
        <f>H250/$H$317</f>
        <v>#DIV/0!</v>
      </c>
    </row>
    <row r="251" spans="1:12" ht="20.25" customHeight="1">
      <c r="A251" s="877"/>
      <c r="B251" s="1057" t="s">
        <v>844</v>
      </c>
      <c r="C251" s="1163" t="s">
        <v>350</v>
      </c>
      <c r="D251" s="1315"/>
      <c r="E251" s="1383"/>
      <c r="F251" s="1316"/>
      <c r="G251" s="1293"/>
      <c r="H251" s="1164"/>
      <c r="I251" s="1295"/>
      <c r="J251" s="1157"/>
    </row>
    <row r="252" spans="1:12" ht="20.25" customHeight="1">
      <c r="A252" s="877"/>
      <c r="B252" s="1054"/>
      <c r="C252" s="1318" t="s">
        <v>1008</v>
      </c>
      <c r="D252" s="1284" t="s">
        <v>943</v>
      </c>
      <c r="E252" s="1474"/>
      <c r="F252" s="1317"/>
      <c r="G252" s="1306">
        <f t="shared" ref="G252:G272" si="30">+E252*F252</f>
        <v>0</v>
      </c>
      <c r="H252" s="1409"/>
      <c r="I252" s="1296" t="e">
        <f t="shared" ref="I252:I274" si="31">+G252/$H$317*100</f>
        <v>#DIV/0!</v>
      </c>
      <c r="J252" s="1157"/>
    </row>
    <row r="253" spans="1:12" ht="20.25" customHeight="1">
      <c r="A253" s="877"/>
      <c r="B253" s="1055"/>
      <c r="C253" s="1318" t="s">
        <v>875</v>
      </c>
      <c r="D253" s="1284" t="s">
        <v>943</v>
      </c>
      <c r="E253" s="1474"/>
      <c r="F253" s="1317"/>
      <c r="G253" s="1306">
        <f t="shared" si="30"/>
        <v>0</v>
      </c>
      <c r="H253" s="1319"/>
      <c r="I253" s="1296" t="e">
        <f t="shared" si="31"/>
        <v>#DIV/0!</v>
      </c>
      <c r="J253" s="1157"/>
    </row>
    <row r="254" spans="1:12" ht="20.25" customHeight="1">
      <c r="A254" s="877"/>
      <c r="B254" s="1055"/>
      <c r="C254" s="1318" t="s">
        <v>876</v>
      </c>
      <c r="D254" s="1284" t="s">
        <v>943</v>
      </c>
      <c r="E254" s="1474"/>
      <c r="F254" s="1317"/>
      <c r="G254" s="1306">
        <f t="shared" si="30"/>
        <v>0</v>
      </c>
      <c r="H254" s="1319"/>
      <c r="I254" s="1296" t="e">
        <f t="shared" si="31"/>
        <v>#DIV/0!</v>
      </c>
      <c r="J254" s="1157"/>
    </row>
    <row r="255" spans="1:12" ht="20.25" customHeight="1">
      <c r="A255" s="877"/>
      <c r="B255" s="1055"/>
      <c r="C255" s="1318" t="s">
        <v>1103</v>
      </c>
      <c r="D255" s="1284" t="s">
        <v>878</v>
      </c>
      <c r="E255" s="1474"/>
      <c r="F255" s="1317"/>
      <c r="G255" s="1306">
        <f t="shared" si="30"/>
        <v>0</v>
      </c>
      <c r="H255" s="1319"/>
      <c r="I255" s="1296" t="e">
        <f t="shared" si="31"/>
        <v>#DIV/0!</v>
      </c>
      <c r="J255" s="1157"/>
    </row>
    <row r="256" spans="1:12" ht="20.25" customHeight="1">
      <c r="A256" s="877"/>
      <c r="B256" s="1055"/>
      <c r="C256" s="1318" t="s">
        <v>1104</v>
      </c>
      <c r="D256" s="1284" t="s">
        <v>878</v>
      </c>
      <c r="E256" s="1474"/>
      <c r="F256" s="1317"/>
      <c r="G256" s="1306">
        <f t="shared" si="30"/>
        <v>0</v>
      </c>
      <c r="H256" s="1319"/>
      <c r="I256" s="1296" t="e">
        <f t="shared" si="31"/>
        <v>#DIV/0!</v>
      </c>
      <c r="J256" s="1157"/>
    </row>
    <row r="257" spans="1:14" ht="20.25" customHeight="1">
      <c r="A257" s="877"/>
      <c r="B257" s="1055"/>
      <c r="C257" s="1318" t="s">
        <v>877</v>
      </c>
      <c r="D257" s="1284" t="s">
        <v>943</v>
      </c>
      <c r="E257" s="1474"/>
      <c r="F257" s="1317"/>
      <c r="G257" s="1306">
        <f t="shared" si="30"/>
        <v>0</v>
      </c>
      <c r="H257" s="1319"/>
      <c r="I257" s="1296" t="e">
        <f t="shared" si="31"/>
        <v>#DIV/0!</v>
      </c>
      <c r="J257" s="1157"/>
    </row>
    <row r="258" spans="1:14" ht="20.25" customHeight="1">
      <c r="A258" s="877"/>
      <c r="B258" s="1055"/>
      <c r="C258" s="1318" t="s">
        <v>879</v>
      </c>
      <c r="D258" s="1284" t="s">
        <v>943</v>
      </c>
      <c r="E258" s="1474"/>
      <c r="F258" s="1317"/>
      <c r="G258" s="1306">
        <f t="shared" si="30"/>
        <v>0</v>
      </c>
      <c r="H258" s="1319"/>
      <c r="I258" s="1296" t="e">
        <f t="shared" si="31"/>
        <v>#DIV/0!</v>
      </c>
      <c r="J258" s="1157"/>
      <c r="M258" s="928"/>
      <c r="N258" s="928"/>
    </row>
    <row r="259" spans="1:14" ht="20.25" customHeight="1">
      <c r="A259" s="877"/>
      <c r="B259" s="1055"/>
      <c r="C259" s="1318" t="s">
        <v>1105</v>
      </c>
      <c r="D259" s="1284" t="s">
        <v>943</v>
      </c>
      <c r="E259" s="1474"/>
      <c r="F259" s="1415"/>
      <c r="G259" s="1306">
        <f t="shared" si="30"/>
        <v>0</v>
      </c>
      <c r="H259" s="1319"/>
      <c r="I259" s="1296" t="e">
        <f t="shared" si="31"/>
        <v>#DIV/0!</v>
      </c>
      <c r="J259" s="1157"/>
    </row>
    <row r="260" spans="1:14" ht="20.25" customHeight="1">
      <c r="A260" s="877"/>
      <c r="B260" s="1055"/>
      <c r="C260" s="1318" t="s">
        <v>880</v>
      </c>
      <c r="D260" s="1284" t="s">
        <v>943</v>
      </c>
      <c r="E260" s="1474"/>
      <c r="F260" s="1317"/>
      <c r="G260" s="1306">
        <f t="shared" si="30"/>
        <v>0</v>
      </c>
      <c r="H260" s="1319"/>
      <c r="I260" s="1296" t="e">
        <f t="shared" si="31"/>
        <v>#DIV/0!</v>
      </c>
      <c r="J260" s="1157"/>
    </row>
    <row r="261" spans="1:14" ht="20.25" customHeight="1">
      <c r="A261" s="877"/>
      <c r="B261" s="1055"/>
      <c r="C261" s="1318" t="s">
        <v>1106</v>
      </c>
      <c r="D261" s="1284" t="s">
        <v>943</v>
      </c>
      <c r="E261" s="1474"/>
      <c r="F261" s="1317"/>
      <c r="G261" s="1306">
        <f t="shared" si="30"/>
        <v>0</v>
      </c>
      <c r="H261" s="1319"/>
      <c r="I261" s="1296" t="e">
        <f t="shared" si="31"/>
        <v>#DIV/0!</v>
      </c>
      <c r="J261" s="1157"/>
    </row>
    <row r="262" spans="1:14" ht="20.25" customHeight="1">
      <c r="A262" s="877"/>
      <c r="B262" s="1055"/>
      <c r="C262" s="1318" t="s">
        <v>1107</v>
      </c>
      <c r="D262" s="1284" t="s">
        <v>943</v>
      </c>
      <c r="E262" s="1474"/>
      <c r="F262" s="1317"/>
      <c r="G262" s="1306">
        <f t="shared" si="30"/>
        <v>0</v>
      </c>
      <c r="H262" s="1319"/>
      <c r="I262" s="1296" t="e">
        <f t="shared" si="31"/>
        <v>#DIV/0!</v>
      </c>
      <c r="J262" s="1157"/>
      <c r="M262" s="928"/>
    </row>
    <row r="263" spans="1:14" ht="20.25" customHeight="1">
      <c r="A263" s="877"/>
      <c r="B263" s="1055"/>
      <c r="C263" s="1318" t="s">
        <v>881</v>
      </c>
      <c r="D263" s="1284" t="s">
        <v>943</v>
      </c>
      <c r="E263" s="1474"/>
      <c r="F263" s="1317"/>
      <c r="G263" s="1306">
        <f t="shared" si="30"/>
        <v>0</v>
      </c>
      <c r="H263" s="1319"/>
      <c r="I263" s="1296" t="e">
        <f t="shared" si="31"/>
        <v>#DIV/0!</v>
      </c>
      <c r="J263" s="1157"/>
    </row>
    <row r="264" spans="1:14" ht="20.25" customHeight="1">
      <c r="A264" s="877"/>
      <c r="B264" s="1055"/>
      <c r="C264" s="1318" t="s">
        <v>882</v>
      </c>
      <c r="D264" s="1284" t="s">
        <v>943</v>
      </c>
      <c r="E264" s="1474"/>
      <c r="F264" s="1317"/>
      <c r="G264" s="1306">
        <f t="shared" si="30"/>
        <v>0</v>
      </c>
      <c r="H264" s="1319"/>
      <c r="I264" s="1296" t="e">
        <f t="shared" si="31"/>
        <v>#DIV/0!</v>
      </c>
      <c r="J264" s="1157"/>
    </row>
    <row r="265" spans="1:14" ht="20.25" customHeight="1">
      <c r="A265" s="877"/>
      <c r="B265" s="1055"/>
      <c r="C265" s="1318" t="s">
        <v>883</v>
      </c>
      <c r="D265" s="1284" t="s">
        <v>943</v>
      </c>
      <c r="E265" s="1474"/>
      <c r="F265" s="1317"/>
      <c r="G265" s="1306">
        <f t="shared" si="30"/>
        <v>0</v>
      </c>
      <c r="H265" s="1319"/>
      <c r="I265" s="1296" t="e">
        <f t="shared" si="31"/>
        <v>#DIV/0!</v>
      </c>
      <c r="J265" s="1157"/>
    </row>
    <row r="266" spans="1:14" ht="20.25" customHeight="1">
      <c r="A266" s="877"/>
      <c r="B266" s="1055"/>
      <c r="C266" s="1527" t="s">
        <v>1108</v>
      </c>
      <c r="D266" s="1284" t="s">
        <v>943</v>
      </c>
      <c r="E266" s="1474"/>
      <c r="F266" s="1415"/>
      <c r="G266" s="1306">
        <f t="shared" si="30"/>
        <v>0</v>
      </c>
      <c r="H266" s="1319"/>
      <c r="I266" s="1296" t="e">
        <f t="shared" si="31"/>
        <v>#DIV/0!</v>
      </c>
      <c r="J266" s="1157"/>
      <c r="M266" s="928"/>
      <c r="N266" s="928"/>
    </row>
    <row r="267" spans="1:14" ht="20.25" customHeight="1">
      <c r="A267" s="877"/>
      <c r="B267" s="1055"/>
      <c r="C267" s="1318" t="s">
        <v>884</v>
      </c>
      <c r="D267" s="1284" t="s">
        <v>943</v>
      </c>
      <c r="E267" s="1474"/>
      <c r="F267" s="1317"/>
      <c r="G267" s="1306">
        <f t="shared" si="30"/>
        <v>0</v>
      </c>
      <c r="H267" s="1319"/>
      <c r="I267" s="1296" t="e">
        <f t="shared" si="31"/>
        <v>#DIV/0!</v>
      </c>
      <c r="J267" s="1157"/>
    </row>
    <row r="268" spans="1:14" ht="20.25" customHeight="1">
      <c r="A268" s="877"/>
      <c r="B268" s="1055"/>
      <c r="C268" s="1318" t="s">
        <v>885</v>
      </c>
      <c r="D268" s="1284" t="s">
        <v>943</v>
      </c>
      <c r="E268" s="1474"/>
      <c r="F268" s="1317"/>
      <c r="G268" s="1306">
        <f t="shared" si="30"/>
        <v>0</v>
      </c>
      <c r="H268" s="1319"/>
      <c r="I268" s="1296" t="e">
        <f t="shared" si="31"/>
        <v>#DIV/0!</v>
      </c>
      <c r="J268" s="1157"/>
    </row>
    <row r="269" spans="1:14" ht="20.25" customHeight="1">
      <c r="A269" s="877"/>
      <c r="B269" s="1055"/>
      <c r="C269" s="1318" t="s">
        <v>886</v>
      </c>
      <c r="D269" s="1284" t="s">
        <v>943</v>
      </c>
      <c r="E269" s="1474"/>
      <c r="F269" s="1317"/>
      <c r="G269" s="1306">
        <f t="shared" si="30"/>
        <v>0</v>
      </c>
      <c r="H269" s="1319"/>
      <c r="I269" s="1296" t="e">
        <f t="shared" si="31"/>
        <v>#DIV/0!</v>
      </c>
      <c r="J269" s="1157"/>
      <c r="M269" s="928"/>
      <c r="N269" s="928"/>
    </row>
    <row r="270" spans="1:14" ht="20.25" customHeight="1">
      <c r="A270" s="877"/>
      <c r="B270" s="1055"/>
      <c r="C270" s="1318" t="s">
        <v>1109</v>
      </c>
      <c r="D270" s="1284" t="s">
        <v>943</v>
      </c>
      <c r="E270" s="1474"/>
      <c r="F270" s="1317"/>
      <c r="G270" s="1306">
        <f t="shared" si="30"/>
        <v>0</v>
      </c>
      <c r="H270" s="1319"/>
      <c r="I270" s="1296" t="e">
        <f t="shared" si="31"/>
        <v>#DIV/0!</v>
      </c>
      <c r="J270" s="1157"/>
    </row>
    <row r="271" spans="1:14" ht="20.25" customHeight="1">
      <c r="A271" s="877"/>
      <c r="B271" s="1055"/>
      <c r="C271" s="1318" t="s">
        <v>1110</v>
      </c>
      <c r="D271" s="1284" t="s">
        <v>943</v>
      </c>
      <c r="E271" s="1474"/>
      <c r="F271" s="1317"/>
      <c r="G271" s="1306">
        <f t="shared" si="30"/>
        <v>0</v>
      </c>
      <c r="H271" s="1319"/>
      <c r="I271" s="1296" t="e">
        <f t="shared" si="31"/>
        <v>#DIV/0!</v>
      </c>
      <c r="J271" s="1157"/>
    </row>
    <row r="272" spans="1:14" ht="20.25" customHeight="1" thickBot="1">
      <c r="A272" s="877"/>
      <c r="B272" s="1055"/>
      <c r="C272" s="1320" t="s">
        <v>1111</v>
      </c>
      <c r="D272" s="1475" t="s">
        <v>943</v>
      </c>
      <c r="E272" s="1476"/>
      <c r="F272" s="1317"/>
      <c r="G272" s="1306">
        <f t="shared" si="30"/>
        <v>0</v>
      </c>
      <c r="H272" s="1319"/>
      <c r="I272" s="1296" t="e">
        <f t="shared" si="31"/>
        <v>#DIV/0!</v>
      </c>
      <c r="J272" s="1157"/>
    </row>
    <row r="273" spans="1:23" ht="20.25" customHeight="1" thickBot="1">
      <c r="A273" s="877"/>
      <c r="B273" s="1056" t="s">
        <v>353</v>
      </c>
      <c r="C273" s="512" t="s">
        <v>571</v>
      </c>
      <c r="D273" s="1326" t="s">
        <v>4</v>
      </c>
      <c r="E273" s="1447"/>
      <c r="F273" s="1327"/>
      <c r="G273" s="1328">
        <f>E273*F273</f>
        <v>0</v>
      </c>
      <c r="H273" s="1329"/>
      <c r="I273" s="1330" t="e">
        <f t="shared" si="31"/>
        <v>#DIV/0!</v>
      </c>
      <c r="J273" s="1157"/>
    </row>
    <row r="274" spans="1:23" ht="20.25" customHeight="1" thickBot="1">
      <c r="A274" s="877"/>
      <c r="B274" s="1321" t="s">
        <v>354</v>
      </c>
      <c r="C274" s="1322" t="s">
        <v>352</v>
      </c>
      <c r="D274" s="1503" t="s">
        <v>943</v>
      </c>
      <c r="E274" s="1440"/>
      <c r="F274" s="1323"/>
      <c r="G274" s="1263">
        <f>+F274*E274</f>
        <v>0</v>
      </c>
      <c r="H274" s="1324"/>
      <c r="I274" s="1325" t="e">
        <f t="shared" si="31"/>
        <v>#DIV/0!</v>
      </c>
      <c r="J274" s="1157"/>
    </row>
    <row r="275" spans="1:23" ht="20.25" customHeight="1" thickBot="1">
      <c r="A275" s="872"/>
      <c r="B275" s="1160">
        <v>18</v>
      </c>
      <c r="C275" s="1161" t="s">
        <v>665</v>
      </c>
      <c r="D275" s="1153"/>
      <c r="E275" s="1384"/>
      <c r="F275" s="1151"/>
      <c r="G275" s="1156">
        <f>SUM(G276:G278)</f>
        <v>0</v>
      </c>
      <c r="H275" s="1162">
        <f>SUM(G276:G278)</f>
        <v>0</v>
      </c>
      <c r="I275" s="880"/>
      <c r="J275" s="876" t="e">
        <f>SUM(I276:I278)</f>
        <v>#DIV/0!</v>
      </c>
      <c r="L275" s="965"/>
    </row>
    <row r="276" spans="1:23" s="914" customFormat="1" ht="20.25" customHeight="1">
      <c r="A276" s="877"/>
      <c r="B276" s="1055" t="s">
        <v>362</v>
      </c>
      <c r="C276" s="522" t="s">
        <v>856</v>
      </c>
      <c r="D276" s="1401" t="s">
        <v>15</v>
      </c>
      <c r="E276" s="1372"/>
      <c r="F276" s="176"/>
      <c r="G276" s="1403">
        <f>+F276*E276</f>
        <v>0</v>
      </c>
      <c r="H276" s="883"/>
      <c r="I276" s="923" t="e">
        <f>+G276/$H$317*100</f>
        <v>#DIV/0!</v>
      </c>
      <c r="J276" s="1367"/>
      <c r="K276" s="912"/>
      <c r="L276" s="912"/>
      <c r="M276" s="912"/>
      <c r="N276" s="912"/>
      <c r="O276" s="1273"/>
      <c r="P276" s="1273"/>
      <c r="Q276" s="1273"/>
    </row>
    <row r="277" spans="1:23" ht="20.25" customHeight="1">
      <c r="A277" s="877"/>
      <c r="B277" s="1058" t="s">
        <v>363</v>
      </c>
      <c r="C277" s="955" t="s">
        <v>1011</v>
      </c>
      <c r="D277" s="921" t="s">
        <v>15</v>
      </c>
      <c r="E277" s="1372"/>
      <c r="F277" s="925"/>
      <c r="G277" s="922">
        <f>+F277*E277</f>
        <v>0</v>
      </c>
      <c r="H277" s="947"/>
      <c r="I277" s="923" t="e">
        <f>+G277/$H$317*100</f>
        <v>#DIV/0!</v>
      </c>
      <c r="J277" s="1367"/>
      <c r="O277" s="912"/>
      <c r="P277" s="912"/>
      <c r="Q277" s="912"/>
    </row>
    <row r="278" spans="1:23" ht="20.25" customHeight="1" thickBot="1">
      <c r="A278" s="877"/>
      <c r="B278" s="1058" t="s">
        <v>364</v>
      </c>
      <c r="C278" s="955" t="s">
        <v>22</v>
      </c>
      <c r="D278" s="921" t="s">
        <v>15</v>
      </c>
      <c r="E278" s="1372"/>
      <c r="F278" s="176"/>
      <c r="G278" s="64">
        <f>+F278*E278</f>
        <v>0</v>
      </c>
      <c r="H278" s="883"/>
      <c r="I278" s="65" t="e">
        <f>+G278/$H$317*100</f>
        <v>#DIV/0!</v>
      </c>
      <c r="J278" s="1367"/>
      <c r="O278" s="912"/>
      <c r="P278" s="912"/>
      <c r="Q278" s="912"/>
    </row>
    <row r="279" spans="1:23" ht="20.25" customHeight="1" thickBot="1">
      <c r="A279" s="872"/>
      <c r="B279" s="1056">
        <v>19</v>
      </c>
      <c r="C279" s="512" t="s">
        <v>666</v>
      </c>
      <c r="D279" s="873"/>
      <c r="E279" s="1382"/>
      <c r="F279" s="874"/>
      <c r="G279" s="958">
        <f>SUM(G280:G284)</f>
        <v>0</v>
      </c>
      <c r="H279" s="63">
        <f>SUM(G280:G284)</f>
        <v>0</v>
      </c>
      <c r="I279" s="880"/>
      <c r="J279" s="876" t="e">
        <f>SUM(I280:I284)</f>
        <v>#DIV/0!</v>
      </c>
      <c r="O279" s="912"/>
      <c r="P279" s="912"/>
      <c r="Q279" s="912"/>
    </row>
    <row r="280" spans="1:23" ht="20.25" customHeight="1">
      <c r="A280" s="877"/>
      <c r="B280" s="1055" t="s">
        <v>365</v>
      </c>
      <c r="C280" s="522" t="s">
        <v>604</v>
      </c>
      <c r="D280" s="517" t="s">
        <v>15</v>
      </c>
      <c r="E280" s="1448"/>
      <c r="F280" s="176"/>
      <c r="G280" s="66">
        <f>+E280*F280</f>
        <v>0</v>
      </c>
      <c r="H280" s="883"/>
      <c r="I280" s="65" t="e">
        <f>+G280/$H$317*100</f>
        <v>#DIV/0!</v>
      </c>
      <c r="J280" s="884"/>
      <c r="O280" s="912"/>
      <c r="P280" s="912"/>
      <c r="Q280" s="912"/>
    </row>
    <row r="281" spans="1:23" s="914" customFormat="1" ht="20.25" customHeight="1">
      <c r="A281" s="877"/>
      <c r="B281" s="1055" t="s">
        <v>366</v>
      </c>
      <c r="C281" s="522" t="s">
        <v>860</v>
      </c>
      <c r="D281" s="1401" t="s">
        <v>15</v>
      </c>
      <c r="E281" s="1448"/>
      <c r="F281" s="1080"/>
      <c r="G281" s="1081">
        <f>+E281*F281</f>
        <v>0</v>
      </c>
      <c r="H281" s="883"/>
      <c r="I281" s="1404" t="e">
        <f>+G281/$H$317*100</f>
        <v>#DIV/0!</v>
      </c>
      <c r="J281" s="884"/>
      <c r="K281" s="912"/>
      <c r="L281" s="912"/>
      <c r="M281" s="912"/>
      <c r="N281" s="912"/>
      <c r="O281" s="912"/>
      <c r="P281" s="912"/>
      <c r="Q281" s="912"/>
      <c r="R281" s="912"/>
      <c r="S281" s="912"/>
      <c r="T281" s="912"/>
      <c r="U281" s="912"/>
      <c r="V281" s="912"/>
      <c r="W281" s="912"/>
    </row>
    <row r="282" spans="1:23" s="931" customFormat="1" ht="20.25" customHeight="1">
      <c r="A282" s="929"/>
      <c r="B282" s="1058" t="s">
        <v>367</v>
      </c>
      <c r="C282" s="927" t="s">
        <v>540</v>
      </c>
      <c r="D282" s="921" t="s">
        <v>15</v>
      </c>
      <c r="E282" s="1448"/>
      <c r="F282" s="1075"/>
      <c r="G282" s="926">
        <f>+E282*F282</f>
        <v>0</v>
      </c>
      <c r="H282" s="947"/>
      <c r="I282" s="923" t="e">
        <f>+G282/$H$317*100</f>
        <v>#DIV/0!</v>
      </c>
      <c r="J282" s="930"/>
      <c r="K282" s="912"/>
      <c r="L282" s="912"/>
      <c r="M282" s="912"/>
      <c r="N282" s="912"/>
      <c r="O282" s="912"/>
      <c r="P282" s="912"/>
      <c r="Q282" s="912"/>
      <c r="R282" s="912"/>
      <c r="S282" s="912"/>
      <c r="T282" s="912"/>
      <c r="U282" s="912"/>
      <c r="V282" s="912"/>
      <c r="W282" s="912"/>
    </row>
    <row r="283" spans="1:23" ht="20.25" customHeight="1">
      <c r="A283" s="877"/>
      <c r="B283" s="1055" t="s">
        <v>368</v>
      </c>
      <c r="C283" s="522" t="s">
        <v>605</v>
      </c>
      <c r="D283" s="1076" t="s">
        <v>15</v>
      </c>
      <c r="E283" s="1477"/>
      <c r="F283" s="1075"/>
      <c r="G283" s="926">
        <f>+E283*F283</f>
        <v>0</v>
      </c>
      <c r="H283" s="883"/>
      <c r="I283" s="923" t="e">
        <f>+G283/$H$317*100</f>
        <v>#DIV/0!</v>
      </c>
      <c r="J283" s="884"/>
      <c r="O283" s="912"/>
      <c r="P283" s="912"/>
      <c r="Q283" s="912"/>
    </row>
    <row r="284" spans="1:23" ht="20.25" customHeight="1" thickBot="1">
      <c r="A284" s="877"/>
      <c r="B284" s="1058" t="s">
        <v>845</v>
      </c>
      <c r="C284" s="959" t="s">
        <v>543</v>
      </c>
      <c r="D284" s="1077" t="s">
        <v>15</v>
      </c>
      <c r="E284" s="1374"/>
      <c r="F284" s="1075"/>
      <c r="G284" s="926">
        <f>+E284*F284</f>
        <v>0</v>
      </c>
      <c r="H284" s="947"/>
      <c r="I284" s="923" t="e">
        <f>+G284/$H$317*100</f>
        <v>#DIV/0!</v>
      </c>
      <c r="J284" s="889"/>
      <c r="O284" s="912"/>
      <c r="P284" s="912"/>
      <c r="Q284" s="912"/>
    </row>
    <row r="285" spans="1:23" ht="20.25" customHeight="1" thickBot="1">
      <c r="A285" s="872"/>
      <c r="B285" s="1060">
        <v>20</v>
      </c>
      <c r="C285" s="957" t="s">
        <v>667</v>
      </c>
      <c r="D285" s="971"/>
      <c r="E285" s="1382"/>
      <c r="F285" s="964"/>
      <c r="G285" s="958">
        <f>SUM(G286)</f>
        <v>0</v>
      </c>
      <c r="H285" s="961">
        <f>SUM(G286:G286)</f>
        <v>0</v>
      </c>
      <c r="I285" s="944"/>
      <c r="J285" s="876" t="e">
        <f>SUM(I286:I286)</f>
        <v>#DIV/0!</v>
      </c>
      <c r="O285" s="912"/>
      <c r="P285" s="912"/>
      <c r="Q285" s="912"/>
    </row>
    <row r="286" spans="1:23" ht="20.25" customHeight="1" thickBot="1">
      <c r="A286" s="877"/>
      <c r="B286" s="1058" t="s">
        <v>369</v>
      </c>
      <c r="C286" s="959" t="s">
        <v>542</v>
      </c>
      <c r="D286" s="921" t="s">
        <v>943</v>
      </c>
      <c r="E286" s="1439"/>
      <c r="F286" s="925"/>
      <c r="G286" s="926">
        <f>+E286*F286</f>
        <v>0</v>
      </c>
      <c r="H286" s="947"/>
      <c r="I286" s="923" t="e">
        <f>+G286/$H$317*100</f>
        <v>#DIV/0!</v>
      </c>
      <c r="J286" s="884"/>
      <c r="O286" s="912"/>
      <c r="P286" s="912"/>
      <c r="Q286" s="912"/>
    </row>
    <row r="287" spans="1:23" ht="20.25" customHeight="1" thickBot="1">
      <c r="A287" s="872"/>
      <c r="B287" s="1056">
        <v>21</v>
      </c>
      <c r="C287" s="512" t="s">
        <v>668</v>
      </c>
      <c r="D287" s="873"/>
      <c r="E287" s="1382"/>
      <c r="F287" s="874"/>
      <c r="G287" s="958">
        <f>SUM(G289:G292)</f>
        <v>0</v>
      </c>
      <c r="H287" s="63">
        <f>SUM(G289:G292)</f>
        <v>0</v>
      </c>
      <c r="I287" s="880"/>
      <c r="J287" s="876" t="e">
        <f>SUM(I289:I292)</f>
        <v>#DIV/0!</v>
      </c>
      <c r="L287" s="965" t="e">
        <f>H287/$H$317</f>
        <v>#DIV/0!</v>
      </c>
    </row>
    <row r="288" spans="1:23" s="914" customFormat="1" ht="20.25" customHeight="1">
      <c r="A288" s="1207"/>
      <c r="B288" s="1062" t="s">
        <v>371</v>
      </c>
      <c r="C288" s="538" t="s">
        <v>1144</v>
      </c>
      <c r="D288" s="1401"/>
      <c r="E288" s="1512"/>
      <c r="F288" s="179"/>
      <c r="G288" s="1403"/>
      <c r="H288" s="883"/>
      <c r="I288" s="1404"/>
      <c r="J288" s="889"/>
      <c r="L288" s="1394"/>
      <c r="O288" s="1273"/>
      <c r="P288" s="1273"/>
      <c r="Q288" s="1273"/>
    </row>
    <row r="289" spans="1:17" s="914" customFormat="1" ht="20.25" customHeight="1">
      <c r="A289" s="877"/>
      <c r="B289" s="1055" t="s">
        <v>1143</v>
      </c>
      <c r="C289" s="538" t="s">
        <v>861</v>
      </c>
      <c r="D289" s="1401" t="s">
        <v>9</v>
      </c>
      <c r="E289" s="1512"/>
      <c r="F289" s="179"/>
      <c r="G289" s="1403">
        <f>+E289*F289</f>
        <v>0</v>
      </c>
      <c r="H289" s="883"/>
      <c r="I289" s="1404" t="e">
        <f>+G289/$H$317*100</f>
        <v>#DIV/0!</v>
      </c>
      <c r="J289" s="884"/>
      <c r="O289" s="1273"/>
      <c r="P289" s="1273"/>
      <c r="Q289" s="1273"/>
    </row>
    <row r="290" spans="1:17" s="914" customFormat="1" ht="20.25" customHeight="1">
      <c r="A290" s="877"/>
      <c r="B290" s="1055" t="s">
        <v>443</v>
      </c>
      <c r="C290" s="506" t="s">
        <v>444</v>
      </c>
      <c r="D290" s="1401"/>
      <c r="E290" s="1439"/>
      <c r="F290" s="179"/>
      <c r="G290" s="1403"/>
      <c r="H290" s="883"/>
      <c r="I290" s="1404"/>
      <c r="J290" s="887"/>
      <c r="O290" s="1273"/>
      <c r="P290" s="1273"/>
      <c r="Q290" s="1273"/>
    </row>
    <row r="291" spans="1:17" s="914" customFormat="1" ht="20.25" customHeight="1">
      <c r="A291" s="877"/>
      <c r="B291" s="1055" t="s">
        <v>1145</v>
      </c>
      <c r="C291" s="538" t="s">
        <v>1147</v>
      </c>
      <c r="D291" s="1401" t="s">
        <v>943</v>
      </c>
      <c r="E291" s="1512"/>
      <c r="F291" s="179"/>
      <c r="G291" s="1403">
        <f t="shared" ref="G291:G292" si="32">+E291*F291</f>
        <v>0</v>
      </c>
      <c r="H291" s="883"/>
      <c r="I291" s="1404" t="e">
        <f t="shared" ref="I291:I292" si="33">+G291/$H$317*100</f>
        <v>#DIV/0!</v>
      </c>
      <c r="J291" s="887"/>
      <c r="O291" s="1273"/>
      <c r="P291" s="1273"/>
      <c r="Q291" s="1273"/>
    </row>
    <row r="292" spans="1:17" s="914" customFormat="1" ht="20.25" customHeight="1" thickBot="1">
      <c r="A292" s="877"/>
      <c r="B292" s="1055" t="s">
        <v>1146</v>
      </c>
      <c r="C292" s="506" t="s">
        <v>1148</v>
      </c>
      <c r="D292" s="1401" t="s">
        <v>943</v>
      </c>
      <c r="E292" s="1439"/>
      <c r="F292" s="1080"/>
      <c r="G292" s="1403">
        <f t="shared" si="32"/>
        <v>0</v>
      </c>
      <c r="H292" s="1081"/>
      <c r="I292" s="1404" t="e">
        <f t="shared" si="33"/>
        <v>#DIV/0!</v>
      </c>
      <c r="J292" s="887"/>
      <c r="O292" s="1273"/>
      <c r="P292" s="1273"/>
      <c r="Q292" s="1273"/>
    </row>
    <row r="293" spans="1:17" ht="20.25" customHeight="1" thickBot="1">
      <c r="A293" s="872"/>
      <c r="B293" s="1056">
        <v>23</v>
      </c>
      <c r="C293" s="512" t="s">
        <v>669</v>
      </c>
      <c r="D293" s="513"/>
      <c r="E293" s="1381"/>
      <c r="F293" s="455"/>
      <c r="G293" s="958">
        <f>SUM(G294:G295)</f>
        <v>0</v>
      </c>
      <c r="H293" s="63">
        <f>G294+G295</f>
        <v>0</v>
      </c>
      <c r="I293" s="457"/>
      <c r="J293" s="876" t="e">
        <f>SUM(#REF!)</f>
        <v>#REF!</v>
      </c>
      <c r="L293" s="965" t="e">
        <f>H293/$H$317</f>
        <v>#DIV/0!</v>
      </c>
    </row>
    <row r="294" spans="1:17" ht="20.25" customHeight="1">
      <c r="A294" s="872"/>
      <c r="B294" s="1062" t="s">
        <v>372</v>
      </c>
      <c r="C294" s="529" t="s">
        <v>887</v>
      </c>
      <c r="D294" s="519" t="s">
        <v>943</v>
      </c>
      <c r="E294" s="1438"/>
      <c r="F294" s="469"/>
      <c r="G294" s="1421">
        <f>+E294*F294</f>
        <v>0</v>
      </c>
      <c r="H294" s="883"/>
      <c r="I294" s="65" t="e">
        <f>+G294/$H$317*100</f>
        <v>#DIV/0!</v>
      </c>
      <c r="J294" s="889"/>
    </row>
    <row r="295" spans="1:17" s="914" customFormat="1" ht="20.25" customHeight="1" thickBot="1">
      <c r="A295" s="1207"/>
      <c r="B295" s="1208" t="s">
        <v>959</v>
      </c>
      <c r="C295" s="1209" t="s">
        <v>958</v>
      </c>
      <c r="D295" s="1210" t="s">
        <v>15</v>
      </c>
      <c r="E295" s="1440"/>
      <c r="F295" s="1211"/>
      <c r="G295" s="1422">
        <f>+E295*F295</f>
        <v>0</v>
      </c>
      <c r="H295" s="945"/>
      <c r="I295" s="634" t="e">
        <f>+G295/$H$317*100</f>
        <v>#DIV/0!</v>
      </c>
      <c r="J295" s="889"/>
      <c r="O295" s="1273"/>
      <c r="P295" s="1273"/>
      <c r="Q295" s="1273"/>
    </row>
    <row r="296" spans="1:17" ht="20.25" customHeight="1" thickBot="1">
      <c r="A296" s="872"/>
      <c r="B296" s="1056">
        <v>24</v>
      </c>
      <c r="C296" s="512" t="s">
        <v>670</v>
      </c>
      <c r="D296" s="873"/>
      <c r="E296" s="1382"/>
      <c r="F296" s="874"/>
      <c r="G296" s="958">
        <f>SUM(G297:G307)</f>
        <v>0</v>
      </c>
      <c r="H296" s="63">
        <f>SUM(G297:G307)</f>
        <v>0</v>
      </c>
      <c r="I296" s="876"/>
      <c r="J296" s="876" t="e">
        <f>SUM(I297:I307)</f>
        <v>#DIV/0!</v>
      </c>
      <c r="L296" s="965" t="e">
        <f>H296/$H$317</f>
        <v>#DIV/0!</v>
      </c>
    </row>
    <row r="297" spans="1:17" s="914" customFormat="1" ht="20.25" customHeight="1">
      <c r="A297" s="1259"/>
      <c r="B297" s="1061" t="s">
        <v>373</v>
      </c>
      <c r="C297" s="1515" t="s">
        <v>606</v>
      </c>
      <c r="D297" s="519" t="s">
        <v>4</v>
      </c>
      <c r="E297" s="1518"/>
      <c r="F297" s="469"/>
      <c r="G297" s="1520">
        <f t="shared" ref="G297:G316" si="34">+F297*E297</f>
        <v>0</v>
      </c>
      <c r="H297" s="1522"/>
      <c r="I297" s="808" t="e">
        <f>+G297/$H$317*100</f>
        <v>#DIV/0!</v>
      </c>
      <c r="J297" s="1399"/>
      <c r="O297" s="1273"/>
      <c r="P297" s="1273"/>
      <c r="Q297" s="1273"/>
    </row>
    <row r="298" spans="1:17" s="914" customFormat="1" ht="20.25" customHeight="1">
      <c r="A298" s="1259"/>
      <c r="B298" s="1055" t="s">
        <v>374</v>
      </c>
      <c r="C298" s="1497" t="s">
        <v>575</v>
      </c>
      <c r="D298" s="1401"/>
      <c r="E298" s="1518"/>
      <c r="F298" s="1402"/>
      <c r="G298" s="1520"/>
      <c r="H298" s="883"/>
      <c r="I298" s="1404"/>
      <c r="J298" s="1399"/>
      <c r="O298" s="1273"/>
      <c r="P298" s="1273"/>
      <c r="Q298" s="1273"/>
    </row>
    <row r="299" spans="1:17" ht="20.25" customHeight="1">
      <c r="A299" s="956"/>
      <c r="B299" s="1063" t="s">
        <v>1136</v>
      </c>
      <c r="C299" s="1516" t="s">
        <v>1137</v>
      </c>
      <c r="D299" s="921" t="s">
        <v>943</v>
      </c>
      <c r="E299" s="1518"/>
      <c r="F299" s="925"/>
      <c r="G299" s="1521">
        <f t="shared" si="34"/>
        <v>0</v>
      </c>
      <c r="H299" s="947"/>
      <c r="I299" s="1404" t="e">
        <f>+G299/$H$317*100</f>
        <v>#DIV/0!</v>
      </c>
      <c r="J299" s="1523"/>
    </row>
    <row r="300" spans="1:17" s="914" customFormat="1" ht="20.25" customHeight="1">
      <c r="A300" s="956"/>
      <c r="B300" s="1055" t="s">
        <v>1013</v>
      </c>
      <c r="C300" s="1497" t="s">
        <v>619</v>
      </c>
      <c r="D300" s="1401"/>
      <c r="E300" s="1519"/>
      <c r="F300" s="1402"/>
      <c r="G300" s="1520"/>
      <c r="H300" s="886"/>
      <c r="I300" s="1404"/>
      <c r="J300" s="1523"/>
      <c r="O300" s="1273"/>
      <c r="P300" s="1273"/>
      <c r="Q300" s="1273"/>
    </row>
    <row r="301" spans="1:17" s="914" customFormat="1" ht="20.25" customHeight="1">
      <c r="A301" s="956"/>
      <c r="B301" s="1055" t="s">
        <v>1139</v>
      </c>
      <c r="C301" s="1497" t="s">
        <v>1138</v>
      </c>
      <c r="D301" s="1401" t="s">
        <v>943</v>
      </c>
      <c r="E301" s="1519"/>
      <c r="F301" s="1402"/>
      <c r="G301" s="1520">
        <f t="shared" si="34"/>
        <v>0</v>
      </c>
      <c r="H301" s="886"/>
      <c r="I301" s="1404" t="e">
        <f>+G301/$H$317*100</f>
        <v>#DIV/0!</v>
      </c>
      <c r="J301" s="1523"/>
      <c r="O301" s="1273"/>
      <c r="P301" s="1273"/>
      <c r="Q301" s="1273"/>
    </row>
    <row r="302" spans="1:17" ht="20.25" customHeight="1">
      <c r="A302" s="956"/>
      <c r="B302" s="1058" t="s">
        <v>442</v>
      </c>
      <c r="C302" s="1516" t="s">
        <v>470</v>
      </c>
      <c r="D302" s="921"/>
      <c r="E302" s="1519"/>
      <c r="F302" s="925"/>
      <c r="G302" s="1521"/>
      <c r="H302" s="969"/>
      <c r="I302" s="1404"/>
      <c r="J302" s="1523"/>
    </row>
    <row r="303" spans="1:17" ht="20.25" customHeight="1">
      <c r="A303" s="956"/>
      <c r="B303" s="1058" t="s">
        <v>964</v>
      </c>
      <c r="C303" s="1516" t="s">
        <v>963</v>
      </c>
      <c r="D303" s="921" t="s">
        <v>878</v>
      </c>
      <c r="E303" s="1519"/>
      <c r="F303" s="925"/>
      <c r="G303" s="1521">
        <f t="shared" si="34"/>
        <v>0</v>
      </c>
      <c r="H303" s="969"/>
      <c r="I303" s="1404" t="e">
        <f>+G303/$H$317*100</f>
        <v>#DIV/0!</v>
      </c>
      <c r="J303" s="1523"/>
    </row>
    <row r="304" spans="1:17" ht="20.25" customHeight="1">
      <c r="A304" s="956"/>
      <c r="B304" s="1058" t="s">
        <v>970</v>
      </c>
      <c r="C304" s="1516" t="s">
        <v>1140</v>
      </c>
      <c r="D304" s="921" t="s">
        <v>943</v>
      </c>
      <c r="E304" s="1519"/>
      <c r="F304" s="925"/>
      <c r="G304" s="1521">
        <f t="shared" si="34"/>
        <v>0</v>
      </c>
      <c r="H304" s="969"/>
      <c r="I304" s="1404" t="e">
        <f>+G304/$H$317*100</f>
        <v>#DIV/0!</v>
      </c>
      <c r="J304" s="1523"/>
    </row>
    <row r="305" spans="1:17" ht="20.25" customHeight="1">
      <c r="A305" s="956"/>
      <c r="B305" s="1058" t="s">
        <v>971</v>
      </c>
      <c r="C305" s="1516" t="s">
        <v>966</v>
      </c>
      <c r="D305" s="921" t="s">
        <v>943</v>
      </c>
      <c r="E305" s="1519"/>
      <c r="F305" s="925"/>
      <c r="G305" s="1521">
        <f t="shared" si="34"/>
        <v>0</v>
      </c>
      <c r="H305" s="969"/>
      <c r="I305" s="1404" t="e">
        <f>+G305/$H$317*100</f>
        <v>#DIV/0!</v>
      </c>
      <c r="J305" s="1523"/>
    </row>
    <row r="306" spans="1:17" ht="20.25" customHeight="1">
      <c r="A306" s="956"/>
      <c r="B306" s="1058" t="s">
        <v>972</v>
      </c>
      <c r="C306" s="1516" t="s">
        <v>1141</v>
      </c>
      <c r="D306" s="921" t="s">
        <v>943</v>
      </c>
      <c r="E306" s="1519"/>
      <c r="F306" s="925"/>
      <c r="G306" s="1521">
        <f t="shared" si="34"/>
        <v>0</v>
      </c>
      <c r="H306" s="969"/>
      <c r="I306" s="1404" t="e">
        <f>+G306/$H$317*100</f>
        <v>#DIV/0!</v>
      </c>
      <c r="J306" s="1523"/>
    </row>
    <row r="307" spans="1:17" ht="20.25" customHeight="1">
      <c r="A307" s="956"/>
      <c r="B307" s="1313" t="s">
        <v>1142</v>
      </c>
      <c r="C307" s="1256" t="s">
        <v>1012</v>
      </c>
      <c r="D307" s="1513"/>
      <c r="E307" s="1519"/>
      <c r="F307" s="601"/>
      <c r="G307" s="1521">
        <f t="shared" si="34"/>
        <v>0</v>
      </c>
      <c r="H307" s="969"/>
      <c r="I307" s="1404" t="e">
        <f t="shared" ref="I307:I316" si="35">+G307/$H$317*100</f>
        <v>#DIV/0!</v>
      </c>
      <c r="J307" s="1523"/>
    </row>
    <row r="308" spans="1:17" ht="20.25" customHeight="1">
      <c r="A308" s="956"/>
      <c r="B308" s="1058"/>
      <c r="C308" s="1517" t="s">
        <v>1150</v>
      </c>
      <c r="D308" s="921" t="s">
        <v>943</v>
      </c>
      <c r="E308" s="1518"/>
      <c r="F308" s="1402"/>
      <c r="G308" s="1521">
        <f t="shared" si="34"/>
        <v>0</v>
      </c>
      <c r="H308" s="947"/>
      <c r="I308" s="1404" t="e">
        <f t="shared" si="35"/>
        <v>#DIV/0!</v>
      </c>
      <c r="J308" s="1399"/>
    </row>
    <row r="309" spans="1:17" ht="20.25" customHeight="1">
      <c r="A309" s="956"/>
      <c r="B309" s="1058"/>
      <c r="C309" s="1517" t="s">
        <v>1149</v>
      </c>
      <c r="D309" s="921" t="s">
        <v>943</v>
      </c>
      <c r="E309" s="1518"/>
      <c r="F309" s="1402"/>
      <c r="G309" s="1521">
        <f t="shared" si="34"/>
        <v>0</v>
      </c>
      <c r="H309" s="947"/>
      <c r="I309" s="1404" t="e">
        <f t="shared" si="35"/>
        <v>#DIV/0!</v>
      </c>
      <c r="J309" s="1399"/>
    </row>
    <row r="310" spans="1:17" ht="20.25" customHeight="1">
      <c r="A310" s="956"/>
      <c r="B310" s="1058"/>
      <c r="C310" s="1517" t="s">
        <v>1157</v>
      </c>
      <c r="D310" s="921" t="s">
        <v>943</v>
      </c>
      <c r="E310" s="1518"/>
      <c r="F310" s="1402"/>
      <c r="G310" s="1521">
        <f t="shared" si="34"/>
        <v>0</v>
      </c>
      <c r="H310" s="947"/>
      <c r="I310" s="1404" t="e">
        <f t="shared" si="35"/>
        <v>#DIV/0!</v>
      </c>
      <c r="J310" s="1399"/>
    </row>
    <row r="311" spans="1:17" ht="20.25" customHeight="1">
      <c r="A311" s="956"/>
      <c r="B311" s="1058"/>
      <c r="C311" s="1517" t="s">
        <v>1151</v>
      </c>
      <c r="D311" s="921" t="s">
        <v>943</v>
      </c>
      <c r="E311" s="1518"/>
      <c r="F311" s="1402"/>
      <c r="G311" s="1521">
        <f t="shared" si="34"/>
        <v>0</v>
      </c>
      <c r="H311" s="947"/>
      <c r="I311" s="1404" t="e">
        <f t="shared" si="35"/>
        <v>#DIV/0!</v>
      </c>
      <c r="J311" s="1399"/>
    </row>
    <row r="312" spans="1:17" ht="20.25" customHeight="1">
      <c r="A312" s="956"/>
      <c r="B312" s="1058"/>
      <c r="C312" s="1517" t="s">
        <v>1152</v>
      </c>
      <c r="D312" s="921" t="s">
        <v>943</v>
      </c>
      <c r="E312" s="1518"/>
      <c r="F312" s="1402"/>
      <c r="G312" s="1521">
        <f t="shared" si="34"/>
        <v>0</v>
      </c>
      <c r="H312" s="947"/>
      <c r="I312" s="1404" t="e">
        <f t="shared" si="35"/>
        <v>#DIV/0!</v>
      </c>
      <c r="J312" s="1399"/>
    </row>
    <row r="313" spans="1:17" ht="20.25" customHeight="1">
      <c r="A313" s="956"/>
      <c r="B313" s="1058"/>
      <c r="C313" s="1517" t="s">
        <v>1153</v>
      </c>
      <c r="D313" s="921" t="s">
        <v>943</v>
      </c>
      <c r="E313" s="1518"/>
      <c r="F313" s="1402"/>
      <c r="G313" s="1521">
        <f t="shared" si="34"/>
        <v>0</v>
      </c>
      <c r="H313" s="947"/>
      <c r="I313" s="1404" t="e">
        <f t="shared" si="35"/>
        <v>#DIV/0!</v>
      </c>
      <c r="J313" s="1399"/>
    </row>
    <row r="314" spans="1:17" ht="20.25" customHeight="1">
      <c r="A314" s="956"/>
      <c r="B314" s="1058"/>
      <c r="C314" s="1517" t="s">
        <v>1154</v>
      </c>
      <c r="D314" s="921" t="s">
        <v>943</v>
      </c>
      <c r="E314" s="1518"/>
      <c r="F314" s="1402"/>
      <c r="G314" s="1521">
        <f t="shared" si="34"/>
        <v>0</v>
      </c>
      <c r="H314" s="947"/>
      <c r="I314" s="1404" t="e">
        <f t="shared" si="35"/>
        <v>#DIV/0!</v>
      </c>
      <c r="J314" s="1399"/>
    </row>
    <row r="315" spans="1:17" ht="20.25" customHeight="1">
      <c r="A315" s="956"/>
      <c r="B315" s="1058"/>
      <c r="C315" s="1517" t="s">
        <v>1155</v>
      </c>
      <c r="D315" s="921" t="s">
        <v>943</v>
      </c>
      <c r="E315" s="1518"/>
      <c r="F315" s="1402"/>
      <c r="G315" s="1521">
        <f t="shared" si="34"/>
        <v>0</v>
      </c>
      <c r="H315" s="947"/>
      <c r="I315" s="1404" t="e">
        <f t="shared" si="35"/>
        <v>#DIV/0!</v>
      </c>
      <c r="J315" s="1399"/>
    </row>
    <row r="316" spans="1:17" ht="20.25" customHeight="1" thickBot="1">
      <c r="A316" s="956"/>
      <c r="B316" s="1058"/>
      <c r="C316" s="1517" t="s">
        <v>1156</v>
      </c>
      <c r="D316" s="921" t="s">
        <v>943</v>
      </c>
      <c r="E316" s="1518"/>
      <c r="F316" s="1402"/>
      <c r="G316" s="1521">
        <f t="shared" si="34"/>
        <v>0</v>
      </c>
      <c r="H316" s="947"/>
      <c r="I316" s="1404" t="e">
        <f t="shared" si="35"/>
        <v>#DIV/0!</v>
      </c>
      <c r="J316" s="1399"/>
    </row>
    <row r="317" spans="1:17" s="914" customFormat="1" ht="31.5" customHeight="1" thickBot="1">
      <c r="A317" s="891"/>
      <c r="B317" s="1514"/>
      <c r="C317" s="910" t="s">
        <v>460</v>
      </c>
      <c r="D317" s="972"/>
      <c r="E317" s="1385"/>
      <c r="F317" s="910"/>
      <c r="G317" s="978">
        <f>G13+G18+G22+G32+G36+G42+G44+G48+G51+G57+G61+G64+G67+G71+G73+G111+G183+G248+G250+G275+G279+G285+G287+G293+G296</f>
        <v>0</v>
      </c>
      <c r="H317" s="911">
        <f>SUM(H13:H307)</f>
        <v>0</v>
      </c>
      <c r="I317" s="966" t="e">
        <f>SUM(I14:I307)</f>
        <v>#DIV/0!</v>
      </c>
      <c r="J317" s="892" t="e">
        <f>SUM(J13:J307)</f>
        <v>#DIV/0!</v>
      </c>
      <c r="L317" s="965" t="e">
        <f>SUM(L13:L307)</f>
        <v>#DIV/0!</v>
      </c>
      <c r="O317" s="1273"/>
      <c r="P317" s="1273"/>
      <c r="Q317" s="1273"/>
    </row>
    <row r="318" spans="1:17" s="915" customFormat="1" ht="25.95" customHeight="1">
      <c r="A318" s="893"/>
      <c r="B318" s="855">
        <v>1</v>
      </c>
      <c r="C318" s="856" t="s">
        <v>786</v>
      </c>
      <c r="D318" s="856"/>
      <c r="E318" s="265"/>
      <c r="F318" s="905"/>
      <c r="G318" s="979">
        <f>+G317</f>
        <v>0</v>
      </c>
      <c r="H318" s="951">
        <f>+H317</f>
        <v>0</v>
      </c>
      <c r="I318" s="973"/>
      <c r="J318" s="894"/>
      <c r="O318" s="1392"/>
      <c r="P318" s="1392"/>
      <c r="Q318" s="1392"/>
    </row>
    <row r="319" spans="1:17" s="915" customFormat="1" ht="21.9" customHeight="1">
      <c r="A319" s="893"/>
      <c r="B319" s="855">
        <v>2</v>
      </c>
      <c r="C319" s="856" t="s">
        <v>787</v>
      </c>
      <c r="D319" s="906">
        <v>0.1</v>
      </c>
      <c r="E319" s="265"/>
      <c r="F319" s="905"/>
      <c r="G319" s="979">
        <f>+G318*D319</f>
        <v>0</v>
      </c>
      <c r="H319" s="951">
        <f>+H318*D319</f>
        <v>0</v>
      </c>
      <c r="I319" s="895"/>
      <c r="J319" s="895"/>
      <c r="O319" s="1392"/>
      <c r="P319" s="1392"/>
      <c r="Q319" s="1392"/>
    </row>
    <row r="320" spans="1:17" ht="21.9" customHeight="1">
      <c r="A320" s="893"/>
      <c r="B320" s="855">
        <v>3</v>
      </c>
      <c r="C320" s="856" t="s">
        <v>981</v>
      </c>
      <c r="D320" s="906">
        <v>0.1</v>
      </c>
      <c r="E320" s="265"/>
      <c r="F320" s="905"/>
      <c r="G320" s="980">
        <f>+(G318)*D320</f>
        <v>0</v>
      </c>
      <c r="H320" s="951">
        <f>+(H318)*D320</f>
        <v>0</v>
      </c>
      <c r="I320" s="895"/>
      <c r="J320" s="895"/>
    </row>
    <row r="321" spans="1:12" ht="21.9" customHeight="1">
      <c r="A321" s="893"/>
      <c r="B321" s="855">
        <v>4</v>
      </c>
      <c r="C321" s="856" t="s">
        <v>789</v>
      </c>
      <c r="D321" s="906"/>
      <c r="E321" s="265"/>
      <c r="F321" s="905"/>
      <c r="G321" s="980">
        <f>SUM(G318:G320)</f>
        <v>0</v>
      </c>
      <c r="H321" s="952">
        <f>SUM(H318:H320)</f>
        <v>0</v>
      </c>
      <c r="I321" s="895"/>
      <c r="J321" s="895"/>
    </row>
    <row r="322" spans="1:12" ht="21.9" customHeight="1">
      <c r="A322" s="893"/>
      <c r="B322" s="855">
        <v>5</v>
      </c>
      <c r="C322" s="856" t="s">
        <v>790</v>
      </c>
      <c r="D322" s="907">
        <v>2.4E-2</v>
      </c>
      <c r="E322" s="265"/>
      <c r="F322" s="905"/>
      <c r="G322" s="980">
        <f>+G321*D322</f>
        <v>0</v>
      </c>
      <c r="H322" s="952">
        <f>+H321*D322</f>
        <v>0</v>
      </c>
      <c r="I322" s="895"/>
      <c r="J322" s="895"/>
    </row>
    <row r="323" spans="1:12" ht="21.9" customHeight="1" thickBot="1">
      <c r="A323" s="893"/>
      <c r="B323" s="855">
        <v>6</v>
      </c>
      <c r="C323" s="856" t="s">
        <v>791</v>
      </c>
      <c r="D323" s="906">
        <v>0.21</v>
      </c>
      <c r="E323" s="265"/>
      <c r="F323" s="905"/>
      <c r="G323" s="979">
        <f>+G321*D323</f>
        <v>0</v>
      </c>
      <c r="H323" s="952">
        <f>+H321*D323</f>
        <v>0</v>
      </c>
      <c r="I323" s="895"/>
      <c r="J323" s="895"/>
    </row>
    <row r="324" spans="1:12" ht="42" customHeight="1" thickTop="1" thickBot="1">
      <c r="A324" s="896"/>
      <c r="B324" s="908"/>
      <c r="C324" s="908" t="s">
        <v>792</v>
      </c>
      <c r="D324" s="908"/>
      <c r="E324" s="1386"/>
      <c r="F324" s="909"/>
      <c r="G324" s="981">
        <f>SUM(G321:G323)</f>
        <v>0</v>
      </c>
      <c r="H324" s="953">
        <f>SUM(H321:H323)</f>
        <v>0</v>
      </c>
      <c r="I324" s="974"/>
      <c r="J324" s="897"/>
      <c r="K324" s="916"/>
      <c r="L324" s="928">
        <f>G317-H317</f>
        <v>0</v>
      </c>
    </row>
    <row r="325" spans="1:12" ht="21.9" customHeight="1" thickTop="1">
      <c r="A325" s="898"/>
      <c r="B325" s="1671"/>
      <c r="C325" s="1671"/>
      <c r="D325" s="898"/>
      <c r="E325" s="1387"/>
      <c r="F325" s="975"/>
      <c r="G325" s="975"/>
      <c r="H325" s="976"/>
      <c r="I325" s="976"/>
      <c r="J325" s="899"/>
    </row>
    <row r="326" spans="1:12" ht="21.9" customHeight="1">
      <c r="A326" s="900"/>
      <c r="B326" s="901"/>
      <c r="C326" s="948"/>
      <c r="D326" s="901"/>
      <c r="E326" s="900"/>
      <c r="F326" s="901"/>
      <c r="G326" s="924"/>
      <c r="H326" s="902"/>
      <c r="I326" s="902"/>
      <c r="J326" s="902"/>
    </row>
    <row r="327" spans="1:12" ht="21.9" customHeight="1">
      <c r="A327" s="917"/>
      <c r="B327" s="901"/>
      <c r="C327" s="901"/>
      <c r="D327" s="901"/>
      <c r="E327" s="900"/>
      <c r="F327" s="901"/>
      <c r="G327" s="924"/>
      <c r="H327" s="918"/>
      <c r="I327" s="913"/>
      <c r="J327" s="902"/>
    </row>
    <row r="328" spans="1:12" ht="21.9" customHeight="1">
      <c r="A328" s="917"/>
      <c r="B328" s="901"/>
      <c r="C328" s="901"/>
      <c r="D328" s="901"/>
      <c r="E328" s="900"/>
      <c r="F328" s="901"/>
      <c r="G328" s="1052"/>
      <c r="H328" s="919"/>
      <c r="I328" s="902"/>
      <c r="J328" s="902"/>
    </row>
    <row r="329" spans="1:12" ht="21.9" customHeight="1">
      <c r="A329" s="917"/>
      <c r="B329" s="901"/>
      <c r="C329" s="901"/>
      <c r="D329" s="901"/>
      <c r="E329" s="900"/>
      <c r="F329" s="1273"/>
      <c r="G329" s="901"/>
      <c r="H329" s="918"/>
      <c r="I329" s="920"/>
      <c r="J329" s="902"/>
    </row>
    <row r="330" spans="1:12" ht="21.9" customHeight="1">
      <c r="A330" s="917"/>
      <c r="B330" s="901"/>
      <c r="C330" s="901"/>
      <c r="D330" s="901"/>
      <c r="E330" s="1388"/>
      <c r="F330"/>
      <c r="G330"/>
      <c r="H330" s="1482"/>
      <c r="I330" s="902"/>
      <c r="J330" s="902"/>
    </row>
    <row r="331" spans="1:12" ht="21.9" customHeight="1">
      <c r="A331" s="900"/>
      <c r="B331" s="901"/>
      <c r="C331" s="901"/>
      <c r="D331" s="901"/>
      <c r="E331" s="1388"/>
      <c r="F331"/>
      <c r="G331"/>
      <c r="H331" s="902"/>
      <c r="I331" s="902"/>
      <c r="J331" s="902"/>
    </row>
    <row r="332" spans="1:12" ht="21.9" customHeight="1">
      <c r="A332" s="900"/>
      <c r="B332" s="901"/>
      <c r="C332" s="901"/>
      <c r="D332" s="901"/>
      <c r="E332" s="900"/>
      <c r="F332" s="901"/>
      <c r="G332" s="901"/>
      <c r="H332" s="902"/>
      <c r="I332" s="902"/>
      <c r="J332" s="902"/>
    </row>
    <row r="333" spans="1:12" ht="21.9" customHeight="1">
      <c r="A333" s="900"/>
      <c r="B333" s="901"/>
      <c r="C333" s="901"/>
      <c r="D333" s="901"/>
      <c r="E333" s="900"/>
      <c r="F333" s="901"/>
      <c r="G333" s="924"/>
      <c r="H333" s="902"/>
      <c r="I333" s="902"/>
      <c r="J333" s="902"/>
    </row>
    <row r="334" spans="1:12" ht="21.9" customHeight="1">
      <c r="A334" s="900"/>
      <c r="B334" s="901"/>
      <c r="C334" s="901"/>
      <c r="D334" s="901"/>
      <c r="E334" s="900"/>
      <c r="F334" s="901"/>
      <c r="G334" s="901"/>
      <c r="H334" s="902"/>
      <c r="I334" s="902"/>
      <c r="J334" s="902"/>
    </row>
    <row r="335" spans="1:12" ht="21.9" customHeight="1">
      <c r="A335" s="900"/>
      <c r="B335" s="901"/>
      <c r="C335" s="901"/>
      <c r="D335" s="901"/>
      <c r="E335" s="900"/>
      <c r="F335" s="901"/>
      <c r="G335" s="901"/>
      <c r="H335" s="902"/>
      <c r="I335" s="902"/>
      <c r="J335" s="902"/>
    </row>
    <row r="336" spans="1:12" ht="21.9" customHeight="1">
      <c r="A336" s="949"/>
      <c r="B336" s="914"/>
      <c r="C336" s="914"/>
      <c r="D336" s="914"/>
      <c r="F336" s="914"/>
      <c r="G336" s="914"/>
    </row>
    <row r="337" spans="1:7" ht="21.9" customHeight="1">
      <c r="A337" s="949"/>
      <c r="B337" s="914"/>
      <c r="C337" s="914"/>
      <c r="D337" s="914"/>
      <c r="F337" s="914"/>
      <c r="G337" s="914"/>
    </row>
    <row r="338" spans="1:7" ht="21.9" customHeight="1">
      <c r="A338" s="949"/>
      <c r="B338" s="914"/>
      <c r="C338" s="914"/>
      <c r="D338" s="914"/>
      <c r="F338" s="914"/>
      <c r="G338" s="914"/>
    </row>
    <row r="339" spans="1:7" ht="21.9" customHeight="1">
      <c r="A339" s="949"/>
      <c r="B339" s="914"/>
      <c r="C339" s="914"/>
      <c r="D339" s="914"/>
      <c r="F339" s="914"/>
      <c r="G339" s="914"/>
    </row>
    <row r="340" spans="1:7">
      <c r="A340" s="949"/>
      <c r="B340" s="914"/>
      <c r="C340" s="914"/>
      <c r="D340" s="914"/>
      <c r="F340" s="914"/>
      <c r="G340" s="914"/>
    </row>
    <row r="341" spans="1:7">
      <c r="A341" s="949"/>
      <c r="B341" s="914"/>
      <c r="C341" s="914"/>
      <c r="D341" s="914"/>
      <c r="F341" s="914"/>
      <c r="G341" s="914"/>
    </row>
    <row r="342" spans="1:7">
      <c r="A342" s="949"/>
      <c r="B342" s="914"/>
      <c r="C342" s="914"/>
      <c r="D342" s="914"/>
      <c r="F342" s="914"/>
      <c r="G342" s="914"/>
    </row>
    <row r="343" spans="1:7">
      <c r="A343" s="949"/>
      <c r="B343" s="914"/>
      <c r="C343" s="914"/>
      <c r="D343" s="914"/>
      <c r="F343" s="914"/>
      <c r="G343" s="914"/>
    </row>
    <row r="344" spans="1:7">
      <c r="A344" s="949"/>
      <c r="B344" s="914"/>
      <c r="C344" s="914"/>
      <c r="D344" s="914"/>
      <c r="F344" s="914"/>
      <c r="G344" s="914"/>
    </row>
    <row r="345" spans="1:7">
      <c r="A345" s="949"/>
      <c r="B345" s="914"/>
      <c r="C345" s="914"/>
      <c r="D345" s="914"/>
      <c r="F345" s="914"/>
      <c r="G345" s="914"/>
    </row>
    <row r="346" spans="1:7">
      <c r="A346" s="949"/>
      <c r="B346" s="914"/>
      <c r="C346" s="914"/>
      <c r="D346" s="914"/>
      <c r="F346" s="914"/>
      <c r="G346" s="914"/>
    </row>
    <row r="347" spans="1:7">
      <c r="A347" s="949"/>
      <c r="B347" s="914"/>
      <c r="C347" s="914"/>
      <c r="D347" s="914"/>
      <c r="F347" s="914"/>
      <c r="G347" s="914"/>
    </row>
    <row r="348" spans="1:7">
      <c r="A348" s="949"/>
      <c r="B348" s="914"/>
      <c r="C348" s="914"/>
      <c r="D348" s="914"/>
      <c r="F348" s="914"/>
      <c r="G348" s="914"/>
    </row>
    <row r="349" spans="1:7">
      <c r="A349" s="949"/>
      <c r="B349" s="914"/>
      <c r="C349" s="914"/>
      <c r="D349" s="914"/>
      <c r="F349" s="914"/>
      <c r="G349" s="914"/>
    </row>
    <row r="350" spans="1:7">
      <c r="A350" s="949"/>
      <c r="B350" s="914"/>
      <c r="C350" s="914"/>
      <c r="D350" s="914"/>
      <c r="F350" s="914"/>
      <c r="G350" s="914"/>
    </row>
    <row r="351" spans="1:7">
      <c r="A351" s="949"/>
      <c r="B351" s="914"/>
      <c r="C351" s="914"/>
      <c r="D351" s="914"/>
      <c r="F351" s="914"/>
      <c r="G351" s="914"/>
    </row>
    <row r="352" spans="1:7">
      <c r="A352" s="949"/>
      <c r="B352" s="914"/>
      <c r="C352" s="914"/>
      <c r="D352" s="914"/>
      <c r="F352" s="914"/>
      <c r="G352" s="914"/>
    </row>
  </sheetData>
  <dataConsolidate/>
  <mergeCells count="12">
    <mergeCell ref="S107:S117"/>
    <mergeCell ref="S137:S139"/>
    <mergeCell ref="T114:T117"/>
    <mergeCell ref="B325:C325"/>
    <mergeCell ref="B5:I5"/>
    <mergeCell ref="B11:B12"/>
    <mergeCell ref="J11:J12"/>
    <mergeCell ref="C11:C12"/>
    <mergeCell ref="I11:I12"/>
    <mergeCell ref="D11:D12"/>
    <mergeCell ref="E11:E12"/>
    <mergeCell ref="F11:G11"/>
  </mergeCells>
  <phoneticPr fontId="0" type="noConversion"/>
  <conditionalFormatting sqref="E24">
    <cfRule type="expression" dxfId="6" priority="7" stopIfTrue="1">
      <formula>#REF!&gt;0</formula>
    </cfRule>
    <cfRule type="expression" dxfId="5" priority="8" stopIfTrue="1">
      <formula>#REF!&gt;0</formula>
    </cfRule>
    <cfRule type="expression" dxfId="4" priority="9" stopIfTrue="1">
      <formula>#REF!&gt;0</formula>
    </cfRule>
  </conditionalFormatting>
  <pageMargins left="1.3385826771653544" right="0.59055118110236227" top="0.51181102362204722" bottom="0.47244094488188981" header="0.31496062992125984" footer="0.51181102362204722"/>
  <pageSetup paperSize="9" scale="45" orientation="portrait" r:id="rId1"/>
  <headerFooter alignWithMargins="0"/>
  <ignoredErrors>
    <ignoredError sqref="G44:G45 G42:G43 G52 G54 G46:G47 G50" formula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1:J2520"/>
  <sheetViews>
    <sheetView view="pageBreakPreview" topLeftCell="A34" zoomScale="85" zoomScaleNormal="75" zoomScaleSheetLayoutView="85" workbookViewId="0">
      <selection activeCell="J20" sqref="J20"/>
    </sheetView>
  </sheetViews>
  <sheetFormatPr baseColWidth="10" defaultColWidth="11.44140625" defaultRowHeight="13.2"/>
  <cols>
    <col min="1" max="1" width="16.88671875" style="53" customWidth="1"/>
    <col min="2" max="2" width="44.33203125" style="53" customWidth="1"/>
    <col min="3" max="3" width="10" style="53" customWidth="1"/>
    <col min="4" max="4" width="23.109375" style="53" customWidth="1"/>
    <col min="5" max="5" width="20.109375" style="53" customWidth="1"/>
    <col min="6" max="6" width="22.6640625" style="53" customWidth="1"/>
    <col min="7" max="7" width="8.44140625" style="53" customWidth="1"/>
    <col min="8" max="8" width="18" style="53" customWidth="1"/>
    <col min="9" max="9" width="13.6640625" style="53" customWidth="1"/>
    <col min="10" max="10" width="24.33203125" style="51" customWidth="1"/>
    <col min="11" max="11" width="13.6640625" style="51" customWidth="1"/>
    <col min="12" max="16384" width="11.44140625" style="51"/>
  </cols>
  <sheetData>
    <row r="1" spans="1:9" ht="15.6">
      <c r="A1" s="1"/>
      <c r="B1" s="1"/>
      <c r="C1" s="1"/>
      <c r="D1" s="1"/>
      <c r="E1" s="1"/>
      <c r="F1" s="1"/>
      <c r="G1" s="1"/>
      <c r="H1" s="1"/>
      <c r="I1" s="1"/>
    </row>
    <row r="2" spans="1:9" ht="17.399999999999999">
      <c r="B2" s="199" t="s">
        <v>222</v>
      </c>
    </row>
    <row r="3" spans="1:9" ht="12.75" customHeight="1">
      <c r="B3" s="248" t="s">
        <v>224</v>
      </c>
      <c r="C3" s="51"/>
    </row>
    <row r="4" spans="1:9" ht="15.6">
      <c r="B4" s="248" t="str">
        <f>Datos!B2</f>
        <v>SATURNINO SEGUROLA</v>
      </c>
      <c r="C4" s="51"/>
      <c r="H4" s="7"/>
      <c r="I4" s="7"/>
    </row>
    <row r="5" spans="1:9" ht="16.5" customHeight="1">
      <c r="B5" s="248" t="str">
        <f>Datos!B6</f>
        <v>SARMIENTO - SAN JUAN</v>
      </c>
      <c r="C5" s="175"/>
      <c r="H5" s="7"/>
      <c r="I5" s="7"/>
    </row>
    <row r="10" spans="1:9" ht="15.6">
      <c r="A10" s="55"/>
      <c r="B10" s="55"/>
      <c r="C10" s="55"/>
      <c r="D10" s="1685"/>
      <c r="E10" s="1685"/>
      <c r="F10" s="1685"/>
      <c r="G10" s="1685"/>
      <c r="H10" s="1685"/>
      <c r="I10" s="1685"/>
    </row>
    <row r="11" spans="1:9" ht="15.6">
      <c r="A11" s="55"/>
      <c r="B11" s="55"/>
      <c r="C11" s="55"/>
      <c r="D11" s="1686"/>
      <c r="E11" s="1686"/>
      <c r="F11" s="1686"/>
      <c r="G11" s="1686"/>
      <c r="H11" s="1686"/>
      <c r="I11" s="1686"/>
    </row>
    <row r="12" spans="1:9" ht="15.6">
      <c r="A12" s="184"/>
      <c r="B12" s="184"/>
      <c r="C12" s="184"/>
      <c r="D12" s="184"/>
      <c r="E12" s="184"/>
      <c r="F12" s="184"/>
      <c r="G12" s="184"/>
      <c r="H12" s="184"/>
      <c r="I12" s="184"/>
    </row>
    <row r="13" spans="1:9" ht="13.8">
      <c r="A13" s="193"/>
      <c r="B13" s="194" t="s">
        <v>1172</v>
      </c>
      <c r="C13" s="193"/>
      <c r="D13" s="250"/>
      <c r="E13" s="193"/>
      <c r="F13" s="195" t="str">
        <f>$B$3</f>
        <v xml:space="preserve">ESCUELA Nº </v>
      </c>
      <c r="G13" s="250"/>
      <c r="H13" s="250"/>
      <c r="I13" s="54"/>
    </row>
    <row r="14" spans="1:9" ht="17.399999999999999">
      <c r="A14" s="193"/>
      <c r="B14" s="195"/>
      <c r="C14" s="251"/>
      <c r="D14" s="250"/>
      <c r="E14" s="193"/>
      <c r="F14" s="195" t="str">
        <f>$B$4</f>
        <v>SATURNINO SEGUROLA</v>
      </c>
      <c r="G14" s="250"/>
      <c r="H14" s="250"/>
      <c r="I14" s="184"/>
    </row>
    <row r="15" spans="1:9" ht="16.2" customHeight="1">
      <c r="A15" s="193"/>
      <c r="B15" s="195"/>
      <c r="C15" s="252"/>
      <c r="D15" s="250"/>
      <c r="E15" s="193"/>
      <c r="F15" s="249" t="str">
        <f>$B$5</f>
        <v>SARMIENTO - SAN JUAN</v>
      </c>
      <c r="G15" s="250"/>
      <c r="H15" s="250"/>
      <c r="I15" s="184"/>
    </row>
    <row r="16" spans="1:9" ht="16.2" customHeight="1">
      <c r="A16" s="196"/>
      <c r="B16" s="197"/>
      <c r="C16" s="196"/>
      <c r="D16" s="250"/>
      <c r="E16" s="196"/>
      <c r="F16" s="198" t="s">
        <v>207</v>
      </c>
      <c r="G16" s="250"/>
      <c r="H16" s="250"/>
      <c r="I16" s="54"/>
    </row>
    <row r="17" spans="1:9" ht="16.2" customHeight="1">
      <c r="A17" s="857"/>
      <c r="B17" s="857"/>
      <c r="C17" s="1684" t="s">
        <v>793</v>
      </c>
      <c r="D17" s="1684"/>
      <c r="E17" s="1684"/>
      <c r="F17" s="1684"/>
      <c r="G17" s="1684"/>
      <c r="H17" s="1684"/>
      <c r="I17" s="184"/>
    </row>
    <row r="18" spans="1:9" ht="16.2" customHeight="1" thickBot="1">
      <c r="A18" s="253"/>
      <c r="B18" s="253"/>
      <c r="C18" s="193"/>
      <c r="D18" s="193"/>
      <c r="E18" s="193"/>
      <c r="F18" s="193"/>
      <c r="G18" s="250"/>
      <c r="H18" s="250"/>
      <c r="I18" s="184"/>
    </row>
    <row r="19" spans="1:9" ht="16.2" customHeight="1" thickBot="1">
      <c r="A19"/>
      <c r="B19"/>
      <c r="C19" s="254"/>
      <c r="D19" s="255" t="s">
        <v>225</v>
      </c>
      <c r="E19" s="256"/>
      <c r="F19" s="117"/>
      <c r="G19" s="256"/>
      <c r="H19" s="257">
        <v>1</v>
      </c>
      <c r="I19" s="184"/>
    </row>
    <row r="20" spans="1:9" ht="16.2" customHeight="1">
      <c r="A20"/>
      <c r="B20"/>
      <c r="C20" s="855">
        <v>1</v>
      </c>
      <c r="D20" s="856" t="s">
        <v>786</v>
      </c>
      <c r="E20"/>
      <c r="F20"/>
      <c r="G20" s="258"/>
      <c r="H20" s="259">
        <v>1</v>
      </c>
      <c r="I20" s="54"/>
    </row>
    <row r="21" spans="1:9" ht="16.2" customHeight="1">
      <c r="A21"/>
      <c r="B21"/>
      <c r="C21" s="855">
        <v>2</v>
      </c>
      <c r="D21" s="856" t="s">
        <v>787</v>
      </c>
      <c r="E21"/>
      <c r="F21"/>
      <c r="G21" s="858">
        <v>0.12</v>
      </c>
      <c r="H21" s="859">
        <f>+G21*H20</f>
        <v>0.12</v>
      </c>
      <c r="I21" s="184"/>
    </row>
    <row r="22" spans="1:9" ht="16.2" customHeight="1">
      <c r="A22"/>
      <c r="B22"/>
      <c r="C22" s="855">
        <v>3</v>
      </c>
      <c r="D22" s="856" t="s">
        <v>788</v>
      </c>
      <c r="E22" s="15"/>
      <c r="F22"/>
      <c r="G22" s="858">
        <v>0.1</v>
      </c>
      <c r="H22" s="860">
        <f>+(H20+H21)*G22</f>
        <v>0.11200000000000002</v>
      </c>
      <c r="I22" s="184"/>
    </row>
    <row r="23" spans="1:9" ht="16.2" customHeight="1">
      <c r="A23"/>
      <c r="B23"/>
      <c r="C23" s="855">
        <v>4</v>
      </c>
      <c r="D23" s="856" t="s">
        <v>789</v>
      </c>
      <c r="E23"/>
      <c r="F23"/>
      <c r="G23" s="258"/>
      <c r="H23" s="861">
        <f>+H20+H21+H22</f>
        <v>1.2320000000000002</v>
      </c>
      <c r="I23" s="185"/>
    </row>
    <row r="24" spans="1:9" ht="16.2" customHeight="1">
      <c r="A24"/>
      <c r="B24"/>
      <c r="C24" s="855">
        <v>5</v>
      </c>
      <c r="D24" s="856" t="s">
        <v>790</v>
      </c>
      <c r="E24" s="15"/>
      <c r="F24"/>
      <c r="G24" s="258">
        <v>2.4E-2</v>
      </c>
      <c r="H24" s="859">
        <f>+H23*G24</f>
        <v>2.9568000000000004E-2</v>
      </c>
    </row>
    <row r="25" spans="1:9" ht="16.2" customHeight="1">
      <c r="A25"/>
      <c r="B25"/>
      <c r="C25" s="855">
        <v>6</v>
      </c>
      <c r="D25" s="856" t="s">
        <v>791</v>
      </c>
      <c r="E25"/>
      <c r="F25"/>
      <c r="G25" s="258">
        <v>0.21</v>
      </c>
      <c r="H25" s="862">
        <f>+H23*G25</f>
        <v>0.25872000000000006</v>
      </c>
    </row>
    <row r="26" spans="1:9" ht="16.2" customHeight="1" thickBot="1">
      <c r="A26"/>
      <c r="B26"/>
      <c r="C26" s="15"/>
      <c r="D26" s="260"/>
      <c r="E26" s="15"/>
      <c r="F26"/>
      <c r="G26" s="270"/>
      <c r="H26" s="280"/>
    </row>
    <row r="27" spans="1:9" ht="16.2" customHeight="1" thickTop="1">
      <c r="A27"/>
      <c r="B27"/>
      <c r="D27" s="15" t="s">
        <v>794</v>
      </c>
      <c r="E27" s="15"/>
      <c r="F27"/>
      <c r="G27" s="15"/>
      <c r="H27" s="613">
        <f>+H23+H24+H25</f>
        <v>1.5202880000000003</v>
      </c>
      <c r="I27" s="51"/>
    </row>
    <row r="28" spans="1:9" ht="16.2" customHeight="1">
      <c r="A28" s="51"/>
      <c r="B28" s="51"/>
      <c r="C28" s="51"/>
      <c r="D28" s="51"/>
      <c r="E28" s="51"/>
      <c r="F28" s="51"/>
      <c r="G28" s="51"/>
      <c r="H28" s="51"/>
      <c r="I28" s="51"/>
    </row>
    <row r="29" spans="1:9" ht="16.2" customHeight="1">
      <c r="A29" s="51"/>
      <c r="B29" s="51"/>
      <c r="C29" s="51"/>
      <c r="D29" s="51"/>
      <c r="E29" s="51"/>
      <c r="F29" s="51"/>
      <c r="G29" s="51"/>
      <c r="H29" s="51"/>
      <c r="I29" s="51"/>
    </row>
    <row r="30" spans="1:9" ht="16.2" customHeight="1">
      <c r="A30" s="51"/>
      <c r="B30" s="51"/>
      <c r="C30" s="51"/>
      <c r="D30" s="51"/>
      <c r="E30" s="51"/>
      <c r="F30" s="51"/>
      <c r="G30" s="51"/>
      <c r="H30" s="51"/>
      <c r="I30" s="51"/>
    </row>
    <row r="31" spans="1:9" ht="16.2" customHeight="1">
      <c r="A31" s="51"/>
      <c r="B31" s="51"/>
      <c r="C31" s="51"/>
      <c r="D31" s="51"/>
      <c r="E31" s="51"/>
      <c r="F31" s="51"/>
      <c r="G31" s="51"/>
      <c r="H31" s="51"/>
      <c r="I31" s="51"/>
    </row>
    <row r="32" spans="1:9" ht="16.2" customHeight="1"/>
    <row r="33" spans="1:9" ht="16.2" customHeight="1">
      <c r="A33" s="57"/>
      <c r="B33" s="57"/>
      <c r="C33" s="57"/>
      <c r="D33" s="57"/>
      <c r="E33" s="57"/>
      <c r="F33" s="57"/>
      <c r="G33" s="57"/>
      <c r="H33" s="57"/>
      <c r="I33" s="57"/>
    </row>
    <row r="34" spans="1:9" ht="16.2" customHeight="1">
      <c r="A34" s="57"/>
      <c r="B34" s="57"/>
      <c r="C34" s="57"/>
      <c r="D34" s="57"/>
      <c r="E34" s="57"/>
      <c r="F34" s="57"/>
      <c r="G34" s="57"/>
      <c r="H34" s="57"/>
      <c r="I34" s="57"/>
    </row>
    <row r="35" spans="1:9" ht="16.2" customHeight="1">
      <c r="A35" s="58"/>
      <c r="B35" s="58"/>
      <c r="C35" s="58"/>
      <c r="D35" s="58"/>
      <c r="E35" s="58"/>
      <c r="F35" s="58"/>
      <c r="G35" s="58"/>
      <c r="H35" s="58"/>
      <c r="I35" s="58"/>
    </row>
    <row r="36" spans="1:9" ht="16.2" customHeight="1">
      <c r="A36" s="58"/>
      <c r="B36" s="58"/>
      <c r="C36" s="58"/>
      <c r="D36" s="58"/>
      <c r="E36" s="58"/>
      <c r="F36" s="58"/>
      <c r="G36" s="58"/>
      <c r="H36" s="58"/>
      <c r="I36" s="58"/>
    </row>
    <row r="37" spans="1:9" ht="16.2" customHeight="1">
      <c r="A37" s="57"/>
      <c r="B37" s="57"/>
      <c r="C37" s="57"/>
      <c r="D37" s="57"/>
      <c r="E37" s="57"/>
      <c r="F37" s="57"/>
      <c r="G37" s="57"/>
      <c r="H37" s="58"/>
      <c r="I37" s="58"/>
    </row>
    <row r="38" spans="1:9" ht="16.2" customHeight="1">
      <c r="A38" s="193"/>
      <c r="B38" s="194" t="s">
        <v>1172</v>
      </c>
      <c r="C38" s="193"/>
      <c r="D38" s="193"/>
      <c r="E38" s="195" t="str">
        <f>$B$3</f>
        <v xml:space="preserve">ESCUELA Nº </v>
      </c>
      <c r="F38" s="193"/>
      <c r="G38" s="193"/>
      <c r="H38" s="59"/>
      <c r="I38" s="59"/>
    </row>
    <row r="39" spans="1:9" ht="16.2" customHeight="1">
      <c r="A39" s="193"/>
      <c r="B39" s="195"/>
      <c r="C39" s="193"/>
      <c r="D39" s="193"/>
      <c r="E39" s="195" t="str">
        <f>$B$4</f>
        <v>SATURNINO SEGUROLA</v>
      </c>
      <c r="F39" s="193"/>
      <c r="G39" s="193"/>
    </row>
    <row r="40" spans="1:9" ht="16.2" customHeight="1">
      <c r="A40" s="193"/>
      <c r="B40" s="195"/>
      <c r="C40" s="193"/>
      <c r="D40" s="193"/>
      <c r="E40" s="249" t="str">
        <f>$B$5</f>
        <v>SARMIENTO - SAN JUAN</v>
      </c>
      <c r="F40" s="193"/>
      <c r="G40" s="193"/>
    </row>
    <row r="41" spans="1:9" ht="16.2" customHeight="1">
      <c r="A41" s="196"/>
      <c r="B41" s="196"/>
      <c r="C41" s="196"/>
      <c r="D41" s="197"/>
      <c r="E41" s="198" t="s">
        <v>207</v>
      </c>
      <c r="F41" s="196"/>
      <c r="G41" s="196"/>
    </row>
    <row r="42" spans="1:9" ht="16.2" customHeight="1">
      <c r="A42" s="193"/>
      <c r="B42" s="199" t="s">
        <v>222</v>
      </c>
      <c r="C42" s="193"/>
      <c r="D42" s="199"/>
      <c r="E42" s="199"/>
      <c r="F42" s="199"/>
      <c r="G42" s="199"/>
    </row>
    <row r="43" spans="1:9" ht="16.2" customHeight="1">
      <c r="A43"/>
      <c r="B43"/>
      <c r="C43" s="200"/>
      <c r="D43" s="101"/>
      <c r="E43" s="200"/>
      <c r="F43" s="200"/>
      <c r="G43"/>
    </row>
    <row r="44" spans="1:9" ht="16.2" customHeight="1" thickBot="1">
      <c r="A44"/>
      <c r="B44"/>
      <c r="C44" s="200"/>
      <c r="D44" s="101"/>
      <c r="E44" s="200"/>
      <c r="F44" s="200"/>
      <c r="G44"/>
    </row>
    <row r="45" spans="1:9" ht="16.2" customHeight="1">
      <c r="A45"/>
      <c r="B45" s="201" t="s">
        <v>208</v>
      </c>
      <c r="C45" s="202" t="s">
        <v>26</v>
      </c>
      <c r="D45" s="203" t="s">
        <v>375</v>
      </c>
      <c r="E45" s="204"/>
      <c r="F45" s="205"/>
      <c r="G45"/>
    </row>
    <row r="46" spans="1:9" ht="16.2" customHeight="1">
      <c r="A46"/>
      <c r="B46" s="206" t="s">
        <v>209</v>
      </c>
      <c r="C46" s="207" t="s">
        <v>3</v>
      </c>
      <c r="D46" s="269" t="s">
        <v>940</v>
      </c>
      <c r="E46" s="209"/>
      <c r="F46" s="210"/>
      <c r="G46"/>
    </row>
    <row r="47" spans="1:9" ht="16.2" customHeight="1" thickBot="1">
      <c r="A47"/>
      <c r="B47" s="206" t="s">
        <v>210</v>
      </c>
      <c r="C47" s="211" t="s">
        <v>4</v>
      </c>
      <c r="D47" s="212"/>
      <c r="E47" s="209"/>
      <c r="F47" s="210"/>
      <c r="G47"/>
      <c r="H47" s="186"/>
      <c r="I47" s="186"/>
    </row>
    <row r="48" spans="1:9" ht="31.5" customHeight="1" thickBot="1">
      <c r="A48"/>
      <c r="B48" s="213" t="s">
        <v>211</v>
      </c>
      <c r="C48" s="214" t="s">
        <v>212</v>
      </c>
      <c r="D48" s="214" t="s">
        <v>213</v>
      </c>
      <c r="E48" s="214" t="s">
        <v>214</v>
      </c>
      <c r="F48" s="215" t="s">
        <v>215</v>
      </c>
      <c r="G48"/>
      <c r="H48" s="2"/>
      <c r="I48" s="2"/>
    </row>
    <row r="49" spans="1:9" ht="16.2" customHeight="1" thickBot="1">
      <c r="A49"/>
      <c r="B49" s="216" t="s">
        <v>216</v>
      </c>
      <c r="C49" s="217"/>
      <c r="D49" s="218"/>
      <c r="E49" s="217"/>
      <c r="F49" s="219">
        <f>SUM(F50:F62)</f>
        <v>0</v>
      </c>
      <c r="G49"/>
      <c r="H49" s="2"/>
      <c r="I49" s="2"/>
    </row>
    <row r="50" spans="1:9" ht="16.2" customHeight="1">
      <c r="A50"/>
      <c r="B50" s="1083"/>
      <c r="C50" s="1084"/>
      <c r="D50" s="1085"/>
      <c r="E50" s="1086"/>
      <c r="F50" s="1087"/>
      <c r="G50"/>
      <c r="H50" s="2"/>
      <c r="I50" s="2"/>
    </row>
    <row r="51" spans="1:9" ht="16.2" customHeight="1">
      <c r="A51"/>
      <c r="B51" s="1088"/>
      <c r="C51" s="1078"/>
      <c r="D51" s="338"/>
      <c r="E51" s="1079"/>
      <c r="F51" s="487"/>
      <c r="G51"/>
      <c r="H51" s="6"/>
      <c r="I51" s="6"/>
    </row>
    <row r="52" spans="1:9" ht="16.2" customHeight="1">
      <c r="A52"/>
      <c r="B52" s="1088"/>
      <c r="C52" s="1078"/>
      <c r="D52" s="338"/>
      <c r="E52" s="1079"/>
      <c r="F52" s="487"/>
      <c r="G52"/>
      <c r="H52" s="6"/>
      <c r="I52" s="6"/>
    </row>
    <row r="53" spans="1:9" ht="16.2" customHeight="1">
      <c r="A53"/>
      <c r="B53" s="1088"/>
      <c r="C53" s="1078"/>
      <c r="D53" s="338"/>
      <c r="E53" s="1079"/>
      <c r="F53" s="487"/>
      <c r="G53"/>
      <c r="H53" s="6"/>
      <c r="I53" s="6"/>
    </row>
    <row r="54" spans="1:9" ht="16.2" customHeight="1">
      <c r="A54"/>
      <c r="B54" s="1088"/>
      <c r="C54" s="1078"/>
      <c r="D54" s="338"/>
      <c r="E54" s="1079"/>
      <c r="F54" s="487"/>
      <c r="G54"/>
      <c r="H54" s="6"/>
      <c r="I54" s="6"/>
    </row>
    <row r="55" spans="1:9" ht="16.2" customHeight="1">
      <c r="A55"/>
      <c r="B55" s="1088"/>
      <c r="C55" s="1078"/>
      <c r="D55" s="338"/>
      <c r="E55" s="1079"/>
      <c r="F55" s="487"/>
      <c r="G55"/>
      <c r="H55" s="6"/>
      <c r="I55" s="6"/>
    </row>
    <row r="56" spans="1:9" ht="16.2" customHeight="1">
      <c r="A56"/>
      <c r="B56" s="1088"/>
      <c r="C56" s="1078"/>
      <c r="D56" s="338"/>
      <c r="E56" s="1079"/>
      <c r="F56" s="487"/>
      <c r="G56"/>
      <c r="H56" s="187"/>
      <c r="I56" s="187"/>
    </row>
    <row r="57" spans="1:9" ht="16.2" customHeight="1">
      <c r="A57"/>
      <c r="B57" s="1271"/>
      <c r="C57" s="1073"/>
      <c r="D57" s="1073"/>
      <c r="E57" s="1073"/>
      <c r="F57" s="1272"/>
      <c r="G57"/>
      <c r="H57" s="188"/>
      <c r="I57" s="188"/>
    </row>
    <row r="58" spans="1:9" ht="16.2" customHeight="1">
      <c r="A58"/>
      <c r="B58" s="224"/>
      <c r="C58" s="489"/>
      <c r="D58" s="490"/>
      <c r="E58" s="490"/>
      <c r="F58" s="495"/>
      <c r="G58"/>
      <c r="H58" s="189"/>
      <c r="I58" s="189"/>
    </row>
    <row r="59" spans="1:9" ht="16.2" customHeight="1">
      <c r="A59"/>
      <c r="B59" s="220"/>
      <c r="C59" s="488"/>
      <c r="D59" s="338"/>
      <c r="E59" s="338"/>
      <c r="F59" s="487"/>
      <c r="G59"/>
      <c r="H59" s="189"/>
      <c r="I59" s="189"/>
    </row>
    <row r="60" spans="1:9" ht="16.2" customHeight="1">
      <c r="A60"/>
      <c r="B60" s="224"/>
      <c r="C60" s="489"/>
      <c r="D60" s="490"/>
      <c r="E60" s="490"/>
      <c r="F60" s="487"/>
      <c r="G60"/>
      <c r="H60" s="189"/>
      <c r="I60" s="189"/>
    </row>
    <row r="61" spans="1:9" ht="16.2" customHeight="1">
      <c r="A61"/>
      <c r="B61" s="224"/>
      <c r="C61" s="489"/>
      <c r="D61" s="489"/>
      <c r="E61" s="489"/>
      <c r="F61" s="487"/>
      <c r="G61"/>
      <c r="H61" s="189"/>
      <c r="I61" s="189"/>
    </row>
    <row r="62" spans="1:9" ht="16.2" customHeight="1" thickBot="1">
      <c r="A62"/>
      <c r="B62" s="496"/>
      <c r="C62" s="1089"/>
      <c r="D62" s="1089"/>
      <c r="E62" s="1089"/>
      <c r="F62" s="1090"/>
      <c r="G62"/>
      <c r="H62" s="189"/>
      <c r="I62" s="189"/>
    </row>
    <row r="63" spans="1:9" ht="16.2" customHeight="1" thickBot="1">
      <c r="A63"/>
      <c r="B63" s="216" t="s">
        <v>217</v>
      </c>
      <c r="C63" s="217"/>
      <c r="D63" s="218"/>
      <c r="E63" s="217"/>
      <c r="F63" s="219">
        <f>SUM(F64:F66)</f>
        <v>0</v>
      </c>
      <c r="G63"/>
      <c r="H63" s="189"/>
      <c r="I63" s="189"/>
    </row>
    <row r="64" spans="1:9" ht="16.2" customHeight="1">
      <c r="A64"/>
      <c r="B64" s="1115"/>
      <c r="C64" s="1117"/>
      <c r="D64" s="1118"/>
      <c r="E64" s="1112"/>
      <c r="F64" s="1114"/>
      <c r="G64"/>
      <c r="H64" s="189"/>
      <c r="I64" s="189"/>
    </row>
    <row r="65" spans="1:10" ht="16.2" customHeight="1">
      <c r="A65"/>
      <c r="B65" s="1110"/>
      <c r="C65" s="1119"/>
      <c r="D65" s="1120"/>
      <c r="E65" s="1121"/>
      <c r="F65" s="1114"/>
      <c r="G65"/>
      <c r="H65" s="189"/>
      <c r="I65" s="189"/>
    </row>
    <row r="66" spans="1:10" ht="16.2" customHeight="1" thickBot="1">
      <c r="A66"/>
      <c r="B66" s="230"/>
      <c r="C66" s="231"/>
      <c r="D66" s="231"/>
      <c r="E66" s="231"/>
      <c r="F66" s="223"/>
      <c r="G66"/>
      <c r="H66" s="6"/>
      <c r="I66" s="6"/>
    </row>
    <row r="67" spans="1:10" ht="16.2" customHeight="1" thickBot="1">
      <c r="A67"/>
      <c r="B67" s="216" t="s">
        <v>218</v>
      </c>
      <c r="C67" s="217"/>
      <c r="D67" s="218"/>
      <c r="E67" s="217"/>
      <c r="F67" s="219">
        <f>SUM(F68:F70)</f>
        <v>0</v>
      </c>
      <c r="G67"/>
      <c r="H67" s="6"/>
      <c r="I67" s="6"/>
    </row>
    <row r="68" spans="1:10" ht="16.2" customHeight="1">
      <c r="A68"/>
      <c r="B68" s="220"/>
      <c r="C68" s="221"/>
      <c r="D68" s="1082"/>
      <c r="E68" s="222"/>
      <c r="F68" s="223"/>
      <c r="G68"/>
      <c r="H68" s="189"/>
      <c r="I68" s="189"/>
    </row>
    <row r="69" spans="1:10" ht="16.2" customHeight="1">
      <c r="A69"/>
      <c r="B69" s="224"/>
      <c r="C69" s="225"/>
      <c r="D69" s="431"/>
      <c r="E69" s="225"/>
      <c r="F69" s="223"/>
      <c r="G69"/>
      <c r="H69" s="188"/>
      <c r="I69" s="188"/>
    </row>
    <row r="70" spans="1:10" ht="16.2" customHeight="1" thickBot="1">
      <c r="A70"/>
      <c r="B70" s="234"/>
      <c r="C70" s="231"/>
      <c r="D70" s="232"/>
      <c r="E70" s="231"/>
      <c r="F70" s="235"/>
      <c r="G70"/>
      <c r="H70" s="189"/>
      <c r="I70" s="189"/>
    </row>
    <row r="71" spans="1:10" ht="16.2" customHeight="1" thickTop="1" thickBot="1">
      <c r="A71"/>
      <c r="B71"/>
      <c r="C71" s="236"/>
      <c r="D71" s="237"/>
      <c r="E71" s="238" t="s">
        <v>219</v>
      </c>
      <c r="F71" s="239">
        <f>SUM(F49,F63,F67)</f>
        <v>0</v>
      </c>
      <c r="G71"/>
      <c r="H71" s="189"/>
      <c r="I71" s="189"/>
    </row>
    <row r="72" spans="1:10" ht="16.2" customHeight="1" thickTop="1" thickBot="1">
      <c r="A72"/>
      <c r="B72"/>
      <c r="C72" s="240"/>
      <c r="D72" s="241"/>
      <c r="E72" s="242" t="s">
        <v>220</v>
      </c>
      <c r="F72" s="239">
        <f>$H$27</f>
        <v>1.5202880000000003</v>
      </c>
      <c r="G72"/>
      <c r="H72" s="190"/>
      <c r="I72" s="190"/>
    </row>
    <row r="73" spans="1:10" ht="16.2" customHeight="1" thickTop="1" thickBot="1">
      <c r="A73"/>
      <c r="B73"/>
      <c r="C73" s="243"/>
      <c r="D73" s="244"/>
      <c r="E73" s="245" t="s">
        <v>221</v>
      </c>
      <c r="F73" s="454">
        <f>+F72*F71</f>
        <v>0</v>
      </c>
      <c r="G73"/>
      <c r="H73" s="189"/>
      <c r="I73" s="189"/>
    </row>
    <row r="74" spans="1:10" ht="16.2" customHeight="1">
      <c r="A74"/>
      <c r="B74"/>
      <c r="C74" s="200"/>
      <c r="D74" s="208"/>
      <c r="E74" s="246"/>
      <c r="F74" s="247"/>
      <c r="G74"/>
      <c r="H74" s="191"/>
      <c r="I74" s="191"/>
      <c r="J74" s="53"/>
    </row>
    <row r="75" spans="1:10" ht="16.2" customHeight="1">
      <c r="A75" s="191"/>
      <c r="B75" s="191"/>
      <c r="C75" s="191"/>
      <c r="D75" s="191"/>
      <c r="E75" s="191"/>
      <c r="F75" s="191"/>
      <c r="G75" s="191"/>
      <c r="H75" s="191"/>
      <c r="I75" s="191"/>
      <c r="J75" s="53"/>
    </row>
    <row r="76" spans="1:10" ht="16.2" customHeight="1">
      <c r="A76" s="191"/>
      <c r="B76" s="191"/>
      <c r="C76" s="191"/>
      <c r="D76" s="191"/>
      <c r="E76" s="191"/>
      <c r="F76" s="191"/>
      <c r="G76" s="191"/>
      <c r="H76" s="191"/>
      <c r="I76" s="191"/>
      <c r="J76" s="53"/>
    </row>
    <row r="77" spans="1:10" ht="16.2" customHeight="1">
      <c r="A77" s="188"/>
      <c r="B77" s="188"/>
      <c r="C77" s="188"/>
      <c r="D77" s="188"/>
      <c r="E77" s="188"/>
      <c r="F77" s="188"/>
      <c r="G77" s="188"/>
      <c r="H77" s="188"/>
      <c r="I77" s="188"/>
      <c r="J77" s="53"/>
    </row>
    <row r="78" spans="1:10" ht="16.2" customHeight="1">
      <c r="A78" s="57"/>
      <c r="B78" s="57"/>
      <c r="C78" s="57"/>
      <c r="D78" s="57"/>
      <c r="E78" s="57"/>
      <c r="F78" s="57"/>
      <c r="G78" s="57"/>
      <c r="H78" s="58"/>
      <c r="I78" s="58"/>
      <c r="J78" s="53"/>
    </row>
    <row r="79" spans="1:10" ht="16.2" customHeight="1">
      <c r="A79" s="193"/>
      <c r="B79" s="194" t="s">
        <v>1172</v>
      </c>
      <c r="C79" s="193"/>
      <c r="D79" s="193"/>
      <c r="E79" s="195" t="str">
        <f>$B$3</f>
        <v xml:space="preserve">ESCUELA Nº </v>
      </c>
      <c r="F79" s="193"/>
      <c r="G79" s="193"/>
      <c r="H79" s="265"/>
      <c r="I79" s="265"/>
      <c r="J79" s="2"/>
    </row>
    <row r="80" spans="1:10" ht="16.2" customHeight="1">
      <c r="A80" s="193"/>
      <c r="B80" s="195"/>
      <c r="C80" s="193"/>
      <c r="D80" s="193"/>
      <c r="E80" s="195" t="str">
        <f>$B$4</f>
        <v>SATURNINO SEGUROLA</v>
      </c>
      <c r="F80" s="193"/>
      <c r="G80" s="193"/>
      <c r="H80" s="61"/>
      <c r="I80" s="61"/>
      <c r="J80" s="2"/>
    </row>
    <row r="81" spans="1:10" ht="16.2" customHeight="1">
      <c r="A81" s="193"/>
      <c r="B81" s="195"/>
      <c r="C81" s="193"/>
      <c r="D81" s="193"/>
      <c r="E81" s="249" t="str">
        <f>$B$5</f>
        <v>SARMIENTO - SAN JUAN</v>
      </c>
      <c r="F81" s="193"/>
      <c r="G81" s="193"/>
      <c r="H81" s="2"/>
      <c r="I81" s="2"/>
      <c r="J81" s="2"/>
    </row>
    <row r="82" spans="1:10" ht="16.2" customHeight="1">
      <c r="A82" s="196"/>
      <c r="B82" s="196"/>
      <c r="C82" s="196"/>
      <c r="D82" s="197"/>
      <c r="E82" s="198" t="s">
        <v>207</v>
      </c>
      <c r="F82" s="196"/>
      <c r="G82" s="196"/>
      <c r="H82" s="2"/>
      <c r="I82" s="2"/>
      <c r="J82" s="2"/>
    </row>
    <row r="83" spans="1:10" ht="16.2" customHeight="1">
      <c r="A83" s="193"/>
      <c r="B83" s="199" t="s">
        <v>222</v>
      </c>
      <c r="C83" s="193"/>
      <c r="D83" s="199"/>
      <c r="E83" s="199"/>
      <c r="F83" s="199"/>
      <c r="G83" s="199"/>
      <c r="H83" s="6"/>
      <c r="I83" s="6"/>
      <c r="J83" s="2"/>
    </row>
    <row r="84" spans="1:10" ht="16.2" customHeight="1">
      <c r="A84"/>
      <c r="B84"/>
      <c r="C84" s="200"/>
      <c r="D84" s="101"/>
      <c r="E84" s="200"/>
      <c r="F84" s="200"/>
      <c r="G84"/>
      <c r="H84" s="6"/>
      <c r="I84" s="6"/>
      <c r="J84" s="2"/>
    </row>
    <row r="85" spans="1:10" ht="16.2" customHeight="1" thickBot="1">
      <c r="A85"/>
      <c r="B85"/>
      <c r="C85" s="200"/>
      <c r="D85" s="101"/>
      <c r="E85" s="200"/>
      <c r="F85" s="200"/>
      <c r="G85"/>
      <c r="H85" s="6"/>
      <c r="I85" s="6"/>
      <c r="J85" s="266"/>
    </row>
    <row r="86" spans="1:10" ht="16.2" customHeight="1">
      <c r="A86"/>
      <c r="B86" s="201" t="s">
        <v>208</v>
      </c>
      <c r="C86" s="202" t="s">
        <v>26</v>
      </c>
      <c r="D86" s="203" t="s">
        <v>375</v>
      </c>
      <c r="E86" s="204"/>
      <c r="F86" s="205"/>
      <c r="G86"/>
      <c r="H86" s="6"/>
      <c r="I86" s="6"/>
      <c r="J86" s="266"/>
    </row>
    <row r="87" spans="1:10" ht="16.2" customHeight="1">
      <c r="A87"/>
      <c r="B87" s="206" t="s">
        <v>209</v>
      </c>
      <c r="C87" s="207" t="s">
        <v>5</v>
      </c>
      <c r="D87" s="269" t="s">
        <v>226</v>
      </c>
      <c r="E87" s="209"/>
      <c r="F87" s="210"/>
      <c r="G87"/>
      <c r="H87" s="6"/>
      <c r="I87" s="6"/>
      <c r="J87" s="267"/>
    </row>
    <row r="88" spans="1:10" ht="16.2" customHeight="1" thickBot="1">
      <c r="A88"/>
      <c r="B88" s="206" t="s">
        <v>210</v>
      </c>
      <c r="C88" s="211" t="s">
        <v>4</v>
      </c>
      <c r="D88" s="212"/>
      <c r="E88" s="209"/>
      <c r="F88" s="210"/>
      <c r="G88"/>
      <c r="H88" s="187"/>
      <c r="I88" s="187"/>
      <c r="J88" s="266"/>
    </row>
    <row r="89" spans="1:10" ht="28.5" customHeight="1" thickBot="1">
      <c r="A89"/>
      <c r="B89" s="213" t="s">
        <v>211</v>
      </c>
      <c r="C89" s="214" t="s">
        <v>212</v>
      </c>
      <c r="D89" s="214" t="s">
        <v>213</v>
      </c>
      <c r="E89" s="214" t="s">
        <v>214</v>
      </c>
      <c r="F89" s="215" t="s">
        <v>215</v>
      </c>
      <c r="G89"/>
      <c r="H89" s="188"/>
      <c r="I89" s="188"/>
      <c r="J89" s="2"/>
    </row>
    <row r="90" spans="1:10" ht="16.2" customHeight="1" thickBot="1">
      <c r="A90"/>
      <c r="B90" s="216" t="s">
        <v>216</v>
      </c>
      <c r="C90" s="217"/>
      <c r="D90" s="218"/>
      <c r="E90" s="217"/>
      <c r="F90" s="219">
        <f>SUM(F91:F99)</f>
        <v>0</v>
      </c>
      <c r="G90"/>
      <c r="H90" s="189"/>
      <c r="I90" s="189"/>
      <c r="J90" s="2"/>
    </row>
    <row r="91" spans="1:10" ht="16.2" customHeight="1">
      <c r="A91"/>
      <c r="B91" s="276"/>
      <c r="C91" s="221"/>
      <c r="D91" s="222"/>
      <c r="E91" s="222"/>
      <c r="F91" s="223"/>
      <c r="G91"/>
      <c r="H91" s="189"/>
      <c r="I91" s="189"/>
      <c r="J91" s="2"/>
    </row>
    <row r="92" spans="1:10" ht="16.2" customHeight="1">
      <c r="A92"/>
      <c r="B92" s="220"/>
      <c r="C92" s="221"/>
      <c r="D92" s="222"/>
      <c r="E92" s="222"/>
      <c r="F92" s="223"/>
      <c r="G92"/>
      <c r="H92" s="189"/>
      <c r="I92" s="189"/>
      <c r="J92" s="2"/>
    </row>
    <row r="93" spans="1:10" ht="16.2" customHeight="1">
      <c r="A93"/>
      <c r="B93" s="220"/>
      <c r="C93" s="221"/>
      <c r="D93" s="222"/>
      <c r="E93" s="222"/>
      <c r="F93" s="223"/>
      <c r="G93"/>
      <c r="H93" s="189"/>
      <c r="I93" s="189"/>
      <c r="J93" s="2"/>
    </row>
    <row r="94" spans="1:10" ht="16.2" customHeight="1">
      <c r="A94"/>
      <c r="B94" s="220"/>
      <c r="C94" s="221"/>
      <c r="D94" s="222"/>
      <c r="E94" s="222"/>
      <c r="F94" s="223"/>
      <c r="G94"/>
      <c r="H94" s="189"/>
      <c r="I94" s="189"/>
      <c r="J94" s="2"/>
    </row>
    <row r="95" spans="1:10" ht="16.2" customHeight="1">
      <c r="A95"/>
      <c r="B95" s="220"/>
      <c r="C95" s="221"/>
      <c r="D95" s="222"/>
      <c r="E95" s="222"/>
      <c r="F95" s="223"/>
      <c r="G95"/>
      <c r="H95" s="189"/>
      <c r="I95" s="189"/>
      <c r="J95" s="2"/>
    </row>
    <row r="96" spans="1:10" ht="16.2" customHeight="1">
      <c r="A96"/>
      <c r="B96" s="220"/>
      <c r="C96" s="221"/>
      <c r="D96" s="222"/>
      <c r="E96" s="222"/>
      <c r="F96" s="223"/>
      <c r="G96"/>
      <c r="H96" s="189"/>
      <c r="I96" s="189"/>
      <c r="J96" s="2"/>
    </row>
    <row r="97" spans="1:10" ht="16.2" customHeight="1">
      <c r="A97"/>
      <c r="B97" s="220"/>
      <c r="C97" s="221"/>
      <c r="D97" s="222"/>
      <c r="E97" s="222"/>
      <c r="F97" s="223"/>
      <c r="G97"/>
      <c r="H97" s="189"/>
      <c r="I97" s="189"/>
      <c r="J97" s="2"/>
    </row>
    <row r="98" spans="1:10" ht="16.2" customHeight="1">
      <c r="A98"/>
      <c r="B98" s="220"/>
      <c r="C98" s="221"/>
      <c r="D98" s="222"/>
      <c r="E98" s="222"/>
      <c r="F98" s="223"/>
      <c r="G98"/>
      <c r="H98" s="189"/>
      <c r="I98" s="189"/>
      <c r="J98" s="2"/>
    </row>
    <row r="99" spans="1:10" ht="16.2" customHeight="1" thickBot="1">
      <c r="A99"/>
      <c r="B99" s="230"/>
      <c r="C99" s="231"/>
      <c r="D99" s="231"/>
      <c r="E99" s="231"/>
      <c r="F99" s="223"/>
      <c r="G99"/>
      <c r="H99" s="189"/>
      <c r="I99" s="189"/>
      <c r="J99" s="2"/>
    </row>
    <row r="100" spans="1:10" ht="16.2" customHeight="1" thickBot="1">
      <c r="A100"/>
      <c r="B100" s="216" t="s">
        <v>217</v>
      </c>
      <c r="C100" s="217"/>
      <c r="D100" s="218"/>
      <c r="E100" s="217"/>
      <c r="F100" s="219">
        <f>SUM(F101:F103)</f>
        <v>0</v>
      </c>
      <c r="G100"/>
      <c r="H100" s="189"/>
      <c r="I100" s="189"/>
      <c r="J100" s="2"/>
    </row>
    <row r="101" spans="1:10" ht="16.2" customHeight="1">
      <c r="A101"/>
      <c r="B101" s="1115"/>
      <c r="C101" s="1117"/>
      <c r="D101" s="1118"/>
      <c r="E101" s="1112"/>
      <c r="F101" s="1114"/>
      <c r="G101"/>
      <c r="H101" s="189"/>
      <c r="I101" s="189"/>
      <c r="J101" s="2"/>
    </row>
    <row r="102" spans="1:10" ht="16.2" customHeight="1">
      <c r="A102"/>
      <c r="B102" s="1110"/>
      <c r="C102" s="1119"/>
      <c r="D102" s="1120"/>
      <c r="E102" s="1119"/>
      <c r="F102" s="1114"/>
      <c r="G102"/>
      <c r="H102" s="6"/>
      <c r="I102" s="6"/>
      <c r="J102" s="2"/>
    </row>
    <row r="103" spans="1:10" ht="16.2" customHeight="1" thickBot="1">
      <c r="A103"/>
      <c r="B103" s="230"/>
      <c r="C103" s="231"/>
      <c r="D103" s="231"/>
      <c r="E103" s="231"/>
      <c r="F103" s="223"/>
      <c r="G103"/>
      <c r="H103" s="189"/>
      <c r="I103" s="189"/>
      <c r="J103" s="2"/>
    </row>
    <row r="104" spans="1:10" ht="16.2" customHeight="1" thickBot="1">
      <c r="A104"/>
      <c r="B104" s="216" t="s">
        <v>218</v>
      </c>
      <c r="C104" s="217"/>
      <c r="D104" s="218"/>
      <c r="E104" s="217"/>
      <c r="F104" s="219">
        <f>SUM(F105:F107)</f>
        <v>0</v>
      </c>
      <c r="G104"/>
      <c r="H104" s="188"/>
      <c r="I104" s="188"/>
      <c r="J104" s="2"/>
    </row>
    <row r="105" spans="1:10" ht="16.2" customHeight="1">
      <c r="A105"/>
      <c r="B105" s="220"/>
      <c r="C105" s="221"/>
      <c r="D105" s="233"/>
      <c r="E105" s="221"/>
      <c r="F105" s="223"/>
      <c r="G105"/>
      <c r="H105" s="189"/>
      <c r="I105" s="189"/>
      <c r="J105" s="2"/>
    </row>
    <row r="106" spans="1:10" ht="16.2" customHeight="1">
      <c r="A106"/>
      <c r="B106" s="224"/>
      <c r="C106" s="225"/>
      <c r="D106" s="229"/>
      <c r="E106" s="225"/>
      <c r="F106" s="227"/>
      <c r="G106"/>
      <c r="H106" s="189"/>
      <c r="I106" s="189"/>
      <c r="J106" s="2"/>
    </row>
    <row r="107" spans="1:10" ht="16.2" customHeight="1" thickBot="1">
      <c r="A107"/>
      <c r="B107" s="234"/>
      <c r="C107" s="231"/>
      <c r="D107" s="232"/>
      <c r="E107" s="231"/>
      <c r="F107" s="235"/>
      <c r="G107"/>
      <c r="H107" s="190"/>
      <c r="I107" s="190"/>
      <c r="J107" s="2"/>
    </row>
    <row r="108" spans="1:10" ht="16.2" customHeight="1" thickTop="1" thickBot="1">
      <c r="A108"/>
      <c r="B108"/>
      <c r="C108" s="236"/>
      <c r="D108" s="237"/>
      <c r="E108" s="238" t="s">
        <v>219</v>
      </c>
      <c r="F108" s="239">
        <f>SUM(F90,F100,F104)</f>
        <v>0</v>
      </c>
      <c r="G108"/>
      <c r="H108" s="189"/>
      <c r="I108" s="189"/>
      <c r="J108" s="2"/>
    </row>
    <row r="109" spans="1:10" ht="16.2" customHeight="1" thickTop="1" thickBot="1">
      <c r="A109"/>
      <c r="B109"/>
      <c r="C109" s="240"/>
      <c r="D109" s="241"/>
      <c r="E109" s="242" t="s">
        <v>220</v>
      </c>
      <c r="F109" s="239">
        <f>$H$27</f>
        <v>1.5202880000000003</v>
      </c>
      <c r="G109"/>
      <c r="H109" s="191"/>
      <c r="I109" s="191"/>
      <c r="J109" s="2"/>
    </row>
    <row r="110" spans="1:10" ht="16.2" customHeight="1" thickTop="1" thickBot="1">
      <c r="A110"/>
      <c r="B110"/>
      <c r="C110" s="243"/>
      <c r="D110" s="244"/>
      <c r="E110" s="245" t="s">
        <v>221</v>
      </c>
      <c r="F110" s="454">
        <f>+F109*F108</f>
        <v>0</v>
      </c>
      <c r="G110"/>
      <c r="H110" s="191"/>
      <c r="I110" s="191"/>
      <c r="J110" s="2"/>
    </row>
    <row r="111" spans="1:10" ht="16.2" customHeight="1">
      <c r="A111"/>
      <c r="B111"/>
      <c r="C111" s="200"/>
      <c r="D111" s="208"/>
      <c r="E111" s="246"/>
      <c r="F111" s="247"/>
      <c r="G111"/>
      <c r="H111" s="191"/>
      <c r="I111" s="191"/>
      <c r="J111" s="2"/>
    </row>
    <row r="112" spans="1:10" ht="16.2" customHeight="1">
      <c r="A112"/>
      <c r="B112"/>
      <c r="C112" s="200"/>
      <c r="D112" s="208"/>
      <c r="E112" s="246"/>
      <c r="F112" s="247"/>
      <c r="G112"/>
      <c r="H112" s="191"/>
      <c r="I112" s="191"/>
      <c r="J112" s="2"/>
    </row>
    <row r="113" spans="1:10" ht="16.2" customHeight="1">
      <c r="A113"/>
      <c r="B113"/>
      <c r="C113" s="200"/>
      <c r="D113" s="208"/>
      <c r="E113" s="246"/>
      <c r="F113" s="247"/>
      <c r="G113"/>
      <c r="H113" s="191"/>
      <c r="I113" s="191"/>
      <c r="J113" s="2"/>
    </row>
    <row r="114" spans="1:10" ht="16.2" customHeight="1">
      <c r="A114"/>
      <c r="B114" s="194" t="s">
        <v>1172</v>
      </c>
      <c r="C114" s="193"/>
      <c r="D114" s="193"/>
      <c r="E114" s="195" t="str">
        <f>$B$3</f>
        <v xml:space="preserve">ESCUELA Nº </v>
      </c>
      <c r="F114" s="193"/>
      <c r="G114"/>
      <c r="H114" s="191"/>
      <c r="I114" s="191"/>
      <c r="J114" s="2"/>
    </row>
    <row r="115" spans="1:10" ht="16.2" customHeight="1">
      <c r="A115"/>
      <c r="B115" s="195"/>
      <c r="C115" s="193"/>
      <c r="D115" s="193"/>
      <c r="E115" s="195" t="str">
        <f>$B$4</f>
        <v>SATURNINO SEGUROLA</v>
      </c>
      <c r="F115" s="193"/>
      <c r="G115"/>
      <c r="H115" s="191"/>
      <c r="I115" s="191"/>
      <c r="J115" s="2"/>
    </row>
    <row r="116" spans="1:10" ht="16.2" customHeight="1">
      <c r="A116"/>
      <c r="B116" s="195"/>
      <c r="C116" s="193"/>
      <c r="D116" s="193"/>
      <c r="E116" s="249" t="str">
        <f>$B$5</f>
        <v>SARMIENTO - SAN JUAN</v>
      </c>
      <c r="F116" s="193"/>
      <c r="G116"/>
      <c r="H116" s="191"/>
      <c r="I116" s="191"/>
      <c r="J116" s="2"/>
    </row>
    <row r="117" spans="1:10" ht="16.2" customHeight="1">
      <c r="A117"/>
      <c r="B117" s="196"/>
      <c r="C117" s="196"/>
      <c r="D117" s="197"/>
      <c r="E117" s="198" t="s">
        <v>207</v>
      </c>
      <c r="F117" s="196"/>
      <c r="G117"/>
      <c r="H117" s="191"/>
      <c r="I117" s="191"/>
      <c r="J117" s="2"/>
    </row>
    <row r="118" spans="1:10" ht="16.2" customHeight="1">
      <c r="A118"/>
      <c r="B118" s="199" t="s">
        <v>222</v>
      </c>
      <c r="C118" s="193"/>
      <c r="D118" s="199"/>
      <c r="E118" s="199"/>
      <c r="F118" s="199"/>
      <c r="G118"/>
      <c r="H118" s="191"/>
      <c r="I118" s="191"/>
      <c r="J118" s="2"/>
    </row>
    <row r="119" spans="1:10" ht="16.2" customHeight="1">
      <c r="A119"/>
      <c r="B119"/>
      <c r="C119" s="200"/>
      <c r="D119" s="101"/>
      <c r="E119" s="200"/>
      <c r="F119" s="200"/>
      <c r="G119"/>
      <c r="H119" s="191"/>
      <c r="I119" s="191"/>
      <c r="J119" s="2"/>
    </row>
    <row r="120" spans="1:10" ht="16.2" customHeight="1" thickBot="1">
      <c r="A120"/>
      <c r="B120"/>
      <c r="C120" s="200"/>
      <c r="D120" s="101"/>
      <c r="E120" s="200"/>
      <c r="F120" s="200"/>
      <c r="G120"/>
      <c r="H120" s="191"/>
      <c r="I120" s="191"/>
      <c r="J120" s="2"/>
    </row>
    <row r="121" spans="1:10" ht="16.2" customHeight="1">
      <c r="A121"/>
      <c r="B121" s="201" t="s">
        <v>208</v>
      </c>
      <c r="C121" s="202" t="s">
        <v>26</v>
      </c>
      <c r="D121" s="203" t="s">
        <v>375</v>
      </c>
      <c r="E121" s="204"/>
      <c r="F121" s="205"/>
      <c r="G121"/>
      <c r="H121" s="191"/>
      <c r="I121" s="191"/>
      <c r="J121" s="2"/>
    </row>
    <row r="122" spans="1:10" ht="16.2" customHeight="1">
      <c r="A122"/>
      <c r="B122" s="206" t="s">
        <v>209</v>
      </c>
      <c r="C122" s="1094" t="s">
        <v>829</v>
      </c>
      <c r="D122" s="269" t="s">
        <v>471</v>
      </c>
      <c r="E122" s="209"/>
      <c r="F122" s="210"/>
      <c r="G122"/>
      <c r="H122" s="191"/>
      <c r="I122" s="191"/>
      <c r="J122" s="2"/>
    </row>
    <row r="123" spans="1:10" ht="16.2" customHeight="1" thickBot="1">
      <c r="A123"/>
      <c r="B123" s="206" t="s">
        <v>210</v>
      </c>
      <c r="C123" s="211" t="s">
        <v>4</v>
      </c>
      <c r="D123" s="212"/>
      <c r="E123" s="209"/>
      <c r="F123" s="210"/>
      <c r="G123"/>
      <c r="H123" s="191"/>
      <c r="I123" s="191"/>
      <c r="J123" s="2"/>
    </row>
    <row r="124" spans="1:10" ht="16.2" customHeight="1" thickBot="1">
      <c r="A124"/>
      <c r="B124" s="213" t="s">
        <v>211</v>
      </c>
      <c r="C124" s="214" t="s">
        <v>212</v>
      </c>
      <c r="D124" s="214" t="s">
        <v>213</v>
      </c>
      <c r="E124" s="214" t="s">
        <v>214</v>
      </c>
      <c r="F124" s="215" t="s">
        <v>215</v>
      </c>
      <c r="G124"/>
      <c r="H124" s="191"/>
      <c r="I124" s="191"/>
      <c r="J124" s="2"/>
    </row>
    <row r="125" spans="1:10" ht="16.2" customHeight="1" thickBot="1">
      <c r="A125"/>
      <c r="B125" s="216" t="s">
        <v>216</v>
      </c>
      <c r="C125" s="217"/>
      <c r="D125" s="218"/>
      <c r="E125" s="217"/>
      <c r="F125" s="219">
        <f>SUM(F126:F129)</f>
        <v>0</v>
      </c>
      <c r="G125"/>
      <c r="H125" s="191"/>
      <c r="I125" s="191"/>
      <c r="J125" s="2"/>
    </row>
    <row r="126" spans="1:10" ht="16.2" customHeight="1">
      <c r="A126"/>
      <c r="B126" s="1122"/>
      <c r="C126" s="1123"/>
      <c r="D126" s="1124"/>
      <c r="E126" s="1124"/>
      <c r="F126" s="1125"/>
      <c r="G126"/>
      <c r="H126" s="191"/>
      <c r="I126" s="191"/>
      <c r="J126" s="2"/>
    </row>
    <row r="127" spans="1:10" ht="16.2" customHeight="1">
      <c r="A127"/>
      <c r="B127" s="1126"/>
      <c r="C127" s="1119"/>
      <c r="D127" s="1112"/>
      <c r="E127" s="1112"/>
      <c r="F127" s="1114"/>
      <c r="G127"/>
      <c r="H127" s="191"/>
      <c r="I127" s="191"/>
      <c r="J127" s="2"/>
    </row>
    <row r="128" spans="1:10" ht="16.2" customHeight="1">
      <c r="A128"/>
      <c r="B128" s="220"/>
      <c r="C128" s="221"/>
      <c r="D128" s="222"/>
      <c r="E128" s="222"/>
      <c r="F128" s="223"/>
      <c r="G128"/>
      <c r="H128" s="191"/>
      <c r="I128" s="191"/>
      <c r="J128" s="2"/>
    </row>
    <row r="129" spans="1:10" ht="16.2" customHeight="1" thickBot="1">
      <c r="A129"/>
      <c r="B129" s="234"/>
      <c r="C129" s="1071"/>
      <c r="D129" s="1071"/>
      <c r="E129" s="1071"/>
      <c r="F129" s="1072"/>
      <c r="G129"/>
      <c r="H129" s="191"/>
      <c r="I129" s="191"/>
      <c r="J129" s="2"/>
    </row>
    <row r="130" spans="1:10" ht="16.2" customHeight="1" thickBot="1">
      <c r="A130"/>
      <c r="B130" s="216" t="s">
        <v>217</v>
      </c>
      <c r="C130" s="217"/>
      <c r="D130" s="218"/>
      <c r="E130" s="217"/>
      <c r="F130" s="219">
        <f>SUM(F131:F133)</f>
        <v>0</v>
      </c>
      <c r="G130"/>
      <c r="H130" s="191"/>
      <c r="I130" s="191"/>
      <c r="J130" s="2"/>
    </row>
    <row r="131" spans="1:10" ht="16.2" customHeight="1">
      <c r="A131"/>
      <c r="B131" s="275"/>
      <c r="C131" s="221"/>
      <c r="D131" s="262"/>
      <c r="E131" s="222"/>
      <c r="F131" s="223"/>
      <c r="G131"/>
      <c r="H131" s="191"/>
      <c r="I131" s="191"/>
      <c r="J131" s="2"/>
    </row>
    <row r="132" spans="1:10" ht="16.2" customHeight="1">
      <c r="A132"/>
      <c r="B132" s="276"/>
      <c r="C132" s="225"/>
      <c r="D132" s="263"/>
      <c r="E132" s="225"/>
      <c r="F132" s="223"/>
      <c r="G132"/>
      <c r="H132" s="191"/>
      <c r="I132" s="191"/>
      <c r="J132" s="2"/>
    </row>
    <row r="133" spans="1:10" ht="16.2" customHeight="1" thickBot="1">
      <c r="A133"/>
      <c r="B133" s="230"/>
      <c r="C133" s="231"/>
      <c r="D133" s="231"/>
      <c r="E133" s="231"/>
      <c r="F133" s="223"/>
      <c r="G133"/>
      <c r="H133" s="191"/>
      <c r="I133" s="191"/>
      <c r="J133" s="2"/>
    </row>
    <row r="134" spans="1:10" ht="16.2" customHeight="1" thickBot="1">
      <c r="A134"/>
      <c r="B134" s="216" t="s">
        <v>218</v>
      </c>
      <c r="C134" s="217"/>
      <c r="D134" s="218"/>
      <c r="E134" s="217"/>
      <c r="F134" s="219">
        <f>SUM(F135:F137)</f>
        <v>0</v>
      </c>
      <c r="G134"/>
      <c r="H134" s="191"/>
      <c r="I134" s="191"/>
      <c r="J134" s="2"/>
    </row>
    <row r="135" spans="1:10" ht="16.2" customHeight="1">
      <c r="A135"/>
      <c r="B135" s="220"/>
      <c r="C135" s="221"/>
      <c r="D135" s="233"/>
      <c r="E135" s="221"/>
      <c r="F135" s="223"/>
      <c r="G135"/>
      <c r="H135" s="191"/>
      <c r="I135" s="191"/>
      <c r="J135" s="2"/>
    </row>
    <row r="136" spans="1:10" ht="16.2" customHeight="1">
      <c r="A136"/>
      <c r="B136" s="224"/>
      <c r="C136" s="225"/>
      <c r="D136" s="229"/>
      <c r="E136" s="225"/>
      <c r="F136" s="227"/>
      <c r="G136"/>
      <c r="H136" s="191"/>
      <c r="I136" s="191"/>
      <c r="J136" s="2"/>
    </row>
    <row r="137" spans="1:10" ht="16.2" customHeight="1" thickBot="1">
      <c r="A137" s="188"/>
      <c r="B137" s="234"/>
      <c r="C137" s="231"/>
      <c r="D137" s="232"/>
      <c r="E137" s="231"/>
      <c r="F137" s="235"/>
      <c r="G137" s="188"/>
      <c r="H137" s="188"/>
      <c r="I137" s="188"/>
      <c r="J137" s="2"/>
    </row>
    <row r="138" spans="1:10" ht="16.2" customHeight="1" thickTop="1" thickBot="1">
      <c r="A138" s="57"/>
      <c r="B138"/>
      <c r="C138" s="236"/>
      <c r="D138" s="237"/>
      <c r="E138" s="238" t="s">
        <v>219</v>
      </c>
      <c r="F138" s="239">
        <f>SUM(F125,F130,F134)</f>
        <v>0</v>
      </c>
      <c r="G138" s="57"/>
      <c r="H138" s="58"/>
      <c r="I138" s="58"/>
      <c r="J138" s="2"/>
    </row>
    <row r="139" spans="1:10" ht="16.2" customHeight="1" thickTop="1" thickBot="1">
      <c r="A139" s="193"/>
      <c r="B139"/>
      <c r="C139" s="240"/>
      <c r="D139" s="241"/>
      <c r="E139" s="242" t="s">
        <v>220</v>
      </c>
      <c r="F139" s="239">
        <f>$H$27</f>
        <v>1.5202880000000003</v>
      </c>
      <c r="G139" s="193"/>
      <c r="H139" s="58"/>
      <c r="I139" s="58"/>
      <c r="J139" s="2"/>
    </row>
    <row r="140" spans="1:10" ht="16.2" customHeight="1" thickTop="1" thickBot="1">
      <c r="A140" s="193"/>
      <c r="B140"/>
      <c r="C140" s="243"/>
      <c r="D140" s="244"/>
      <c r="E140" s="245" t="s">
        <v>221</v>
      </c>
      <c r="F140" s="454">
        <f>+F139*F138</f>
        <v>0</v>
      </c>
      <c r="G140" s="193"/>
      <c r="H140" s="58"/>
      <c r="I140" s="58"/>
      <c r="J140" s="2"/>
    </row>
    <row r="141" spans="1:10" ht="16.2" customHeight="1">
      <c r="A141" s="193"/>
      <c r="B141"/>
      <c r="C141" s="23"/>
      <c r="D141" s="1091"/>
      <c r="E141" s="1092"/>
      <c r="F141" s="1093"/>
      <c r="G141" s="193"/>
      <c r="H141" s="58"/>
      <c r="I141" s="58"/>
      <c r="J141" s="2"/>
    </row>
    <row r="142" spans="1:10" ht="16.2" customHeight="1">
      <c r="A142" s="193"/>
      <c r="B142"/>
      <c r="C142" s="23"/>
      <c r="D142" s="1091"/>
      <c r="E142" s="1092"/>
      <c r="F142" s="1093"/>
      <c r="G142" s="193"/>
      <c r="H142" s="58"/>
      <c r="I142" s="58"/>
      <c r="J142" s="2"/>
    </row>
    <row r="143" spans="1:10" ht="16.2" customHeight="1">
      <c r="A143" s="193"/>
      <c r="B143"/>
      <c r="C143" s="23"/>
      <c r="D143" s="1091"/>
      <c r="E143" s="1092"/>
      <c r="F143" s="1093"/>
      <c r="G143" s="193"/>
      <c r="H143" s="58"/>
      <c r="I143" s="58"/>
      <c r="J143" s="2"/>
    </row>
    <row r="144" spans="1:10" ht="16.2" customHeight="1">
      <c r="A144" s="193"/>
      <c r="B144"/>
      <c r="C144" s="23"/>
      <c r="D144" s="1091"/>
      <c r="E144" s="1092"/>
      <c r="F144" s="1093"/>
      <c r="G144" s="193"/>
      <c r="H144" s="58"/>
      <c r="I144" s="58"/>
      <c r="J144" s="2"/>
    </row>
    <row r="145" spans="1:10" ht="16.2" customHeight="1">
      <c r="A145"/>
      <c r="B145" s="194" t="s">
        <v>1172</v>
      </c>
      <c r="C145" s="193"/>
      <c r="D145" s="193"/>
      <c r="E145" s="195" t="str">
        <f>$B$3</f>
        <v xml:space="preserve">ESCUELA Nº </v>
      </c>
      <c r="F145" s="193"/>
      <c r="G145" s="193"/>
      <c r="H145" s="58"/>
      <c r="I145" s="58"/>
      <c r="J145" s="2"/>
    </row>
    <row r="146" spans="1:10" ht="16.2" customHeight="1">
      <c r="A146"/>
      <c r="B146" s="195"/>
      <c r="C146" s="193"/>
      <c r="D146" s="193"/>
      <c r="E146" s="195" t="str">
        <f>$B$4</f>
        <v>SATURNINO SEGUROLA</v>
      </c>
      <c r="F146" s="193"/>
      <c r="G146" s="193"/>
      <c r="H146" s="58"/>
      <c r="I146" s="58"/>
      <c r="J146" s="2"/>
    </row>
    <row r="147" spans="1:10" ht="16.2" customHeight="1">
      <c r="A147"/>
      <c r="B147" s="195"/>
      <c r="C147" s="193"/>
      <c r="D147" s="193"/>
      <c r="E147" s="249" t="str">
        <f>$B$5</f>
        <v>SARMIENTO - SAN JUAN</v>
      </c>
      <c r="F147" s="193"/>
      <c r="G147" s="193"/>
      <c r="H147" s="58"/>
      <c r="I147" s="58"/>
      <c r="J147" s="2"/>
    </row>
    <row r="148" spans="1:10" ht="16.2" customHeight="1">
      <c r="A148"/>
      <c r="B148" s="196"/>
      <c r="C148" s="196"/>
      <c r="D148" s="197"/>
      <c r="E148" s="198" t="s">
        <v>207</v>
      </c>
      <c r="F148" s="196"/>
      <c r="G148" s="193"/>
      <c r="H148" s="58"/>
      <c r="I148" s="58"/>
      <c r="J148" s="2"/>
    </row>
    <row r="149" spans="1:10" ht="16.2" customHeight="1">
      <c r="A149"/>
      <c r="B149" s="199" t="s">
        <v>222</v>
      </c>
      <c r="C149" s="193"/>
      <c r="D149" s="199"/>
      <c r="E149" s="199"/>
      <c r="F149" s="199"/>
      <c r="G149" s="193"/>
      <c r="H149" s="58"/>
      <c r="I149" s="58"/>
      <c r="J149" s="2"/>
    </row>
    <row r="150" spans="1:10" ht="16.2" customHeight="1">
      <c r="A150"/>
      <c r="B150"/>
      <c r="C150" s="1261"/>
      <c r="D150" s="101"/>
      <c r="E150" s="1261"/>
      <c r="F150" s="1261"/>
      <c r="G150" s="193"/>
      <c r="H150" s="58"/>
      <c r="I150" s="58"/>
      <c r="J150" s="2"/>
    </row>
    <row r="151" spans="1:10" ht="16.2" customHeight="1" thickBot="1">
      <c r="A151"/>
      <c r="B151"/>
      <c r="C151" s="1261"/>
      <c r="D151" s="101"/>
      <c r="E151" s="1261"/>
      <c r="F151" s="1261"/>
      <c r="G151" s="193"/>
      <c r="H151" s="58"/>
      <c r="I151" s="58"/>
      <c r="J151" s="2"/>
    </row>
    <row r="152" spans="1:10" ht="16.2" customHeight="1">
      <c r="A152"/>
      <c r="B152" s="201" t="s">
        <v>208</v>
      </c>
      <c r="C152" s="202" t="s">
        <v>26</v>
      </c>
      <c r="D152" s="203" t="s">
        <v>375</v>
      </c>
      <c r="E152" s="204"/>
      <c r="F152" s="205"/>
      <c r="G152" s="193"/>
      <c r="H152" s="58"/>
      <c r="I152" s="58"/>
      <c r="J152" s="2"/>
    </row>
    <row r="153" spans="1:10" ht="16.2" customHeight="1">
      <c r="A153"/>
      <c r="B153" s="206" t="s">
        <v>209</v>
      </c>
      <c r="C153" s="1094" t="s">
        <v>976</v>
      </c>
      <c r="D153" s="1265" t="s">
        <v>977</v>
      </c>
      <c r="E153" s="209"/>
      <c r="F153" s="210"/>
      <c r="G153" s="193"/>
      <c r="H153" s="58"/>
      <c r="I153" s="58"/>
      <c r="J153" s="2"/>
    </row>
    <row r="154" spans="1:10" ht="16.2" customHeight="1" thickBot="1">
      <c r="A154"/>
      <c r="B154" s="206" t="s">
        <v>210</v>
      </c>
      <c r="C154" s="211" t="s">
        <v>4</v>
      </c>
      <c r="D154" s="212"/>
      <c r="E154" s="209"/>
      <c r="F154" s="210"/>
      <c r="G154" s="193"/>
      <c r="H154" s="58"/>
      <c r="I154" s="58"/>
      <c r="J154" s="2"/>
    </row>
    <row r="155" spans="1:10" ht="16.2" customHeight="1" thickBot="1">
      <c r="A155"/>
      <c r="B155" s="213" t="s">
        <v>211</v>
      </c>
      <c r="C155" s="214" t="s">
        <v>212</v>
      </c>
      <c r="D155" s="214" t="s">
        <v>213</v>
      </c>
      <c r="E155" s="214" t="s">
        <v>214</v>
      </c>
      <c r="F155" s="215" t="s">
        <v>215</v>
      </c>
      <c r="G155" s="193"/>
      <c r="H155" s="58"/>
      <c r="I155" s="58"/>
      <c r="J155" s="2"/>
    </row>
    <row r="156" spans="1:10" ht="16.2" customHeight="1" thickBot="1">
      <c r="A156"/>
      <c r="B156" s="216" t="s">
        <v>216</v>
      </c>
      <c r="C156" s="217"/>
      <c r="D156" s="218"/>
      <c r="E156" s="217"/>
      <c r="F156" s="219">
        <f>SUM(F157:F164)</f>
        <v>0</v>
      </c>
      <c r="G156" s="193"/>
      <c r="H156" s="58"/>
      <c r="I156" s="58"/>
      <c r="J156" s="2"/>
    </row>
    <row r="157" spans="1:10" ht="16.2" customHeight="1">
      <c r="A157"/>
      <c r="B157" s="276"/>
      <c r="C157" s="221"/>
      <c r="D157" s="222"/>
      <c r="E157" s="222"/>
      <c r="F157" s="223"/>
      <c r="G157" s="193"/>
      <c r="H157" s="58"/>
      <c r="I157" s="58"/>
      <c r="J157" s="2"/>
    </row>
    <row r="158" spans="1:10" ht="16.2" customHeight="1">
      <c r="A158"/>
      <c r="B158" s="220"/>
      <c r="C158" s="221"/>
      <c r="D158" s="222"/>
      <c r="E158" s="222"/>
      <c r="F158" s="223"/>
      <c r="G158" s="193"/>
      <c r="H158" s="58"/>
      <c r="I158" s="58"/>
      <c r="J158" s="2"/>
    </row>
    <row r="159" spans="1:10" ht="16.2" customHeight="1">
      <c r="A159"/>
      <c r="B159" s="220"/>
      <c r="C159" s="221"/>
      <c r="D159" s="222"/>
      <c r="E159" s="222"/>
      <c r="F159" s="223"/>
      <c r="G159" s="193"/>
      <c r="H159" s="58"/>
      <c r="J159" s="2"/>
    </row>
    <row r="160" spans="1:10" ht="16.2" customHeight="1">
      <c r="A160"/>
      <c r="B160" s="220"/>
      <c r="C160" s="221"/>
      <c r="D160" s="222"/>
      <c r="E160" s="222"/>
      <c r="F160" s="223"/>
      <c r="G160" s="193"/>
      <c r="H160" s="58"/>
      <c r="I160" s="58"/>
      <c r="J160" s="2"/>
    </row>
    <row r="161" spans="1:10" ht="16.2" customHeight="1">
      <c r="A161"/>
      <c r="B161" s="220"/>
      <c r="C161" s="221"/>
      <c r="D161" s="222"/>
      <c r="E161" s="222"/>
      <c r="F161" s="223"/>
      <c r="G161" s="193"/>
      <c r="H161" s="58"/>
      <c r="I161" s="58"/>
      <c r="J161" s="2"/>
    </row>
    <row r="162" spans="1:10" ht="16.2" customHeight="1">
      <c r="A162"/>
      <c r="B162" s="453"/>
      <c r="C162" s="221"/>
      <c r="D162" s="222"/>
      <c r="E162" s="222"/>
      <c r="F162" s="223"/>
      <c r="G162" s="193"/>
      <c r="H162" s="1269"/>
      <c r="I162" s="58"/>
      <c r="J162" s="2"/>
    </row>
    <row r="163" spans="1:10" ht="16.2" customHeight="1">
      <c r="A163"/>
      <c r="B163" s="1274"/>
      <c r="C163" s="221"/>
      <c r="D163" s="1275"/>
      <c r="E163" s="1275"/>
      <c r="F163" s="223"/>
      <c r="G163" s="193"/>
      <c r="H163" s="1269"/>
      <c r="I163" s="58"/>
      <c r="J163" s="2"/>
    </row>
    <row r="164" spans="1:10" ht="16.2" customHeight="1" thickBot="1">
      <c r="A164"/>
      <c r="B164" s="230"/>
      <c r="C164" s="231"/>
      <c r="D164" s="231"/>
      <c r="E164" s="231"/>
      <c r="F164" s="223"/>
      <c r="G164" s="193"/>
      <c r="H164" s="58"/>
      <c r="I164" s="58"/>
      <c r="J164" s="2"/>
    </row>
    <row r="165" spans="1:10" ht="16.2" customHeight="1" thickBot="1">
      <c r="A165"/>
      <c r="B165" s="216" t="s">
        <v>217</v>
      </c>
      <c r="C165" s="217"/>
      <c r="D165" s="218"/>
      <c r="E165" s="217"/>
      <c r="F165" s="219">
        <f>SUM(F166:F168)</f>
        <v>0</v>
      </c>
      <c r="G165" s="193"/>
      <c r="H165" s="58"/>
      <c r="I165" s="58"/>
      <c r="J165" s="2"/>
    </row>
    <row r="166" spans="1:10" ht="16.2" customHeight="1">
      <c r="A166"/>
      <c r="B166" s="1115"/>
      <c r="C166" s="1117"/>
      <c r="D166" s="1118"/>
      <c r="E166" s="1112"/>
      <c r="F166" s="1114"/>
      <c r="G166" s="193"/>
      <c r="H166" s="58"/>
      <c r="I166" s="58"/>
      <c r="J166" s="2"/>
    </row>
    <row r="167" spans="1:10" ht="16.2" customHeight="1">
      <c r="A167"/>
      <c r="B167" s="1110"/>
      <c r="C167" s="1119"/>
      <c r="D167" s="1120"/>
      <c r="E167" s="1119"/>
      <c r="F167" s="1114"/>
      <c r="G167" s="193"/>
      <c r="H167" s="58"/>
      <c r="I167" s="58"/>
      <c r="J167" s="2"/>
    </row>
    <row r="168" spans="1:10" ht="16.2" customHeight="1" thickBot="1">
      <c r="A168"/>
      <c r="B168" s="230"/>
      <c r="C168" s="231"/>
      <c r="D168" s="231"/>
      <c r="E168" s="231"/>
      <c r="F168" s="223"/>
      <c r="G168" s="193"/>
      <c r="H168" s="58"/>
      <c r="I168" s="58"/>
      <c r="J168" s="2"/>
    </row>
    <row r="169" spans="1:10" ht="16.2" customHeight="1" thickBot="1">
      <c r="A169"/>
      <c r="B169" s="216" t="s">
        <v>218</v>
      </c>
      <c r="C169" s="217"/>
      <c r="D169" s="218"/>
      <c r="E169" s="217"/>
      <c r="F169" s="219">
        <f>SUM(F170:F172)</f>
        <v>0</v>
      </c>
      <c r="G169" s="193"/>
      <c r="H169" s="58"/>
      <c r="I169" s="58"/>
      <c r="J169" s="2"/>
    </row>
    <row r="170" spans="1:10" ht="16.2" customHeight="1">
      <c r="A170"/>
      <c r="B170" s="220"/>
      <c r="C170" s="221"/>
      <c r="D170" s="233"/>
      <c r="E170" s="221"/>
      <c r="F170" s="223"/>
      <c r="G170" s="193"/>
      <c r="H170" s="58"/>
      <c r="I170" s="58"/>
      <c r="J170" s="2"/>
    </row>
    <row r="171" spans="1:10" ht="16.2" customHeight="1">
      <c r="A171"/>
      <c r="B171" s="224"/>
      <c r="C171" s="1260"/>
      <c r="D171" s="229"/>
      <c r="E171" s="1260"/>
      <c r="F171" s="227"/>
      <c r="G171" s="193"/>
      <c r="H171" s="58"/>
      <c r="I171" s="58"/>
      <c r="J171" s="2"/>
    </row>
    <row r="172" spans="1:10" ht="16.2" customHeight="1" thickBot="1">
      <c r="A172" s="188"/>
      <c r="B172" s="234"/>
      <c r="C172" s="231"/>
      <c r="D172" s="232"/>
      <c r="E172" s="231"/>
      <c r="F172" s="235"/>
      <c r="G172" s="193"/>
      <c r="H172" s="58"/>
      <c r="I172" s="58"/>
      <c r="J172" s="2"/>
    </row>
    <row r="173" spans="1:10" ht="16.2" customHeight="1" thickTop="1" thickBot="1">
      <c r="A173" s="57"/>
      <c r="B173"/>
      <c r="C173" s="236"/>
      <c r="D173" s="237"/>
      <c r="E173" s="238" t="s">
        <v>219</v>
      </c>
      <c r="F173" s="239">
        <f>SUM(F156,F165,F169)</f>
        <v>0</v>
      </c>
      <c r="G173" s="193"/>
      <c r="H173" s="58"/>
      <c r="I173" s="58"/>
      <c r="J173" s="2"/>
    </row>
    <row r="174" spans="1:10" ht="16.2" customHeight="1" thickTop="1" thickBot="1">
      <c r="A174" s="193"/>
      <c r="B174"/>
      <c r="C174" s="240"/>
      <c r="D174" s="241"/>
      <c r="E174" s="242" t="s">
        <v>220</v>
      </c>
      <c r="F174" s="239">
        <f>$H$27</f>
        <v>1.5202880000000003</v>
      </c>
      <c r="G174" s="193"/>
      <c r="H174" s="58"/>
      <c r="I174" s="58"/>
      <c r="J174" s="2"/>
    </row>
    <row r="175" spans="1:10" ht="16.2" customHeight="1" thickTop="1" thickBot="1">
      <c r="A175" s="193"/>
      <c r="B175"/>
      <c r="C175" s="243"/>
      <c r="D175" s="244"/>
      <c r="E175" s="245" t="s">
        <v>221</v>
      </c>
      <c r="F175" s="454">
        <f>+F174*F173</f>
        <v>0</v>
      </c>
      <c r="G175" s="193"/>
      <c r="H175" s="58"/>
      <c r="I175" s="58"/>
      <c r="J175" s="2"/>
    </row>
    <row r="176" spans="1:10" ht="16.2" customHeight="1">
      <c r="A176" s="193"/>
      <c r="B176"/>
      <c r="C176" s="23"/>
      <c r="D176" s="1091"/>
      <c r="E176" s="1092"/>
      <c r="F176" s="1093"/>
      <c r="G176" s="193"/>
      <c r="H176" s="58"/>
      <c r="I176" s="58"/>
      <c r="J176" s="2"/>
    </row>
    <row r="177" spans="1:10" ht="16.2" customHeight="1">
      <c r="A177" s="193"/>
      <c r="B177"/>
      <c r="C177" s="23"/>
      <c r="D177" s="1091"/>
      <c r="E177" s="1092"/>
      <c r="F177" s="1093"/>
      <c r="G177" s="193"/>
      <c r="H177" s="58"/>
      <c r="I177" s="58"/>
      <c r="J177" s="2"/>
    </row>
    <row r="178" spans="1:10" ht="16.2" customHeight="1">
      <c r="A178" s="193"/>
      <c r="B178"/>
      <c r="C178" s="23"/>
      <c r="D178" s="1091"/>
      <c r="E178" s="1092"/>
      <c r="F178" s="1093"/>
      <c r="G178" s="193"/>
      <c r="H178" s="58"/>
      <c r="I178" s="58"/>
      <c r="J178" s="2"/>
    </row>
    <row r="179" spans="1:10" ht="16.2" customHeight="1">
      <c r="A179" s="57"/>
      <c r="B179" s="57"/>
      <c r="C179" s="57"/>
      <c r="D179" s="57"/>
      <c r="E179" s="57"/>
      <c r="F179" s="57"/>
      <c r="G179" s="57"/>
      <c r="H179" s="265"/>
      <c r="I179" s="265"/>
      <c r="J179" s="2"/>
    </row>
    <row r="180" spans="1:10" ht="16.2" customHeight="1">
      <c r="A180" s="193"/>
      <c r="B180" s="194" t="s">
        <v>1172</v>
      </c>
      <c r="C180" s="193"/>
      <c r="D180" s="193"/>
      <c r="E180" s="195" t="str">
        <f>$B$3</f>
        <v xml:space="preserve">ESCUELA Nº </v>
      </c>
      <c r="F180" s="193"/>
      <c r="G180" s="193"/>
      <c r="H180" s="2"/>
      <c r="I180" s="2"/>
      <c r="J180" s="2"/>
    </row>
    <row r="181" spans="1:10" ht="16.2" customHeight="1">
      <c r="A181" s="193"/>
      <c r="B181" s="195"/>
      <c r="C181" s="193"/>
      <c r="D181" s="193"/>
      <c r="E181" s="195" t="str">
        <f>$B$4</f>
        <v>SATURNINO SEGUROLA</v>
      </c>
      <c r="F181" s="193"/>
      <c r="G181" s="193"/>
      <c r="H181" s="2"/>
      <c r="I181" s="2"/>
      <c r="J181" s="2"/>
    </row>
    <row r="182" spans="1:10" ht="16.2" customHeight="1">
      <c r="A182" s="193"/>
      <c r="B182" s="195"/>
      <c r="C182" s="193"/>
      <c r="D182" s="193"/>
      <c r="E182" s="249" t="str">
        <f>$B$5</f>
        <v>SARMIENTO - SAN JUAN</v>
      </c>
      <c r="F182" s="193"/>
      <c r="G182" s="193"/>
      <c r="H182" s="2"/>
      <c r="I182" s="2"/>
      <c r="J182" s="2"/>
    </row>
    <row r="183" spans="1:10" ht="16.2" customHeight="1">
      <c r="A183" s="196"/>
      <c r="B183" s="196"/>
      <c r="C183" s="196"/>
      <c r="D183" s="197"/>
      <c r="E183" s="198" t="s">
        <v>207</v>
      </c>
      <c r="F183" s="196"/>
      <c r="G183" s="196"/>
      <c r="H183" s="6"/>
      <c r="I183" s="6"/>
      <c r="J183" s="2"/>
    </row>
    <row r="184" spans="1:10" ht="16.2" customHeight="1">
      <c r="A184" s="193"/>
      <c r="B184" s="199" t="s">
        <v>222</v>
      </c>
      <c r="C184" s="193"/>
      <c r="D184" s="199"/>
      <c r="E184" s="199"/>
      <c r="F184" s="199"/>
      <c r="G184" s="199"/>
      <c r="H184" s="6"/>
      <c r="I184" s="6"/>
      <c r="J184" s="2"/>
    </row>
    <row r="185" spans="1:10" ht="16.2" customHeight="1">
      <c r="A185"/>
      <c r="B185"/>
      <c r="C185" s="200"/>
      <c r="D185" s="101"/>
      <c r="E185" s="200"/>
      <c r="F185" s="200"/>
      <c r="G185"/>
      <c r="H185" s="6"/>
      <c r="I185" s="6"/>
      <c r="J185" s="2"/>
    </row>
    <row r="186" spans="1:10" ht="16.2" customHeight="1" thickBot="1">
      <c r="A186"/>
      <c r="B186"/>
      <c r="C186" s="200"/>
      <c r="D186" s="101"/>
      <c r="E186" s="200"/>
      <c r="F186" s="200"/>
      <c r="G186"/>
      <c r="H186" s="6"/>
      <c r="I186" s="6"/>
      <c r="J186" s="2"/>
    </row>
    <row r="187" spans="1:10" ht="16.2" customHeight="1">
      <c r="A187"/>
      <c r="B187" s="201" t="s">
        <v>208</v>
      </c>
      <c r="C187" s="202" t="s">
        <v>227</v>
      </c>
      <c r="D187" s="203" t="s">
        <v>376</v>
      </c>
      <c r="E187" s="204"/>
      <c r="F187" s="205"/>
      <c r="G187"/>
      <c r="H187" s="6"/>
      <c r="I187" s="6"/>
      <c r="J187" s="2"/>
    </row>
    <row r="188" spans="1:10" ht="16.2" customHeight="1">
      <c r="A188"/>
      <c r="B188" s="206" t="s">
        <v>209</v>
      </c>
      <c r="C188" s="207" t="s">
        <v>310</v>
      </c>
      <c r="D188" s="269" t="s">
        <v>942</v>
      </c>
      <c r="E188" s="209"/>
      <c r="F188" s="210"/>
      <c r="G188"/>
      <c r="H188" s="187"/>
      <c r="I188" s="187"/>
      <c r="J188" s="2"/>
    </row>
    <row r="189" spans="1:10" ht="16.2" customHeight="1" thickBot="1">
      <c r="A189"/>
      <c r="B189" s="206" t="s">
        <v>210</v>
      </c>
      <c r="C189" s="211" t="s">
        <v>14</v>
      </c>
      <c r="D189" s="212"/>
      <c r="E189" s="209"/>
      <c r="F189" s="210"/>
      <c r="G189"/>
      <c r="H189" s="188"/>
      <c r="I189" s="188"/>
      <c r="J189" s="2"/>
    </row>
    <row r="190" spans="1:10" ht="33" customHeight="1" thickBot="1">
      <c r="A190"/>
      <c r="B190" s="213" t="s">
        <v>211</v>
      </c>
      <c r="C190" s="214" t="s">
        <v>212</v>
      </c>
      <c r="D190" s="214" t="s">
        <v>213</v>
      </c>
      <c r="E190" s="214" t="s">
        <v>214</v>
      </c>
      <c r="F190" s="215" t="s">
        <v>215</v>
      </c>
      <c r="G190"/>
      <c r="H190" s="189"/>
      <c r="I190" s="189"/>
      <c r="J190" s="2"/>
    </row>
    <row r="191" spans="1:10" ht="16.2" customHeight="1" thickBot="1">
      <c r="A191"/>
      <c r="B191" s="216" t="s">
        <v>216</v>
      </c>
      <c r="C191" s="217"/>
      <c r="D191" s="218"/>
      <c r="E191" s="217"/>
      <c r="F191" s="219">
        <f>SUM(F192:F198)</f>
        <v>0</v>
      </c>
      <c r="G191"/>
      <c r="H191" s="189"/>
      <c r="I191" s="189"/>
      <c r="J191" s="2"/>
    </row>
    <row r="192" spans="1:10" ht="16.2" customHeight="1">
      <c r="A192"/>
      <c r="B192" s="1095"/>
      <c r="C192" s="1096"/>
      <c r="D192" s="1112"/>
      <c r="E192" s="1074"/>
      <c r="F192" s="1114"/>
      <c r="G192"/>
      <c r="H192" s="189"/>
      <c r="I192" s="189"/>
      <c r="J192" s="2"/>
    </row>
    <row r="193" spans="1:10" ht="16.2" customHeight="1">
      <c r="A193"/>
      <c r="B193" s="1095"/>
      <c r="C193" s="1096"/>
      <c r="D193" s="1112"/>
      <c r="E193" s="1074"/>
      <c r="F193" s="1114"/>
      <c r="G193"/>
      <c r="H193" s="189"/>
      <c r="I193" s="189"/>
      <c r="J193" s="2"/>
    </row>
    <row r="194" spans="1:10" ht="16.2" customHeight="1">
      <c r="A194"/>
      <c r="B194" s="1095"/>
      <c r="C194" s="1096"/>
      <c r="D194" s="1112"/>
      <c r="E194" s="1101"/>
      <c r="F194" s="1114"/>
      <c r="G194"/>
      <c r="H194" s="189"/>
      <c r="I194" s="189"/>
      <c r="J194" s="2"/>
    </row>
    <row r="195" spans="1:10" ht="16.2" customHeight="1">
      <c r="A195"/>
      <c r="B195" s="1095"/>
      <c r="C195" s="1096"/>
      <c r="D195" s="1112"/>
      <c r="E195" s="1074"/>
      <c r="F195" s="1114"/>
      <c r="G195"/>
      <c r="H195" s="6"/>
      <c r="I195" s="6"/>
      <c r="J195" s="2"/>
    </row>
    <row r="196" spans="1:10" ht="16.2" customHeight="1">
      <c r="A196"/>
      <c r="B196" s="1095"/>
      <c r="C196" s="1096"/>
      <c r="D196" s="1112"/>
      <c r="E196" s="1074"/>
      <c r="F196" s="1114"/>
      <c r="G196"/>
      <c r="H196" s="6"/>
      <c r="I196" s="6"/>
      <c r="J196" s="2"/>
    </row>
    <row r="197" spans="1:10" ht="16.2" customHeight="1">
      <c r="A197"/>
      <c r="B197" s="1095"/>
      <c r="C197" s="221"/>
      <c r="D197" s="222"/>
      <c r="E197" s="222"/>
      <c r="F197" s="223"/>
      <c r="G197"/>
      <c r="H197" s="6"/>
      <c r="I197" s="6"/>
      <c r="J197" s="2"/>
    </row>
    <row r="198" spans="1:10" ht="16.2" customHeight="1" thickBot="1">
      <c r="A198"/>
      <c r="B198" s="220"/>
      <c r="C198" s="221"/>
      <c r="D198" s="222"/>
      <c r="E198" s="222"/>
      <c r="F198" s="223"/>
      <c r="G198"/>
      <c r="H198" s="6"/>
      <c r="I198" s="6"/>
      <c r="J198" s="2"/>
    </row>
    <row r="199" spans="1:10" ht="16.2" customHeight="1" thickBot="1">
      <c r="A199"/>
      <c r="B199" s="216" t="s">
        <v>217</v>
      </c>
      <c r="C199" s="217"/>
      <c r="D199" s="218"/>
      <c r="E199" s="217"/>
      <c r="F199" s="219">
        <f>SUM(F200:F202)</f>
        <v>0</v>
      </c>
      <c r="G199"/>
      <c r="H199" s="189"/>
      <c r="I199" s="189"/>
      <c r="J199" s="2"/>
    </row>
    <row r="200" spans="1:10" ht="16.2" customHeight="1">
      <c r="A200"/>
      <c r="B200" s="264"/>
      <c r="C200" s="221"/>
      <c r="D200" s="262"/>
      <c r="E200" s="222"/>
      <c r="F200" s="223"/>
      <c r="G200"/>
      <c r="H200" s="191"/>
      <c r="I200" s="191"/>
      <c r="J200" s="2"/>
    </row>
    <row r="201" spans="1:10" ht="16.2" customHeight="1">
      <c r="A201"/>
      <c r="B201" s="1110"/>
      <c r="C201" s="1119"/>
      <c r="D201" s="1120"/>
      <c r="E201" s="1119"/>
      <c r="F201" s="1114"/>
      <c r="G201"/>
      <c r="H201" s="190"/>
      <c r="I201" s="190"/>
      <c r="J201" s="2"/>
    </row>
    <row r="202" spans="1:10" ht="16.2" customHeight="1" thickBot="1">
      <c r="A202"/>
      <c r="B202" s="230"/>
      <c r="C202" s="231"/>
      <c r="D202" s="231"/>
      <c r="E202" s="231"/>
      <c r="F202" s="223"/>
      <c r="G202"/>
      <c r="H202" s="190"/>
      <c r="I202" s="190"/>
      <c r="J202" s="2"/>
    </row>
    <row r="203" spans="1:10" ht="16.2" customHeight="1" thickBot="1">
      <c r="A203"/>
      <c r="B203" s="216" t="s">
        <v>218</v>
      </c>
      <c r="C203" s="217"/>
      <c r="D203" s="218"/>
      <c r="E203" s="217"/>
      <c r="F203" s="219">
        <f>SUM(F204:F206)</f>
        <v>0</v>
      </c>
      <c r="G203"/>
      <c r="H203" s="189"/>
      <c r="I203" s="189"/>
      <c r="J203" s="2"/>
    </row>
    <row r="204" spans="1:10" ht="16.2" customHeight="1">
      <c r="A204"/>
      <c r="B204" s="1108"/>
      <c r="C204" s="1219"/>
      <c r="D204" s="1220"/>
      <c r="E204" s="1221"/>
      <c r="F204" s="1114"/>
      <c r="G204"/>
      <c r="H204" s="189"/>
      <c r="I204" s="189"/>
      <c r="J204" s="2"/>
    </row>
    <row r="205" spans="1:10" ht="16.2" customHeight="1">
      <c r="A205"/>
      <c r="B205" s="1141"/>
      <c r="C205" s="1219"/>
      <c r="D205" s="1220"/>
      <c r="E205" s="1221"/>
      <c r="F205" s="1114"/>
      <c r="G205"/>
      <c r="H205" s="192"/>
      <c r="I205" s="192"/>
      <c r="J205" s="2"/>
    </row>
    <row r="206" spans="1:10" ht="16.2" customHeight="1" thickBot="1">
      <c r="A206"/>
      <c r="B206" s="234"/>
      <c r="C206" s="231"/>
      <c r="D206" s="232"/>
      <c r="E206" s="231"/>
      <c r="F206" s="235"/>
      <c r="G206"/>
      <c r="H206" s="54"/>
      <c r="I206" s="54"/>
      <c r="J206" s="2"/>
    </row>
    <row r="207" spans="1:10" ht="16.2" customHeight="1" thickTop="1" thickBot="1">
      <c r="A207"/>
      <c r="B207"/>
      <c r="C207" s="236"/>
      <c r="D207" s="237"/>
      <c r="E207" s="238" t="s">
        <v>219</v>
      </c>
      <c r="F207" s="239">
        <f>SUM(F191,F199,F203)</f>
        <v>0</v>
      </c>
      <c r="G207"/>
      <c r="J207" s="2"/>
    </row>
    <row r="208" spans="1:10" ht="16.2" customHeight="1" thickTop="1" thickBot="1">
      <c r="A208"/>
      <c r="B208"/>
      <c r="C208" s="240"/>
      <c r="D208" s="241"/>
      <c r="E208" s="242" t="s">
        <v>220</v>
      </c>
      <c r="F208" s="239">
        <f>$H$27</f>
        <v>1.5202880000000003</v>
      </c>
      <c r="G208"/>
      <c r="J208" s="2"/>
    </row>
    <row r="209" spans="1:10" ht="16.2" customHeight="1" thickTop="1" thickBot="1">
      <c r="A209"/>
      <c r="B209"/>
      <c r="C209" s="243"/>
      <c r="D209" s="244"/>
      <c r="E209" s="245" t="s">
        <v>221</v>
      </c>
      <c r="F209" s="454">
        <f>+F208*F207</f>
        <v>0</v>
      </c>
      <c r="G209"/>
      <c r="J209" s="2"/>
    </row>
    <row r="210" spans="1:10" ht="16.2" customHeight="1">
      <c r="A210"/>
      <c r="B210"/>
      <c r="C210" s="200"/>
      <c r="D210" s="208"/>
      <c r="E210" s="246"/>
      <c r="F210" s="247"/>
      <c r="G210"/>
      <c r="J210" s="2"/>
    </row>
    <row r="211" spans="1:10" ht="16.2" customHeight="1">
      <c r="A211" s="51"/>
      <c r="B211" s="51"/>
      <c r="C211" s="51"/>
      <c r="D211" s="51"/>
      <c r="E211" s="51"/>
      <c r="F211" s="51"/>
      <c r="G211" s="51"/>
      <c r="J211" s="2"/>
    </row>
    <row r="212" spans="1:10" ht="16.2" customHeight="1">
      <c r="A212" s="57"/>
      <c r="B212" s="57"/>
      <c r="C212" s="57"/>
      <c r="D212" s="57"/>
      <c r="E212" s="57"/>
      <c r="F212" s="57"/>
      <c r="G212" s="57"/>
      <c r="H212" s="61"/>
      <c r="I212" s="61"/>
      <c r="J212" s="2"/>
    </row>
    <row r="213" spans="1:10" ht="16.2" customHeight="1">
      <c r="A213" s="193"/>
      <c r="B213" s="194" t="s">
        <v>1172</v>
      </c>
      <c r="C213" s="193"/>
      <c r="D213" s="193"/>
      <c r="E213" s="195" t="str">
        <f>$B$3</f>
        <v xml:space="preserve">ESCUELA Nº </v>
      </c>
      <c r="F213" s="193"/>
      <c r="G213" s="193"/>
      <c r="H213" s="265"/>
      <c r="I213" s="265"/>
      <c r="J213" s="2"/>
    </row>
    <row r="214" spans="1:10" ht="16.2" customHeight="1">
      <c r="A214" s="193"/>
      <c r="B214" s="195"/>
      <c r="C214" s="193"/>
      <c r="D214" s="193"/>
      <c r="E214" s="195" t="str">
        <f>$B$4</f>
        <v>SATURNINO SEGUROLA</v>
      </c>
      <c r="F214" s="193"/>
      <c r="G214" s="193"/>
      <c r="H214" s="2"/>
      <c r="I214" s="2"/>
      <c r="J214" s="2"/>
    </row>
    <row r="215" spans="1:10" ht="16.2" customHeight="1">
      <c r="A215" s="193"/>
      <c r="B215" s="195"/>
      <c r="C215" s="193"/>
      <c r="D215" s="193"/>
      <c r="E215" s="249" t="str">
        <f>$B$5</f>
        <v>SARMIENTO - SAN JUAN</v>
      </c>
      <c r="F215" s="193"/>
      <c r="G215" s="193"/>
      <c r="H215" s="2"/>
      <c r="I215" s="2"/>
      <c r="J215" s="2"/>
    </row>
    <row r="216" spans="1:10" ht="16.2" customHeight="1">
      <c r="A216" s="196"/>
      <c r="B216" s="196"/>
      <c r="C216" s="196"/>
      <c r="D216" s="197"/>
      <c r="E216" s="198" t="s">
        <v>207</v>
      </c>
      <c r="F216" s="196"/>
      <c r="G216" s="196"/>
      <c r="H216" s="2"/>
      <c r="I216" s="2"/>
      <c r="J216" s="2"/>
    </row>
    <row r="217" spans="1:10" ht="16.2" customHeight="1">
      <c r="A217" s="193"/>
      <c r="B217" s="199" t="s">
        <v>222</v>
      </c>
      <c r="C217" s="193"/>
      <c r="D217" s="199"/>
      <c r="E217" s="199"/>
      <c r="F217" s="199"/>
      <c r="G217" s="199"/>
      <c r="H217" s="6"/>
      <c r="I217" s="6"/>
      <c r="J217" s="2"/>
    </row>
    <row r="218" spans="1:10" ht="16.2" customHeight="1">
      <c r="A218"/>
      <c r="B218"/>
      <c r="C218" s="200"/>
      <c r="D218" s="101"/>
      <c r="E218" s="200"/>
      <c r="F218" s="200"/>
      <c r="G218"/>
      <c r="H218" s="6"/>
      <c r="I218" s="6"/>
      <c r="J218" s="2"/>
    </row>
    <row r="219" spans="1:10" ht="16.2" customHeight="1" thickBot="1">
      <c r="A219"/>
      <c r="B219"/>
      <c r="C219" s="200"/>
      <c r="D219" s="101"/>
      <c r="E219" s="200"/>
      <c r="F219" s="200"/>
      <c r="G219"/>
      <c r="H219" s="6"/>
      <c r="I219" s="6"/>
      <c r="J219" s="2"/>
    </row>
    <row r="220" spans="1:10" ht="16.2" customHeight="1">
      <c r="A220"/>
      <c r="B220" s="201" t="s">
        <v>208</v>
      </c>
      <c r="C220" s="202" t="s">
        <v>228</v>
      </c>
      <c r="D220" s="203" t="s">
        <v>377</v>
      </c>
      <c r="E220" s="204"/>
      <c r="F220" s="205"/>
      <c r="G220"/>
      <c r="H220" s="6"/>
      <c r="I220" s="6"/>
      <c r="J220" s="2"/>
    </row>
    <row r="221" spans="1:10" ht="16.2" customHeight="1">
      <c r="A221"/>
      <c r="B221" s="206" t="s">
        <v>209</v>
      </c>
      <c r="C221" s="207" t="s">
        <v>311</v>
      </c>
      <c r="D221" s="269" t="s">
        <v>396</v>
      </c>
      <c r="E221" s="209"/>
      <c r="F221" s="210"/>
      <c r="G221"/>
      <c r="H221" s="6"/>
      <c r="I221" s="6"/>
      <c r="J221" s="2"/>
    </row>
    <row r="222" spans="1:10" ht="16.2" customHeight="1" thickBot="1">
      <c r="A222"/>
      <c r="B222" s="206" t="s">
        <v>210</v>
      </c>
      <c r="C222" s="211" t="s">
        <v>15</v>
      </c>
      <c r="D222" s="212"/>
      <c r="E222" s="209"/>
      <c r="F222" s="210"/>
      <c r="G222"/>
      <c r="H222" s="187"/>
      <c r="I222" s="187"/>
      <c r="J222" s="2"/>
    </row>
    <row r="223" spans="1:10" ht="33" customHeight="1" thickBot="1">
      <c r="A223"/>
      <c r="B223" s="213" t="s">
        <v>211</v>
      </c>
      <c r="C223" s="214" t="s">
        <v>212</v>
      </c>
      <c r="D223" s="214" t="s">
        <v>213</v>
      </c>
      <c r="E223" s="214" t="s">
        <v>214</v>
      </c>
      <c r="F223" s="215" t="s">
        <v>215</v>
      </c>
      <c r="G223"/>
      <c r="H223" s="188"/>
      <c r="I223" s="188"/>
      <c r="J223" s="2"/>
    </row>
    <row r="224" spans="1:10" ht="16.2" customHeight="1" thickBot="1">
      <c r="A224"/>
      <c r="B224" s="216" t="s">
        <v>216</v>
      </c>
      <c r="C224" s="217"/>
      <c r="D224" s="218"/>
      <c r="E224" s="217"/>
      <c r="F224" s="219">
        <f>SUM(F225:F230)</f>
        <v>0</v>
      </c>
      <c r="G224"/>
      <c r="H224" s="189"/>
      <c r="I224" s="189"/>
      <c r="J224" s="2"/>
    </row>
    <row r="225" spans="1:10" ht="16.2" customHeight="1">
      <c r="A225"/>
      <c r="B225" s="1115"/>
      <c r="C225" s="1111"/>
      <c r="D225" s="1112"/>
      <c r="E225" s="1113"/>
      <c r="F225" s="1114"/>
      <c r="G225"/>
      <c r="H225" s="189"/>
      <c r="I225" s="189"/>
      <c r="J225" s="2"/>
    </row>
    <row r="226" spans="1:10" ht="16.2" customHeight="1">
      <c r="A226"/>
      <c r="B226" s="1110"/>
      <c r="C226" s="1111"/>
      <c r="D226" s="1112"/>
      <c r="E226" s="1113"/>
      <c r="F226" s="1114"/>
      <c r="G226"/>
      <c r="H226" s="189"/>
      <c r="I226" s="189"/>
      <c r="J226" s="2"/>
    </row>
    <row r="227" spans="1:10" ht="16.2" customHeight="1">
      <c r="A227"/>
      <c r="B227" s="1110"/>
      <c r="C227" s="1111"/>
      <c r="D227" s="1112"/>
      <c r="E227" s="1113"/>
      <c r="F227" s="1114"/>
      <c r="G227"/>
      <c r="H227" s="189"/>
      <c r="I227" s="189"/>
      <c r="J227" s="2"/>
    </row>
    <row r="228" spans="1:10" ht="16.2" customHeight="1">
      <c r="A228"/>
      <c r="B228" s="1110"/>
      <c r="C228" s="1111"/>
      <c r="D228" s="1112"/>
      <c r="E228" s="1116"/>
      <c r="F228" s="1114"/>
      <c r="G228"/>
      <c r="H228" s="189"/>
      <c r="I228" s="189"/>
      <c r="J228" s="2"/>
    </row>
    <row r="229" spans="1:10" ht="16.2" customHeight="1">
      <c r="A229"/>
      <c r="B229" s="220"/>
      <c r="C229" s="221"/>
      <c r="D229" s="222"/>
      <c r="E229" s="222"/>
      <c r="F229" s="223"/>
      <c r="G229"/>
      <c r="H229" s="6"/>
      <c r="I229" s="6"/>
      <c r="J229" s="2"/>
    </row>
    <row r="230" spans="1:10" ht="16.2" customHeight="1" thickBot="1">
      <c r="A230"/>
      <c r="B230" s="230"/>
      <c r="C230" s="231"/>
      <c r="D230" s="231"/>
      <c r="E230" s="231"/>
      <c r="F230" s="223"/>
      <c r="G230"/>
      <c r="H230" s="189"/>
      <c r="I230" s="189"/>
      <c r="J230" s="2"/>
    </row>
    <row r="231" spans="1:10" ht="16.2" customHeight="1" thickBot="1">
      <c r="A231"/>
      <c r="B231" s="216" t="s">
        <v>217</v>
      </c>
      <c r="C231" s="217"/>
      <c r="D231" s="218"/>
      <c r="E231" s="217"/>
      <c r="F231" s="219">
        <f>SUM(F232:F234)</f>
        <v>0</v>
      </c>
      <c r="G231"/>
      <c r="H231" s="190"/>
      <c r="I231" s="190"/>
      <c r="J231" s="2"/>
    </row>
    <row r="232" spans="1:10" ht="16.2" customHeight="1">
      <c r="A232"/>
      <c r="B232" s="1115"/>
      <c r="C232" s="1117"/>
      <c r="D232" s="1118"/>
      <c r="E232" s="1113"/>
      <c r="F232" s="1114"/>
      <c r="G232"/>
      <c r="H232" s="189"/>
      <c r="I232" s="189"/>
      <c r="J232" s="2"/>
    </row>
    <row r="233" spans="1:10" ht="16.2" customHeight="1">
      <c r="A233"/>
      <c r="B233" s="1110"/>
      <c r="C233" s="1119"/>
      <c r="D233" s="1120"/>
      <c r="E233" s="1113"/>
      <c r="F233" s="1114"/>
      <c r="G233"/>
      <c r="H233" s="191"/>
      <c r="I233" s="191"/>
      <c r="J233" s="2"/>
    </row>
    <row r="234" spans="1:10" ht="16.2" customHeight="1" thickBot="1">
      <c r="A234"/>
      <c r="B234" s="230"/>
      <c r="C234" s="231"/>
      <c r="D234" s="231"/>
      <c r="E234" s="231"/>
      <c r="F234" s="223"/>
      <c r="G234"/>
      <c r="H234" s="190"/>
      <c r="I234" s="190"/>
      <c r="J234" s="2"/>
    </row>
    <row r="235" spans="1:10" ht="16.2" customHeight="1" thickBot="1">
      <c r="A235"/>
      <c r="B235" s="216" t="s">
        <v>218</v>
      </c>
      <c r="C235" s="217"/>
      <c r="D235" s="218"/>
      <c r="E235" s="217"/>
      <c r="F235" s="219">
        <f>SUM(F236:F238)</f>
        <v>0</v>
      </c>
      <c r="G235"/>
      <c r="H235" s="190"/>
      <c r="I235" s="190"/>
      <c r="J235" s="2"/>
    </row>
    <row r="236" spans="1:10" ht="16.2" customHeight="1">
      <c r="A236"/>
      <c r="B236" s="220"/>
      <c r="C236" s="221"/>
      <c r="D236" s="233"/>
      <c r="E236" s="221"/>
      <c r="F236" s="223"/>
      <c r="G236"/>
      <c r="H236" s="189"/>
      <c r="I236" s="189"/>
      <c r="J236" s="2"/>
    </row>
    <row r="237" spans="1:10" ht="16.2" customHeight="1">
      <c r="A237"/>
      <c r="B237" s="224"/>
      <c r="C237" s="225"/>
      <c r="D237" s="229"/>
      <c r="E237" s="225"/>
      <c r="F237" s="227"/>
      <c r="G237"/>
      <c r="H237" s="189"/>
      <c r="I237" s="189"/>
      <c r="J237" s="2"/>
    </row>
    <row r="238" spans="1:10" ht="16.2" customHeight="1" thickBot="1">
      <c r="A238"/>
      <c r="B238" s="234"/>
      <c r="C238" s="231"/>
      <c r="D238" s="232"/>
      <c r="E238" s="231"/>
      <c r="F238" s="235"/>
      <c r="G238"/>
      <c r="H238" s="192"/>
      <c r="I238" s="192"/>
      <c r="J238" s="2"/>
    </row>
    <row r="239" spans="1:10" ht="16.2" customHeight="1" thickTop="1" thickBot="1">
      <c r="A239"/>
      <c r="B239"/>
      <c r="C239" s="236"/>
      <c r="D239" s="237"/>
      <c r="E239" s="238" t="s">
        <v>219</v>
      </c>
      <c r="F239" s="239">
        <f>SUM(F224,F231,F235)</f>
        <v>0</v>
      </c>
      <c r="G239"/>
      <c r="H239" s="54"/>
      <c r="I239" s="54"/>
      <c r="J239" s="2"/>
    </row>
    <row r="240" spans="1:10" ht="16.2" customHeight="1" thickTop="1" thickBot="1">
      <c r="A240"/>
      <c r="B240"/>
      <c r="C240" s="240"/>
      <c r="D240" s="241"/>
      <c r="E240" s="242" t="s">
        <v>220</v>
      </c>
      <c r="F240" s="239">
        <f>$H$27</f>
        <v>1.5202880000000003</v>
      </c>
      <c r="G240"/>
      <c r="J240" s="2"/>
    </row>
    <row r="241" spans="1:10" ht="16.2" customHeight="1" thickTop="1" thickBot="1">
      <c r="A241"/>
      <c r="B241"/>
      <c r="C241" s="243"/>
      <c r="D241" s="244"/>
      <c r="E241" s="245" t="s">
        <v>221</v>
      </c>
      <c r="F241" s="454">
        <f>+F240*F239</f>
        <v>0</v>
      </c>
      <c r="G241"/>
      <c r="J241" s="2"/>
    </row>
    <row r="242" spans="1:10" ht="16.2" customHeight="1">
      <c r="A242"/>
      <c r="B242"/>
      <c r="C242" s="200"/>
      <c r="D242" s="208"/>
      <c r="E242" s="246"/>
      <c r="F242" s="247"/>
      <c r="G242"/>
      <c r="J242" s="2"/>
    </row>
    <row r="243" spans="1:10" ht="16.2" customHeight="1">
      <c r="A243" s="51"/>
      <c r="B243" s="51"/>
      <c r="C243" s="51"/>
      <c r="D243" s="51"/>
      <c r="E243" s="51"/>
      <c r="F243" s="51"/>
      <c r="G243" s="51"/>
      <c r="J243" s="2"/>
    </row>
    <row r="244" spans="1:10" ht="16.2" customHeight="1">
      <c r="A244" s="51"/>
      <c r="B244" s="51"/>
      <c r="C244" s="51"/>
      <c r="D244" s="51"/>
      <c r="E244" s="51"/>
      <c r="F244" s="51"/>
      <c r="G244" s="51"/>
      <c r="J244" s="2"/>
    </row>
    <row r="245" spans="1:10" ht="16.2" customHeight="1">
      <c r="A245" s="51"/>
      <c r="B245" s="51"/>
      <c r="C245" s="51"/>
      <c r="D245" s="51"/>
      <c r="E245" s="51"/>
      <c r="F245" s="51"/>
      <c r="G245" s="51"/>
      <c r="J245" s="2"/>
    </row>
    <row r="246" spans="1:10" ht="16.2" customHeight="1">
      <c r="A246" s="57"/>
      <c r="B246" s="57"/>
      <c r="C246" s="57"/>
      <c r="D246" s="57"/>
      <c r="E246" s="57"/>
      <c r="F246" s="57"/>
      <c r="G246" s="57"/>
      <c r="H246" s="61"/>
      <c r="J246" s="2"/>
    </row>
    <row r="247" spans="1:10" ht="16.2" customHeight="1">
      <c r="A247" s="193"/>
      <c r="B247" s="194" t="s">
        <v>1172</v>
      </c>
      <c r="C247" s="193"/>
      <c r="D247" s="193"/>
      <c r="E247" s="195" t="str">
        <f>$B$3</f>
        <v xml:space="preserve">ESCUELA Nº </v>
      </c>
      <c r="F247" s="193"/>
      <c r="G247" s="193"/>
      <c r="H247" s="265"/>
      <c r="J247" s="2"/>
    </row>
    <row r="248" spans="1:10" ht="16.2" customHeight="1">
      <c r="A248" s="193"/>
      <c r="B248" s="195"/>
      <c r="C248" s="193"/>
      <c r="D248" s="193"/>
      <c r="E248" s="195" t="str">
        <f>$B$4</f>
        <v>SATURNINO SEGUROLA</v>
      </c>
      <c r="F248" s="193"/>
      <c r="G248" s="193"/>
      <c r="H248" s="2"/>
      <c r="J248" s="2"/>
    </row>
    <row r="249" spans="1:10" ht="16.2" customHeight="1">
      <c r="A249" s="193"/>
      <c r="B249" s="195"/>
      <c r="C249" s="193"/>
      <c r="D249" s="193"/>
      <c r="E249" s="249" t="str">
        <f>$B$5</f>
        <v>SARMIENTO - SAN JUAN</v>
      </c>
      <c r="F249" s="193"/>
      <c r="G249" s="193"/>
      <c r="H249" s="2"/>
      <c r="J249" s="2"/>
    </row>
    <row r="250" spans="1:10" ht="16.2" customHeight="1">
      <c r="A250" s="196"/>
      <c r="B250" s="196"/>
      <c r="C250" s="196"/>
      <c r="D250" s="197"/>
      <c r="E250" s="198" t="s">
        <v>207</v>
      </c>
      <c r="F250" s="196"/>
      <c r="G250" s="196"/>
      <c r="H250" s="2"/>
      <c r="J250" s="2"/>
    </row>
    <row r="251" spans="1:10" ht="16.2" customHeight="1">
      <c r="A251" s="193"/>
      <c r="B251" s="199" t="s">
        <v>222</v>
      </c>
      <c r="C251" s="193"/>
      <c r="D251" s="199"/>
      <c r="E251" s="199"/>
      <c r="F251" s="199"/>
      <c r="G251" s="199"/>
      <c r="H251" s="6"/>
      <c r="J251" s="2"/>
    </row>
    <row r="252" spans="1:10" ht="16.2" customHeight="1">
      <c r="A252"/>
      <c r="B252"/>
      <c r="C252" s="1277"/>
      <c r="D252" s="101"/>
      <c r="E252" s="1277"/>
      <c r="F252" s="1277"/>
      <c r="G252"/>
      <c r="H252" s="6"/>
      <c r="J252" s="2"/>
    </row>
    <row r="253" spans="1:10" ht="16.2" customHeight="1" thickBot="1">
      <c r="A253"/>
      <c r="B253"/>
      <c r="C253" s="1277"/>
      <c r="D253" s="101"/>
      <c r="E253" s="1277"/>
      <c r="F253" s="1277"/>
      <c r="G253"/>
      <c r="H253" s="6"/>
      <c r="J253" s="2"/>
    </row>
    <row r="254" spans="1:10" ht="16.2" customHeight="1">
      <c r="A254"/>
      <c r="B254" s="201" t="s">
        <v>208</v>
      </c>
      <c r="C254" s="202" t="s">
        <v>228</v>
      </c>
      <c r="D254" s="203" t="s">
        <v>377</v>
      </c>
      <c r="E254" s="204"/>
      <c r="F254" s="205"/>
      <c r="G254"/>
      <c r="H254" s="6"/>
      <c r="J254" s="2"/>
    </row>
    <row r="255" spans="1:10" ht="16.2" customHeight="1">
      <c r="A255"/>
      <c r="B255" s="206" t="s">
        <v>209</v>
      </c>
      <c r="C255" s="207" t="s">
        <v>311</v>
      </c>
      <c r="D255" s="269" t="s">
        <v>396</v>
      </c>
      <c r="E255" s="209"/>
      <c r="F255" s="210"/>
      <c r="G255"/>
      <c r="H255" s="6"/>
      <c r="J255" s="2"/>
    </row>
    <row r="256" spans="1:10" ht="16.2" customHeight="1" thickBot="1">
      <c r="A256"/>
      <c r="B256" s="206" t="s">
        <v>210</v>
      </c>
      <c r="C256" s="211" t="s">
        <v>15</v>
      </c>
      <c r="D256" s="212"/>
      <c r="E256" s="209"/>
      <c r="F256" s="210"/>
      <c r="G256"/>
      <c r="H256" s="187"/>
      <c r="J256" s="2"/>
    </row>
    <row r="257" spans="1:10" ht="16.2" customHeight="1" thickBot="1">
      <c r="A257"/>
      <c r="B257" s="213" t="s">
        <v>211</v>
      </c>
      <c r="C257" s="214" t="s">
        <v>212</v>
      </c>
      <c r="D257" s="214" t="s">
        <v>213</v>
      </c>
      <c r="E257" s="214" t="s">
        <v>214</v>
      </c>
      <c r="F257" s="215" t="s">
        <v>215</v>
      </c>
      <c r="G257"/>
      <c r="H257" s="188"/>
      <c r="J257" s="2"/>
    </row>
    <row r="258" spans="1:10" ht="16.2" customHeight="1">
      <c r="A258"/>
      <c r="B258" s="501" t="s">
        <v>216</v>
      </c>
      <c r="C258" s="1098"/>
      <c r="D258" s="1099"/>
      <c r="E258" s="1098"/>
      <c r="F258" s="1100">
        <f>SUM(F259:F269)</f>
        <v>0</v>
      </c>
      <c r="G258"/>
      <c r="H258" s="189"/>
      <c r="J258" s="2"/>
    </row>
    <row r="259" spans="1:10" ht="16.2" customHeight="1">
      <c r="A259"/>
      <c r="B259" s="1110"/>
      <c r="C259" s="1111"/>
      <c r="D259" s="222"/>
      <c r="E259" s="1138"/>
      <c r="F259" s="1218"/>
      <c r="G259"/>
      <c r="H259" s="189"/>
      <c r="J259" s="2"/>
    </row>
    <row r="260" spans="1:10" ht="16.2" customHeight="1">
      <c r="A260"/>
      <c r="B260" s="1110"/>
      <c r="C260" s="1111"/>
      <c r="D260" s="222"/>
      <c r="E260" s="1138"/>
      <c r="F260" s="1218"/>
      <c r="G260"/>
      <c r="H260" s="189"/>
      <c r="J260" s="2"/>
    </row>
    <row r="261" spans="1:10" ht="16.2" customHeight="1">
      <c r="A261"/>
      <c r="B261" s="1110"/>
      <c r="C261" s="1111"/>
      <c r="D261" s="222"/>
      <c r="E261" s="1138"/>
      <c r="F261" s="1218"/>
      <c r="G261"/>
      <c r="H261" s="189"/>
      <c r="J261" s="2"/>
    </row>
    <row r="262" spans="1:10" ht="16.2" customHeight="1">
      <c r="A262"/>
      <c r="B262" s="1110"/>
      <c r="C262" s="1111"/>
      <c r="D262" s="222"/>
      <c r="E262" s="1279"/>
      <c r="F262" s="1218"/>
      <c r="G262"/>
      <c r="H262" s="189"/>
      <c r="J262" s="2"/>
    </row>
    <row r="263" spans="1:10" ht="16.2" customHeight="1">
      <c r="A263"/>
      <c r="B263" s="224"/>
      <c r="C263" s="1276"/>
      <c r="D263" s="222"/>
      <c r="E263" s="430"/>
      <c r="F263" s="227"/>
      <c r="G263"/>
      <c r="H263" s="6"/>
      <c r="J263" s="2"/>
    </row>
    <row r="264" spans="1:10" ht="16.2" customHeight="1">
      <c r="A264"/>
      <c r="B264" s="224"/>
      <c r="C264" s="1276"/>
      <c r="D264" s="222"/>
      <c r="E264" s="430"/>
      <c r="F264" s="227"/>
      <c r="G264"/>
      <c r="H264" s="6"/>
      <c r="J264" s="2"/>
    </row>
    <row r="265" spans="1:10" ht="16.2" customHeight="1">
      <c r="A265"/>
      <c r="B265" s="224"/>
      <c r="C265" s="1276"/>
      <c r="D265" s="222"/>
      <c r="E265" s="430"/>
      <c r="F265" s="227"/>
      <c r="G265"/>
      <c r="H265" s="6"/>
      <c r="J265" s="2"/>
    </row>
    <row r="266" spans="1:10" ht="16.2" customHeight="1">
      <c r="A266"/>
      <c r="B266" s="224"/>
      <c r="C266" s="1276"/>
      <c r="D266" s="222"/>
      <c r="E266" s="430"/>
      <c r="F266" s="227"/>
      <c r="G266"/>
      <c r="H266" s="6"/>
      <c r="J266" s="2"/>
    </row>
    <row r="267" spans="1:10" ht="16.2" customHeight="1">
      <c r="A267"/>
      <c r="B267" s="224"/>
      <c r="C267" s="1276"/>
      <c r="D267" s="226"/>
      <c r="E267" s="226"/>
      <c r="F267" s="227"/>
      <c r="G267"/>
      <c r="H267" s="6"/>
      <c r="J267" s="2"/>
    </row>
    <row r="268" spans="1:10" ht="16.2" customHeight="1">
      <c r="A268"/>
      <c r="B268" s="224"/>
      <c r="C268" s="1276"/>
      <c r="D268" s="226"/>
      <c r="E268" s="226"/>
      <c r="F268" s="227"/>
      <c r="G268"/>
      <c r="H268" s="6"/>
      <c r="J268" s="2"/>
    </row>
    <row r="269" spans="1:10" ht="16.2" customHeight="1" thickBot="1">
      <c r="A269"/>
      <c r="B269" s="234"/>
      <c r="C269" s="1071"/>
      <c r="D269" s="1071"/>
      <c r="E269" s="1071"/>
      <c r="F269" s="1072"/>
      <c r="G269"/>
      <c r="H269" s="189"/>
      <c r="J269" s="2"/>
    </row>
    <row r="270" spans="1:10" ht="16.2" customHeight="1" thickBot="1">
      <c r="A270"/>
      <c r="B270" s="216" t="s">
        <v>217</v>
      </c>
      <c r="C270" s="217"/>
      <c r="D270" s="218"/>
      <c r="E270" s="217"/>
      <c r="F270" s="219">
        <f>SUM(F271:F273)</f>
        <v>0</v>
      </c>
      <c r="G270"/>
      <c r="H270" s="190"/>
      <c r="J270" s="2"/>
    </row>
    <row r="271" spans="1:10" ht="16.2" customHeight="1">
      <c r="A271"/>
      <c r="B271" s="1115"/>
      <c r="C271" s="1117"/>
      <c r="D271" s="1118"/>
      <c r="E271" s="1113"/>
      <c r="F271" s="1114"/>
      <c r="G271"/>
      <c r="H271" s="189"/>
      <c r="J271" s="2"/>
    </row>
    <row r="272" spans="1:10" ht="16.2" customHeight="1">
      <c r="A272"/>
      <c r="B272" s="1110"/>
      <c r="C272" s="1119"/>
      <c r="D272" s="1120"/>
      <c r="E272" s="1113"/>
      <c r="F272" s="1114"/>
      <c r="G272"/>
      <c r="H272" s="191"/>
      <c r="J272" s="2"/>
    </row>
    <row r="273" spans="1:10" ht="16.2" customHeight="1" thickBot="1">
      <c r="A273"/>
      <c r="B273" s="230"/>
      <c r="C273" s="231"/>
      <c r="D273" s="231"/>
      <c r="E273" s="231"/>
      <c r="F273" s="223"/>
      <c r="G273"/>
      <c r="H273" s="190"/>
      <c r="J273" s="2"/>
    </row>
    <row r="274" spans="1:10" ht="16.2" customHeight="1" thickBot="1">
      <c r="A274"/>
      <c r="B274" s="216" t="s">
        <v>218</v>
      </c>
      <c r="C274" s="217"/>
      <c r="D274" s="218"/>
      <c r="E274" s="217"/>
      <c r="F274" s="219">
        <f>SUM(F275:F277)</f>
        <v>0</v>
      </c>
      <c r="G274"/>
      <c r="H274" s="190"/>
      <c r="J274" s="2"/>
    </row>
    <row r="275" spans="1:10" ht="16.2" customHeight="1">
      <c r="A275"/>
      <c r="B275" s="220"/>
      <c r="C275" s="221"/>
      <c r="D275" s="233"/>
      <c r="E275" s="221"/>
      <c r="F275" s="223"/>
      <c r="G275"/>
      <c r="H275" s="189"/>
      <c r="J275" s="2"/>
    </row>
    <row r="276" spans="1:10" ht="16.2" customHeight="1">
      <c r="A276"/>
      <c r="B276" s="224"/>
      <c r="C276" s="1276"/>
      <c r="D276" s="229"/>
      <c r="E276" s="1276"/>
      <c r="F276" s="227"/>
      <c r="G276"/>
      <c r="H276" s="189"/>
      <c r="J276" s="2"/>
    </row>
    <row r="277" spans="1:10" ht="16.2" customHeight="1" thickBot="1">
      <c r="A277"/>
      <c r="B277" s="234"/>
      <c r="C277" s="231"/>
      <c r="D277" s="232"/>
      <c r="E277" s="231"/>
      <c r="F277" s="235"/>
      <c r="G277"/>
      <c r="H277" s="192"/>
      <c r="J277" s="2"/>
    </row>
    <row r="278" spans="1:10" ht="16.2" customHeight="1" thickTop="1" thickBot="1">
      <c r="A278"/>
      <c r="B278"/>
      <c r="C278" s="236"/>
      <c r="D278" s="237"/>
      <c r="E278" s="238" t="s">
        <v>219</v>
      </c>
      <c r="F278" s="239">
        <f>SUM(F258,F270,F274)</f>
        <v>0</v>
      </c>
      <c r="G278"/>
      <c r="H278" s="54"/>
      <c r="J278" s="2"/>
    </row>
    <row r="279" spans="1:10" ht="16.2" customHeight="1" thickTop="1" thickBot="1">
      <c r="A279"/>
      <c r="B279"/>
      <c r="C279" s="240"/>
      <c r="D279" s="241"/>
      <c r="E279" s="242" t="s">
        <v>220</v>
      </c>
      <c r="F279" s="239">
        <f>$H$27</f>
        <v>1.5202880000000003</v>
      </c>
      <c r="G279"/>
      <c r="J279" s="2"/>
    </row>
    <row r="280" spans="1:10" ht="16.2" customHeight="1" thickTop="1" thickBot="1">
      <c r="A280"/>
      <c r="B280"/>
      <c r="C280" s="243"/>
      <c r="D280" s="244"/>
      <c r="E280" s="245" t="s">
        <v>221</v>
      </c>
      <c r="F280" s="454">
        <f>+F279*F278</f>
        <v>0</v>
      </c>
      <c r="G280"/>
      <c r="J280" s="2"/>
    </row>
    <row r="281" spans="1:10" ht="16.2" customHeight="1">
      <c r="A281" s="51"/>
      <c r="B281" s="51"/>
      <c r="C281" s="51"/>
      <c r="D281" s="51"/>
      <c r="E281" s="51"/>
      <c r="F281" s="51"/>
      <c r="G281" s="51"/>
      <c r="J281" s="2"/>
    </row>
    <row r="282" spans="1:10" ht="16.2" customHeight="1">
      <c r="A282" s="51"/>
      <c r="B282" s="51"/>
      <c r="C282" s="51"/>
      <c r="D282" s="51"/>
      <c r="E282" s="51"/>
      <c r="F282" s="51"/>
      <c r="G282" s="51"/>
      <c r="J282" s="2"/>
    </row>
    <row r="283" spans="1:10" ht="16.2" customHeight="1">
      <c r="A283" s="51"/>
      <c r="B283" s="51"/>
      <c r="C283" s="51"/>
      <c r="D283" s="51"/>
      <c r="E283" s="51"/>
      <c r="F283" s="51"/>
      <c r="G283" s="51"/>
      <c r="J283" s="2"/>
    </row>
    <row r="284" spans="1:10" ht="16.2" customHeight="1">
      <c r="A284" s="51"/>
      <c r="B284" s="51"/>
      <c r="C284" s="51"/>
      <c r="D284" s="51"/>
      <c r="E284" s="51"/>
      <c r="F284" s="51"/>
      <c r="G284" s="51"/>
      <c r="J284" s="2"/>
    </row>
    <row r="285" spans="1:10" ht="16.2" customHeight="1">
      <c r="A285" s="51"/>
      <c r="B285" s="51"/>
      <c r="C285" s="51"/>
      <c r="D285" s="51"/>
      <c r="E285" s="51"/>
      <c r="F285" s="51"/>
      <c r="G285" s="51"/>
      <c r="J285" s="2"/>
    </row>
    <row r="286" spans="1:10" ht="16.2" customHeight="1">
      <c r="A286" s="51"/>
      <c r="B286" s="51"/>
      <c r="C286" s="51"/>
      <c r="D286" s="51"/>
      <c r="E286" s="51"/>
      <c r="F286" s="51"/>
      <c r="G286" s="51"/>
      <c r="J286" s="2"/>
    </row>
    <row r="287" spans="1:10" ht="16.2" customHeight="1">
      <c r="A287" s="51"/>
      <c r="B287" s="51"/>
      <c r="C287" s="51"/>
      <c r="D287" s="51"/>
      <c r="E287" s="51"/>
      <c r="F287" s="51"/>
      <c r="G287" s="51"/>
      <c r="J287" s="2"/>
    </row>
    <row r="288" spans="1:10" ht="16.2" customHeight="1">
      <c r="A288" s="51"/>
      <c r="B288" s="51"/>
      <c r="C288" s="51"/>
      <c r="D288" s="51"/>
      <c r="E288" s="51"/>
      <c r="F288" s="51"/>
      <c r="G288" s="51"/>
      <c r="J288" s="2"/>
    </row>
    <row r="289" spans="1:10" ht="16.2" customHeight="1">
      <c r="A289" s="51"/>
      <c r="B289" s="51"/>
      <c r="C289" s="51"/>
      <c r="D289" s="51"/>
      <c r="E289" s="51"/>
      <c r="F289" s="51"/>
      <c r="G289" s="51"/>
      <c r="J289" s="2"/>
    </row>
    <row r="290" spans="1:10" ht="16.2" customHeight="1">
      <c r="A290" s="51"/>
      <c r="B290" s="51"/>
      <c r="C290" s="51"/>
      <c r="D290" s="51"/>
      <c r="E290" s="51"/>
      <c r="F290" s="51"/>
      <c r="G290" s="51"/>
      <c r="J290" s="2"/>
    </row>
    <row r="291" spans="1:10" ht="16.2" customHeight="1">
      <c r="A291" s="51"/>
      <c r="B291" s="51"/>
      <c r="C291" s="51"/>
      <c r="D291" s="51"/>
      <c r="E291" s="51"/>
      <c r="F291" s="51"/>
      <c r="G291" s="51"/>
      <c r="J291" s="2"/>
    </row>
    <row r="292" spans="1:10" ht="16.2" customHeight="1">
      <c r="A292" s="57"/>
      <c r="B292" s="57"/>
      <c r="C292" s="57"/>
      <c r="D292" s="57"/>
      <c r="E292" s="57"/>
      <c r="F292" s="57"/>
      <c r="G292" s="57"/>
      <c r="H292" s="61"/>
      <c r="I292" s="61"/>
      <c r="J292" s="2"/>
    </row>
    <row r="293" spans="1:10" ht="16.2" customHeight="1">
      <c r="A293" s="193"/>
      <c r="B293" s="194" t="s">
        <v>1172</v>
      </c>
      <c r="C293" s="193"/>
      <c r="D293" s="193"/>
      <c r="E293" s="195" t="str">
        <f>$B$3</f>
        <v xml:space="preserve">ESCUELA Nº </v>
      </c>
      <c r="F293" s="193"/>
      <c r="G293" s="193"/>
      <c r="H293" s="61"/>
      <c r="I293" s="61"/>
      <c r="J293" s="2"/>
    </row>
    <row r="294" spans="1:10" ht="16.2" customHeight="1">
      <c r="A294" s="193"/>
      <c r="B294" s="195"/>
      <c r="C294" s="193"/>
      <c r="D294" s="193"/>
      <c r="E294" s="195" t="str">
        <f>$B$4</f>
        <v>SATURNINO SEGUROLA</v>
      </c>
      <c r="F294" s="193"/>
      <c r="G294" s="193"/>
      <c r="H294" s="265"/>
      <c r="I294" s="265"/>
      <c r="J294" s="2"/>
    </row>
    <row r="295" spans="1:10" ht="16.2" customHeight="1">
      <c r="A295" s="193"/>
      <c r="B295" s="195"/>
      <c r="C295" s="193"/>
      <c r="D295" s="193"/>
      <c r="E295" s="249" t="str">
        <f>$B$5</f>
        <v>SARMIENTO - SAN JUAN</v>
      </c>
      <c r="F295" s="193"/>
      <c r="G295" s="193"/>
      <c r="H295" s="2"/>
      <c r="I295" s="2"/>
      <c r="J295" s="2"/>
    </row>
    <row r="296" spans="1:10" ht="16.2" customHeight="1">
      <c r="A296" s="196"/>
      <c r="B296" s="196"/>
      <c r="C296" s="196"/>
      <c r="D296" s="197"/>
      <c r="E296" s="198" t="s">
        <v>207</v>
      </c>
      <c r="F296" s="196"/>
      <c r="G296" s="196"/>
      <c r="H296" s="2"/>
      <c r="I296" s="2"/>
      <c r="J296" s="2"/>
    </row>
    <row r="297" spans="1:10" ht="16.2" customHeight="1">
      <c r="A297" s="193"/>
      <c r="B297" s="199" t="s">
        <v>222</v>
      </c>
      <c r="C297" s="193"/>
      <c r="D297" s="199"/>
      <c r="E297" s="199"/>
      <c r="F297" s="199"/>
      <c r="G297" s="199"/>
      <c r="H297" s="2"/>
      <c r="I297" s="2"/>
      <c r="J297" s="2"/>
    </row>
    <row r="298" spans="1:10" ht="16.2" customHeight="1">
      <c r="A298"/>
      <c r="B298"/>
      <c r="C298" s="200"/>
      <c r="D298" s="101"/>
      <c r="E298" s="200"/>
      <c r="F298" s="200"/>
      <c r="G298"/>
      <c r="H298" s="6"/>
      <c r="I298" s="6"/>
      <c r="J298" s="2"/>
    </row>
    <row r="299" spans="1:10" ht="16.2" customHeight="1" thickBot="1">
      <c r="A299"/>
      <c r="B299"/>
      <c r="C299" s="200"/>
      <c r="D299" s="101"/>
      <c r="E299" s="200"/>
      <c r="F299" s="200"/>
      <c r="G299"/>
      <c r="H299" s="6"/>
      <c r="I299" s="6"/>
      <c r="J299" s="2"/>
    </row>
    <row r="300" spans="1:10" ht="16.2" customHeight="1">
      <c r="A300"/>
      <c r="B300" s="201" t="s">
        <v>208</v>
      </c>
      <c r="C300" s="202" t="s">
        <v>228</v>
      </c>
      <c r="D300" s="203" t="s">
        <v>377</v>
      </c>
      <c r="E300" s="204"/>
      <c r="F300" s="205"/>
      <c r="G300"/>
      <c r="H300" s="6"/>
      <c r="I300" s="6"/>
      <c r="J300" s="2"/>
    </row>
    <row r="301" spans="1:10" ht="16.2" customHeight="1">
      <c r="A301"/>
      <c r="B301" s="206" t="s">
        <v>209</v>
      </c>
      <c r="C301" s="207" t="s">
        <v>312</v>
      </c>
      <c r="D301" s="269" t="s">
        <v>553</v>
      </c>
      <c r="E301" s="209"/>
      <c r="F301" s="210"/>
      <c r="G301"/>
      <c r="H301" s="6"/>
      <c r="I301" s="6"/>
      <c r="J301" s="2"/>
    </row>
    <row r="302" spans="1:10" ht="16.2" customHeight="1" thickBot="1">
      <c r="A302"/>
      <c r="B302" s="206" t="s">
        <v>210</v>
      </c>
      <c r="C302" s="211" t="s">
        <v>14</v>
      </c>
      <c r="D302" s="212"/>
      <c r="E302" s="209"/>
      <c r="F302" s="210"/>
      <c r="G302"/>
      <c r="H302" s="6"/>
      <c r="I302" s="6"/>
      <c r="J302" s="2"/>
    </row>
    <row r="303" spans="1:10" ht="31.5" customHeight="1" thickBot="1">
      <c r="A303"/>
      <c r="B303" s="213" t="s">
        <v>211</v>
      </c>
      <c r="C303" s="214" t="s">
        <v>212</v>
      </c>
      <c r="D303" s="214" t="s">
        <v>213</v>
      </c>
      <c r="E303" s="214" t="s">
        <v>214</v>
      </c>
      <c r="F303" s="215" t="s">
        <v>215</v>
      </c>
      <c r="G303"/>
      <c r="H303" s="187"/>
      <c r="I303" s="187"/>
      <c r="J303" s="2"/>
    </row>
    <row r="304" spans="1:10" ht="16.2" customHeight="1" thickBot="1">
      <c r="A304"/>
      <c r="B304" s="216" t="s">
        <v>216</v>
      </c>
      <c r="C304" s="217"/>
      <c r="D304" s="218"/>
      <c r="E304" s="217"/>
      <c r="F304" s="219">
        <f>SUM(F305:F314)</f>
        <v>0</v>
      </c>
      <c r="G304"/>
      <c r="H304" s="188"/>
      <c r="I304" s="188"/>
      <c r="J304" s="2"/>
    </row>
    <row r="305" spans="1:10" ht="16.2" customHeight="1">
      <c r="A305"/>
      <c r="B305" s="1110"/>
      <c r="C305" s="1111"/>
      <c r="D305" s="1112"/>
      <c r="E305" s="1113"/>
      <c r="F305" s="1114"/>
      <c r="G305"/>
      <c r="H305" s="189"/>
      <c r="I305" s="189"/>
      <c r="J305" s="2"/>
    </row>
    <row r="306" spans="1:10" ht="16.2" customHeight="1">
      <c r="A306"/>
      <c r="B306" s="1108"/>
      <c r="C306" s="1111"/>
      <c r="D306" s="1112"/>
      <c r="E306" s="1113"/>
      <c r="F306" s="1114"/>
      <c r="G306"/>
      <c r="H306" s="189"/>
      <c r="I306" s="189"/>
      <c r="J306" s="2"/>
    </row>
    <row r="307" spans="1:10" ht="16.2" customHeight="1">
      <c r="A307"/>
      <c r="B307" s="1108"/>
      <c r="C307" s="1111"/>
      <c r="D307" s="1112"/>
      <c r="E307" s="1113"/>
      <c r="F307" s="1114"/>
      <c r="G307"/>
      <c r="H307" s="189"/>
      <c r="I307" s="189"/>
      <c r="J307" s="2"/>
    </row>
    <row r="308" spans="1:10" ht="16.2" customHeight="1">
      <c r="A308"/>
      <c r="B308" s="1108"/>
      <c r="C308" s="1111"/>
      <c r="D308" s="1112"/>
      <c r="E308" s="1113"/>
      <c r="F308" s="1114"/>
      <c r="G308"/>
      <c r="H308" s="6"/>
      <c r="I308" s="6"/>
      <c r="J308" s="2"/>
    </row>
    <row r="309" spans="1:10" ht="16.2" customHeight="1">
      <c r="A309"/>
      <c r="B309" s="1108"/>
      <c r="C309" s="1111"/>
      <c r="D309" s="1112"/>
      <c r="E309" s="1113"/>
      <c r="F309" s="1114"/>
      <c r="G309"/>
      <c r="H309" s="6"/>
      <c r="I309" s="6"/>
      <c r="J309" s="2"/>
    </row>
    <row r="310" spans="1:10" ht="16.2" customHeight="1">
      <c r="A310"/>
      <c r="B310" s="1108"/>
      <c r="C310" s="1111"/>
      <c r="D310" s="1112"/>
      <c r="E310" s="1113"/>
      <c r="F310" s="1114"/>
      <c r="G310"/>
      <c r="H310" s="6"/>
      <c r="I310" s="6"/>
      <c r="J310" s="2"/>
    </row>
    <row r="311" spans="1:10" ht="16.2" customHeight="1">
      <c r="A311"/>
      <c r="B311" s="1108"/>
      <c r="C311" s="1111"/>
      <c r="D311" s="1112"/>
      <c r="E311" s="1113"/>
      <c r="F311" s="1114"/>
      <c r="G311"/>
      <c r="H311" s="6"/>
      <c r="I311" s="6"/>
      <c r="J311" s="2"/>
    </row>
    <row r="312" spans="1:10" ht="16.2" customHeight="1">
      <c r="A312"/>
      <c r="B312" s="1108"/>
      <c r="C312" s="1111"/>
      <c r="D312" s="1112"/>
      <c r="E312" s="1113"/>
      <c r="F312" s="1114"/>
      <c r="G312"/>
      <c r="H312" s="6"/>
      <c r="I312" s="6"/>
      <c r="J312" s="2"/>
    </row>
    <row r="313" spans="1:10" ht="16.2" customHeight="1">
      <c r="A313"/>
      <c r="B313" s="220"/>
      <c r="C313" s="221"/>
      <c r="D313" s="222"/>
      <c r="E313" s="222"/>
      <c r="F313" s="223"/>
      <c r="G313"/>
      <c r="H313" s="6"/>
      <c r="I313" s="6"/>
      <c r="J313" s="2"/>
    </row>
    <row r="314" spans="1:10" ht="16.2" customHeight="1" thickBot="1">
      <c r="A314"/>
      <c r="B314" s="230"/>
      <c r="C314" s="231"/>
      <c r="D314" s="231"/>
      <c r="E314" s="231"/>
      <c r="F314" s="223"/>
      <c r="G314"/>
      <c r="H314" s="189"/>
      <c r="I314" s="189"/>
      <c r="J314" s="2"/>
    </row>
    <row r="315" spans="1:10" ht="16.2" customHeight="1" thickBot="1">
      <c r="A315"/>
      <c r="B315" s="216" t="s">
        <v>217</v>
      </c>
      <c r="C315" s="217"/>
      <c r="D315" s="218"/>
      <c r="E315" s="217"/>
      <c r="F315" s="219">
        <f>SUM(F316:F318)</f>
        <v>0</v>
      </c>
      <c r="G315"/>
      <c r="H315" s="189"/>
      <c r="I315" s="189"/>
      <c r="J315" s="2"/>
    </row>
    <row r="316" spans="1:10" ht="16.2" customHeight="1">
      <c r="A316"/>
      <c r="B316" s="1115"/>
      <c r="C316" s="1117"/>
      <c r="D316" s="1118"/>
      <c r="E316" s="1113"/>
      <c r="F316" s="1114"/>
      <c r="G316"/>
      <c r="H316" s="190"/>
      <c r="I316" s="190"/>
      <c r="J316" s="2"/>
    </row>
    <row r="317" spans="1:10" ht="16.2" customHeight="1">
      <c r="A317"/>
      <c r="B317" s="1110"/>
      <c r="C317" s="1119"/>
      <c r="D317" s="1120"/>
      <c r="E317" s="1113"/>
      <c r="F317" s="1114"/>
      <c r="G317"/>
      <c r="H317" s="189"/>
      <c r="I317" s="189"/>
      <c r="J317" s="2"/>
    </row>
    <row r="318" spans="1:10" ht="16.2" customHeight="1" thickBot="1">
      <c r="A318"/>
      <c r="B318" s="230"/>
      <c r="C318" s="231"/>
      <c r="D318" s="231"/>
      <c r="E318" s="231"/>
      <c r="F318" s="223"/>
      <c r="G318"/>
      <c r="H318" s="191"/>
      <c r="I318" s="191"/>
      <c r="J318" s="2"/>
    </row>
    <row r="319" spans="1:10" ht="16.2" customHeight="1" thickBot="1">
      <c r="A319"/>
      <c r="B319" s="216" t="s">
        <v>218</v>
      </c>
      <c r="C319" s="217"/>
      <c r="D319" s="218"/>
      <c r="E319" s="217"/>
      <c r="F319" s="219">
        <f>SUM(F320:F322)</f>
        <v>0</v>
      </c>
      <c r="G319"/>
      <c r="H319" s="190"/>
      <c r="I319" s="190"/>
      <c r="J319" s="2"/>
    </row>
    <row r="320" spans="1:10" ht="16.2" customHeight="1">
      <c r="A320"/>
      <c r="B320" s="220"/>
      <c r="C320" s="221"/>
      <c r="D320" s="233"/>
      <c r="E320" s="221"/>
      <c r="F320" s="223"/>
      <c r="G320"/>
      <c r="H320" s="190"/>
      <c r="I320" s="190"/>
      <c r="J320" s="2"/>
    </row>
    <row r="321" spans="1:10" ht="16.2" customHeight="1">
      <c r="A321"/>
      <c r="B321" s="224"/>
      <c r="C321" s="225"/>
      <c r="D321" s="229"/>
      <c r="E321" s="225"/>
      <c r="F321" s="227"/>
      <c r="G321"/>
      <c r="H321" s="189"/>
      <c r="I321" s="189"/>
      <c r="J321" s="2"/>
    </row>
    <row r="322" spans="1:10" ht="16.2" customHeight="1" thickBot="1">
      <c r="A322"/>
      <c r="B322" s="234"/>
      <c r="C322" s="231"/>
      <c r="D322" s="232"/>
      <c r="E322" s="231"/>
      <c r="F322" s="235"/>
      <c r="G322"/>
      <c r="H322" s="189"/>
      <c r="I322" s="189"/>
      <c r="J322" s="2"/>
    </row>
    <row r="323" spans="1:10" ht="16.2" customHeight="1" thickTop="1" thickBot="1">
      <c r="A323"/>
      <c r="B323"/>
      <c r="C323" s="236"/>
      <c r="D323" s="237"/>
      <c r="E323" s="238" t="s">
        <v>219</v>
      </c>
      <c r="F323" s="239">
        <f>SUM(F304,F315,F319)</f>
        <v>0</v>
      </c>
      <c r="G323"/>
      <c r="H323" s="192"/>
      <c r="I323" s="192"/>
      <c r="J323" s="2"/>
    </row>
    <row r="324" spans="1:10" ht="16.2" customHeight="1" thickTop="1" thickBot="1">
      <c r="A324"/>
      <c r="B324"/>
      <c r="C324" s="240"/>
      <c r="D324" s="241"/>
      <c r="E324" s="242" t="s">
        <v>220</v>
      </c>
      <c r="F324" s="239">
        <f>$H$27</f>
        <v>1.5202880000000003</v>
      </c>
      <c r="G324"/>
      <c r="H324" s="54"/>
      <c r="I324" s="54"/>
      <c r="J324" s="2"/>
    </row>
    <row r="325" spans="1:10" ht="16.2" customHeight="1" thickTop="1" thickBot="1">
      <c r="A325"/>
      <c r="B325"/>
      <c r="C325" s="243"/>
      <c r="D325" s="244"/>
      <c r="E325" s="245" t="s">
        <v>221</v>
      </c>
      <c r="F325" s="454">
        <f>+F324*F323</f>
        <v>0</v>
      </c>
      <c r="G325"/>
      <c r="J325" s="2"/>
    </row>
    <row r="326" spans="1:10" ht="16.2" customHeight="1">
      <c r="A326"/>
      <c r="B326"/>
      <c r="C326" s="200"/>
      <c r="D326" s="208"/>
      <c r="E326" s="246"/>
      <c r="F326" s="247"/>
      <c r="G326"/>
      <c r="J326" s="2"/>
    </row>
    <row r="327" spans="1:10" ht="16.2" customHeight="1">
      <c r="A327" s="51"/>
      <c r="B327" s="51"/>
      <c r="C327" s="51"/>
      <c r="D327" s="51"/>
      <c r="E327" s="51"/>
      <c r="F327" s="51"/>
      <c r="G327" s="51"/>
      <c r="J327" s="2"/>
    </row>
    <row r="328" spans="1:10" ht="16.2" customHeight="1">
      <c r="A328" s="57"/>
      <c r="B328" s="57"/>
      <c r="C328" s="57"/>
      <c r="D328" s="57"/>
      <c r="E328" s="57"/>
      <c r="F328" s="57"/>
      <c r="G328" s="57"/>
      <c r="H328" s="2"/>
      <c r="I328" s="2"/>
      <c r="J328" s="2"/>
    </row>
    <row r="329" spans="1:10" ht="16.2" customHeight="1">
      <c r="A329"/>
      <c r="B329"/>
      <c r="C329" s="200"/>
      <c r="D329" s="208"/>
      <c r="E329" s="246"/>
      <c r="F329" s="247"/>
      <c r="G329"/>
      <c r="J329" s="2"/>
    </row>
    <row r="330" spans="1:10" ht="16.2" customHeight="1">
      <c r="A330"/>
      <c r="B330"/>
      <c r="C330" s="200"/>
      <c r="D330" s="208"/>
      <c r="E330" s="246"/>
      <c r="F330" s="247"/>
      <c r="G330"/>
      <c r="J330" s="2"/>
    </row>
    <row r="331" spans="1:10" ht="16.2" customHeight="1">
      <c r="A331" s="59"/>
      <c r="B331" s="59"/>
      <c r="C331" s="59"/>
      <c r="D331" s="59"/>
      <c r="E331" s="59"/>
      <c r="F331" s="59"/>
      <c r="G331" s="59"/>
      <c r="H331" s="61"/>
      <c r="I331" s="61"/>
      <c r="J331" s="2"/>
    </row>
    <row r="332" spans="1:10" ht="16.2" customHeight="1">
      <c r="A332" s="57"/>
      <c r="B332" s="57"/>
      <c r="C332" s="57"/>
      <c r="D332" s="57"/>
      <c r="E332" s="57"/>
      <c r="F332" s="57"/>
      <c r="G332" s="57"/>
      <c r="H332" s="54"/>
      <c r="I332" s="54"/>
      <c r="J332" s="2"/>
    </row>
    <row r="333" spans="1:10" ht="16.2" customHeight="1">
      <c r="A333" s="193"/>
      <c r="B333" s="194" t="s">
        <v>1172</v>
      </c>
      <c r="C333" s="193"/>
      <c r="D333" s="193"/>
      <c r="E333" s="195" t="str">
        <f>$B$3</f>
        <v xml:space="preserve">ESCUELA Nº </v>
      </c>
      <c r="F333" s="193"/>
      <c r="G333" s="193"/>
      <c r="H333" s="265"/>
      <c r="I333" s="265"/>
      <c r="J333" s="2"/>
    </row>
    <row r="334" spans="1:10" ht="16.2" customHeight="1">
      <c r="A334" s="193"/>
      <c r="B334" s="195"/>
      <c r="C334" s="193"/>
      <c r="D334" s="193"/>
      <c r="E334" s="195" t="str">
        <f>$B$4</f>
        <v>SATURNINO SEGUROLA</v>
      </c>
      <c r="F334" s="193"/>
      <c r="G334" s="193"/>
      <c r="H334" s="2"/>
      <c r="I334" s="2"/>
      <c r="J334" s="2"/>
    </row>
    <row r="335" spans="1:10" ht="16.2" customHeight="1">
      <c r="A335" s="193"/>
      <c r="B335" s="195"/>
      <c r="C335" s="193"/>
      <c r="D335" s="193"/>
      <c r="E335" s="249" t="str">
        <f>$B$5</f>
        <v>SARMIENTO - SAN JUAN</v>
      </c>
      <c r="F335" s="193"/>
      <c r="G335" s="193"/>
      <c r="H335" s="2"/>
      <c r="I335" s="2"/>
      <c r="J335" s="2"/>
    </row>
    <row r="336" spans="1:10" ht="16.2" customHeight="1">
      <c r="A336" s="196"/>
      <c r="B336" s="196"/>
      <c r="C336" s="196"/>
      <c r="D336" s="197"/>
      <c r="E336" s="198" t="s">
        <v>207</v>
      </c>
      <c r="F336" s="196"/>
      <c r="G336" s="196"/>
      <c r="H336" s="2"/>
      <c r="I336" s="2"/>
      <c r="J336" s="2"/>
    </row>
    <row r="337" spans="1:10" ht="16.2" customHeight="1">
      <c r="A337" s="193"/>
      <c r="B337" s="199" t="s">
        <v>222</v>
      </c>
      <c r="C337" s="193"/>
      <c r="D337" s="199"/>
      <c r="E337" s="199"/>
      <c r="F337" s="199"/>
      <c r="G337" s="199"/>
      <c r="H337" s="6"/>
      <c r="I337" s="6"/>
      <c r="J337" s="2"/>
    </row>
    <row r="338" spans="1:10" ht="16.2" customHeight="1">
      <c r="A338"/>
      <c r="B338"/>
      <c r="C338" s="200"/>
      <c r="D338" s="101"/>
      <c r="E338" s="200"/>
      <c r="F338" s="200"/>
      <c r="G338"/>
      <c r="H338" s="6"/>
      <c r="I338" s="6"/>
      <c r="J338" s="2"/>
    </row>
    <row r="339" spans="1:10" ht="16.2" customHeight="1" thickBot="1">
      <c r="A339"/>
      <c r="B339"/>
      <c r="C339" s="200"/>
      <c r="D339" s="101"/>
      <c r="E339" s="200"/>
      <c r="F339" s="200"/>
      <c r="G339"/>
      <c r="H339" s="6"/>
      <c r="I339" s="6"/>
      <c r="J339" s="2"/>
    </row>
    <row r="340" spans="1:10" ht="16.2" customHeight="1">
      <c r="A340"/>
      <c r="B340" s="201" t="s">
        <v>208</v>
      </c>
      <c r="C340" s="202" t="s">
        <v>228</v>
      </c>
      <c r="D340" s="203" t="s">
        <v>377</v>
      </c>
      <c r="E340" s="204"/>
      <c r="F340" s="205"/>
      <c r="G340"/>
      <c r="H340" s="6"/>
      <c r="I340" s="6"/>
      <c r="J340" s="2"/>
    </row>
    <row r="341" spans="1:10" ht="16.2" customHeight="1">
      <c r="A341"/>
      <c r="B341" s="206" t="s">
        <v>209</v>
      </c>
      <c r="C341" s="207" t="s">
        <v>313</v>
      </c>
      <c r="D341" s="269" t="s">
        <v>385</v>
      </c>
      <c r="E341" s="209"/>
      <c r="F341" s="210"/>
      <c r="G341"/>
      <c r="H341" s="6"/>
      <c r="I341" s="6"/>
      <c r="J341" s="2"/>
    </row>
    <row r="342" spans="1:10" ht="16.2" customHeight="1" thickBot="1">
      <c r="A342"/>
      <c r="B342" s="206" t="s">
        <v>210</v>
      </c>
      <c r="C342" s="211" t="s">
        <v>14</v>
      </c>
      <c r="D342" s="212"/>
      <c r="E342" s="209"/>
      <c r="F342" s="210"/>
      <c r="G342"/>
      <c r="H342" s="187"/>
      <c r="I342" s="187"/>
      <c r="J342" s="2"/>
    </row>
    <row r="343" spans="1:10" ht="30.75" customHeight="1" thickBot="1">
      <c r="A343"/>
      <c r="B343" s="213" t="s">
        <v>211</v>
      </c>
      <c r="C343" s="214" t="s">
        <v>212</v>
      </c>
      <c r="D343" s="214" t="s">
        <v>213</v>
      </c>
      <c r="E343" s="214" t="s">
        <v>214</v>
      </c>
      <c r="F343" s="215" t="s">
        <v>215</v>
      </c>
      <c r="G343"/>
      <c r="H343" s="188"/>
      <c r="I343" s="188"/>
      <c r="J343" s="2"/>
    </row>
    <row r="344" spans="1:10" ht="16.2" customHeight="1" thickBot="1">
      <c r="A344"/>
      <c r="B344" s="216" t="s">
        <v>216</v>
      </c>
      <c r="C344" s="217"/>
      <c r="D344" s="218"/>
      <c r="E344" s="217"/>
      <c r="F344" s="219">
        <f>SUM(F345:F354)</f>
        <v>0</v>
      </c>
      <c r="G344"/>
      <c r="H344" s="189"/>
      <c r="I344" s="189"/>
      <c r="J344" s="2"/>
    </row>
    <row r="345" spans="1:10" ht="16.2" customHeight="1">
      <c r="A345"/>
      <c r="B345" s="1110"/>
      <c r="C345" s="1111"/>
      <c r="D345" s="1112"/>
      <c r="E345" s="1113"/>
      <c r="F345" s="1114"/>
      <c r="G345"/>
      <c r="H345" s="189"/>
      <c r="I345" s="189"/>
      <c r="J345" s="2"/>
    </row>
    <row r="346" spans="1:10" ht="16.2" customHeight="1">
      <c r="A346"/>
      <c r="B346" s="1108"/>
      <c r="C346" s="1111"/>
      <c r="D346" s="1112"/>
      <c r="E346" s="1113"/>
      <c r="F346" s="1114"/>
      <c r="G346"/>
      <c r="H346" s="189"/>
      <c r="I346" s="189"/>
      <c r="J346" s="2"/>
    </row>
    <row r="347" spans="1:10" ht="16.2" customHeight="1">
      <c r="A347"/>
      <c r="B347" s="1108"/>
      <c r="C347" s="1111"/>
      <c r="D347" s="1112"/>
      <c r="E347" s="1113"/>
      <c r="F347" s="1114"/>
      <c r="G347"/>
      <c r="H347" s="189"/>
      <c r="I347" s="189"/>
      <c r="J347" s="2"/>
    </row>
    <row r="348" spans="1:10" ht="16.2" customHeight="1">
      <c r="A348"/>
      <c r="B348" s="1108"/>
      <c r="C348" s="1111"/>
      <c r="D348" s="1112"/>
      <c r="E348" s="1113"/>
      <c r="F348" s="1114"/>
      <c r="G348"/>
      <c r="H348" s="189"/>
      <c r="I348" s="189"/>
      <c r="J348" s="2"/>
    </row>
    <row r="349" spans="1:10" ht="16.2" customHeight="1">
      <c r="A349"/>
      <c r="B349" s="1108"/>
      <c r="C349" s="1111"/>
      <c r="D349" s="1112"/>
      <c r="E349" s="1113"/>
      <c r="F349" s="1114"/>
      <c r="G349"/>
      <c r="H349" s="189"/>
      <c r="I349" s="189"/>
      <c r="J349" s="2"/>
    </row>
    <row r="350" spans="1:10" ht="16.2" customHeight="1">
      <c r="A350"/>
      <c r="B350" s="1108"/>
      <c r="C350" s="1111"/>
      <c r="D350" s="1112"/>
      <c r="E350" s="1113"/>
      <c r="F350" s="1114"/>
      <c r="G350"/>
      <c r="H350" s="189"/>
      <c r="I350" s="189"/>
      <c r="J350" s="2"/>
    </row>
    <row r="351" spans="1:10" ht="16.2" customHeight="1">
      <c r="A351"/>
      <c r="B351" s="1108"/>
      <c r="C351" s="1111"/>
      <c r="D351" s="1112"/>
      <c r="E351" s="1113"/>
      <c r="F351" s="1114"/>
      <c r="G351"/>
      <c r="H351" s="189"/>
      <c r="I351" s="189"/>
      <c r="J351" s="2"/>
    </row>
    <row r="352" spans="1:10" ht="16.2" customHeight="1">
      <c r="A352"/>
      <c r="B352" s="1108"/>
      <c r="C352" s="1111"/>
      <c r="D352" s="1112"/>
      <c r="E352" s="1113"/>
      <c r="F352" s="1114"/>
      <c r="G352"/>
      <c r="H352" s="6"/>
      <c r="I352" s="6"/>
      <c r="J352" s="2"/>
    </row>
    <row r="353" spans="1:10" ht="16.2" customHeight="1">
      <c r="A353"/>
      <c r="B353" s="220"/>
      <c r="C353" s="221"/>
      <c r="D353" s="222"/>
      <c r="E353" s="222"/>
      <c r="F353" s="223"/>
      <c r="G353"/>
      <c r="H353" s="6"/>
      <c r="I353" s="6"/>
      <c r="J353" s="2"/>
    </row>
    <row r="354" spans="1:10" ht="16.2" customHeight="1" thickBot="1">
      <c r="A354"/>
      <c r="B354" s="230"/>
      <c r="C354" s="231"/>
      <c r="D354" s="231"/>
      <c r="E354" s="231"/>
      <c r="F354" s="223"/>
      <c r="G354"/>
      <c r="H354" s="189"/>
      <c r="I354" s="189"/>
      <c r="J354" s="2"/>
    </row>
    <row r="355" spans="1:10" ht="16.2" customHeight="1" thickBot="1">
      <c r="A355"/>
      <c r="B355" s="216" t="s">
        <v>217</v>
      </c>
      <c r="C355" s="217"/>
      <c r="D355" s="218"/>
      <c r="E355" s="217"/>
      <c r="F355" s="219">
        <f>SUM(F356:F358)</f>
        <v>0</v>
      </c>
      <c r="G355"/>
      <c r="H355" s="190"/>
      <c r="I355" s="190"/>
      <c r="J355" s="2"/>
    </row>
    <row r="356" spans="1:10" ht="16.2" customHeight="1">
      <c r="A356"/>
      <c r="B356" s="1115"/>
      <c r="C356" s="1117"/>
      <c r="D356" s="1118"/>
      <c r="E356" s="1113"/>
      <c r="F356" s="1114"/>
      <c r="G356"/>
      <c r="H356" s="189"/>
      <c r="I356" s="189"/>
      <c r="J356" s="2"/>
    </row>
    <row r="357" spans="1:10" ht="16.2" customHeight="1">
      <c r="A357"/>
      <c r="B357" s="1110"/>
      <c r="C357" s="1119"/>
      <c r="D357" s="1120"/>
      <c r="E357" s="1113"/>
      <c r="F357" s="1114"/>
      <c r="G357"/>
      <c r="H357" s="191"/>
      <c r="I357" s="191"/>
      <c r="J357" s="2"/>
    </row>
    <row r="358" spans="1:10" ht="16.2" customHeight="1" thickBot="1">
      <c r="A358"/>
      <c r="B358" s="230"/>
      <c r="C358" s="231"/>
      <c r="D358" s="231"/>
      <c r="E358" s="231"/>
      <c r="F358" s="223"/>
      <c r="G358"/>
      <c r="H358" s="191"/>
      <c r="I358" s="191"/>
      <c r="J358" s="2"/>
    </row>
    <row r="359" spans="1:10" ht="16.2" customHeight="1" thickBot="1">
      <c r="A359"/>
      <c r="B359" s="216" t="s">
        <v>218</v>
      </c>
      <c r="C359" s="217"/>
      <c r="D359" s="218"/>
      <c r="E359" s="217"/>
      <c r="F359" s="219">
        <f>SUM(F360:F362)</f>
        <v>0</v>
      </c>
      <c r="G359"/>
      <c r="H359" s="191"/>
      <c r="I359" s="191"/>
      <c r="J359" s="2"/>
    </row>
    <row r="360" spans="1:10" ht="16.2" customHeight="1">
      <c r="A360"/>
      <c r="B360" s="220"/>
      <c r="C360" s="221"/>
      <c r="D360" s="233"/>
      <c r="E360" s="221"/>
      <c r="F360" s="223"/>
      <c r="G360"/>
      <c r="H360" s="188"/>
      <c r="I360" s="188"/>
      <c r="J360" s="2"/>
    </row>
    <row r="361" spans="1:10" ht="16.2" customHeight="1">
      <c r="A361"/>
      <c r="B361" s="224"/>
      <c r="C361" s="225"/>
      <c r="D361" s="229"/>
      <c r="E361" s="225"/>
      <c r="F361" s="227"/>
      <c r="G361"/>
      <c r="H361" s="189"/>
      <c r="I361" s="189"/>
      <c r="J361" s="2"/>
    </row>
    <row r="362" spans="1:10" ht="16.2" customHeight="1" thickBot="1">
      <c r="A362"/>
      <c r="B362" s="234"/>
      <c r="C362" s="231"/>
      <c r="D362" s="232"/>
      <c r="E362" s="231"/>
      <c r="F362" s="235"/>
      <c r="G362"/>
      <c r="H362" s="192"/>
      <c r="I362" s="192"/>
      <c r="J362" s="2"/>
    </row>
    <row r="363" spans="1:10" ht="16.2" customHeight="1" thickTop="1" thickBot="1">
      <c r="A363"/>
      <c r="B363"/>
      <c r="C363" s="236"/>
      <c r="D363" s="237"/>
      <c r="E363" s="238" t="s">
        <v>219</v>
      </c>
      <c r="F363" s="239">
        <f>SUM(F344,F355,F359)</f>
        <v>0</v>
      </c>
      <c r="G363"/>
      <c r="H363" s="54"/>
      <c r="I363" s="54"/>
      <c r="J363" s="2"/>
    </row>
    <row r="364" spans="1:10" ht="16.2" customHeight="1" thickTop="1" thickBot="1">
      <c r="A364"/>
      <c r="B364"/>
      <c r="C364" s="240"/>
      <c r="D364" s="241"/>
      <c r="E364" s="242" t="s">
        <v>220</v>
      </c>
      <c r="F364" s="239">
        <f>$H$27</f>
        <v>1.5202880000000003</v>
      </c>
      <c r="G364"/>
      <c r="J364" s="2"/>
    </row>
    <row r="365" spans="1:10" ht="16.2" customHeight="1" thickTop="1" thickBot="1">
      <c r="A365"/>
      <c r="B365"/>
      <c r="C365" s="243"/>
      <c r="D365" s="244"/>
      <c r="E365" s="245" t="s">
        <v>221</v>
      </c>
      <c r="F365" s="454">
        <f>+F364*F363</f>
        <v>0</v>
      </c>
      <c r="G365"/>
      <c r="J365" s="2"/>
    </row>
    <row r="366" spans="1:10" ht="16.2" customHeight="1">
      <c r="A366"/>
      <c r="B366"/>
      <c r="C366" s="200"/>
      <c r="D366" s="208"/>
      <c r="E366" s="246"/>
      <c r="F366" s="247"/>
      <c r="G366"/>
      <c r="J366" s="2"/>
    </row>
    <row r="367" spans="1:10" ht="16.2" customHeight="1">
      <c r="A367" s="51"/>
      <c r="B367" s="51"/>
      <c r="C367" s="51"/>
      <c r="D367" s="51"/>
      <c r="E367" s="51"/>
      <c r="F367" s="51"/>
      <c r="G367" s="51"/>
      <c r="J367" s="2"/>
    </row>
    <row r="368" spans="1:10" ht="16.2" customHeight="1">
      <c r="A368" s="51"/>
      <c r="B368" s="51"/>
      <c r="C368" s="51"/>
      <c r="D368" s="51"/>
      <c r="E368" s="51"/>
      <c r="F368" s="51"/>
      <c r="G368" s="51"/>
      <c r="J368" s="2"/>
    </row>
    <row r="369" spans="1:10" ht="16.2" customHeight="1">
      <c r="A369" s="57"/>
      <c r="B369" s="57"/>
      <c r="C369" s="57"/>
      <c r="D369" s="57"/>
      <c r="E369" s="57"/>
      <c r="F369" s="57"/>
      <c r="G369" s="57"/>
      <c r="H369" s="60"/>
      <c r="I369" s="60"/>
      <c r="J369" s="2"/>
    </row>
    <row r="370" spans="1:10" ht="16.2" customHeight="1">
      <c r="A370" s="193"/>
      <c r="B370" s="194" t="s">
        <v>1172</v>
      </c>
      <c r="C370" s="193"/>
      <c r="D370" s="193"/>
      <c r="E370" s="195" t="str">
        <f>$B$3</f>
        <v xml:space="preserve">ESCUELA Nº </v>
      </c>
      <c r="F370" s="193"/>
      <c r="G370" s="193"/>
      <c r="H370" s="265"/>
      <c r="I370" s="265"/>
      <c r="J370" s="2"/>
    </row>
    <row r="371" spans="1:10" ht="16.2" customHeight="1">
      <c r="A371" s="193"/>
      <c r="B371" s="195"/>
      <c r="C371" s="193"/>
      <c r="D371" s="193"/>
      <c r="E371" s="195" t="str">
        <f>$B$4</f>
        <v>SATURNINO SEGUROLA</v>
      </c>
      <c r="F371" s="193"/>
      <c r="G371" s="193"/>
      <c r="H371" s="2"/>
      <c r="I371" s="2"/>
      <c r="J371" s="2"/>
    </row>
    <row r="372" spans="1:10" ht="16.2" customHeight="1">
      <c r="A372" s="193"/>
      <c r="B372" s="195"/>
      <c r="C372" s="193"/>
      <c r="D372" s="193"/>
      <c r="E372" s="249" t="str">
        <f>$B$5</f>
        <v>SARMIENTO - SAN JUAN</v>
      </c>
      <c r="F372" s="193"/>
      <c r="G372" s="193"/>
      <c r="H372" s="2"/>
      <c r="I372" s="2"/>
      <c r="J372" s="2"/>
    </row>
    <row r="373" spans="1:10" ht="16.2" customHeight="1">
      <c r="A373" s="196"/>
      <c r="B373" s="196"/>
      <c r="C373" s="196"/>
      <c r="D373" s="197"/>
      <c r="E373" s="198" t="s">
        <v>207</v>
      </c>
      <c r="F373" s="196"/>
      <c r="G373" s="196"/>
      <c r="H373" s="2"/>
      <c r="I373" s="2"/>
      <c r="J373" s="2"/>
    </row>
    <row r="374" spans="1:10" ht="16.2" customHeight="1">
      <c r="A374" s="193"/>
      <c r="B374" s="199" t="s">
        <v>222</v>
      </c>
      <c r="C374" s="193"/>
      <c r="D374" s="199"/>
      <c r="E374" s="199"/>
      <c r="F374" s="199"/>
      <c r="G374" s="199"/>
      <c r="H374" s="6"/>
      <c r="I374" s="6"/>
      <c r="J374" s="2"/>
    </row>
    <row r="375" spans="1:10" ht="16.2" customHeight="1">
      <c r="A375"/>
      <c r="B375"/>
      <c r="C375" s="200"/>
      <c r="D375" s="101"/>
      <c r="E375" s="200"/>
      <c r="F375" s="200"/>
      <c r="G375"/>
      <c r="H375" s="6"/>
      <c r="I375" s="6"/>
      <c r="J375" s="2"/>
    </row>
    <row r="376" spans="1:10" ht="16.2" customHeight="1" thickBot="1">
      <c r="A376"/>
      <c r="B376"/>
      <c r="C376" s="200"/>
      <c r="D376" s="101"/>
      <c r="E376" s="200"/>
      <c r="F376" s="200"/>
      <c r="G376"/>
      <c r="H376" s="6"/>
      <c r="I376" s="6"/>
      <c r="J376" s="2"/>
    </row>
    <row r="377" spans="1:10" ht="16.2" customHeight="1">
      <c r="A377"/>
      <c r="B377" s="201" t="s">
        <v>208</v>
      </c>
      <c r="C377" s="202" t="s">
        <v>228</v>
      </c>
      <c r="D377" s="203" t="s">
        <v>377</v>
      </c>
      <c r="E377" s="204"/>
      <c r="F377" s="205"/>
      <c r="G377"/>
      <c r="H377" s="6"/>
      <c r="I377" s="6"/>
      <c r="J377" s="2"/>
    </row>
    <row r="378" spans="1:10" ht="16.2" customHeight="1">
      <c r="A378"/>
      <c r="B378" s="206" t="s">
        <v>209</v>
      </c>
      <c r="C378" s="207" t="s">
        <v>314</v>
      </c>
      <c r="D378" s="274" t="s">
        <v>384</v>
      </c>
      <c r="E378" s="209"/>
      <c r="F378" s="210"/>
      <c r="G378"/>
      <c r="H378" s="6"/>
      <c r="I378" s="6"/>
      <c r="J378" s="2"/>
    </row>
    <row r="379" spans="1:10" ht="16.2" customHeight="1" thickBot="1">
      <c r="A379"/>
      <c r="B379" s="206" t="s">
        <v>210</v>
      </c>
      <c r="C379" s="211" t="s">
        <v>14</v>
      </c>
      <c r="D379" s="212"/>
      <c r="E379" s="209"/>
      <c r="F379" s="210"/>
      <c r="G379"/>
      <c r="H379" s="187"/>
      <c r="I379" s="187"/>
      <c r="J379" s="2"/>
    </row>
    <row r="380" spans="1:10" ht="30.75" customHeight="1" thickBot="1">
      <c r="A380"/>
      <c r="B380" s="213" t="s">
        <v>211</v>
      </c>
      <c r="C380" s="214" t="s">
        <v>212</v>
      </c>
      <c r="D380" s="214" t="s">
        <v>213</v>
      </c>
      <c r="E380" s="214" t="s">
        <v>214</v>
      </c>
      <c r="F380" s="215" t="s">
        <v>215</v>
      </c>
      <c r="G380"/>
      <c r="H380" s="188"/>
      <c r="I380" s="188"/>
      <c r="J380" s="2"/>
    </row>
    <row r="381" spans="1:10" ht="16.2" customHeight="1" thickBot="1">
      <c r="A381"/>
      <c r="B381" s="216" t="s">
        <v>216</v>
      </c>
      <c r="C381" s="217"/>
      <c r="D381" s="218"/>
      <c r="E381" s="217"/>
      <c r="F381" s="219">
        <f>SUM(F382:F391)</f>
        <v>0</v>
      </c>
      <c r="G381"/>
      <c r="H381" s="189"/>
      <c r="I381" s="189"/>
      <c r="J381" s="2"/>
    </row>
    <row r="382" spans="1:10" ht="16.2" customHeight="1">
      <c r="A382"/>
      <c r="B382" s="1110"/>
      <c r="C382" s="1111"/>
      <c r="D382" s="1112"/>
      <c r="E382" s="1113"/>
      <c r="F382" s="1114"/>
      <c r="G382"/>
      <c r="H382" s="189"/>
      <c r="I382" s="189"/>
      <c r="J382" s="2"/>
    </row>
    <row r="383" spans="1:10" ht="16.2" customHeight="1">
      <c r="A383"/>
      <c r="B383" s="1108"/>
      <c r="C383" s="1111"/>
      <c r="D383" s="1112"/>
      <c r="E383" s="1113"/>
      <c r="F383" s="1114"/>
      <c r="G383"/>
      <c r="H383" s="189"/>
      <c r="I383" s="189"/>
      <c r="J383" s="2"/>
    </row>
    <row r="384" spans="1:10" ht="16.2" customHeight="1">
      <c r="A384"/>
      <c r="B384" s="1108"/>
      <c r="C384" s="1111"/>
      <c r="D384" s="1112"/>
      <c r="E384" s="1113"/>
      <c r="F384" s="1114"/>
      <c r="G384"/>
      <c r="H384" s="189"/>
      <c r="I384" s="189"/>
      <c r="J384" s="2"/>
    </row>
    <row r="385" spans="1:10" ht="16.2" customHeight="1">
      <c r="A385"/>
      <c r="B385" s="1108"/>
      <c r="C385" s="1111"/>
      <c r="D385" s="1112"/>
      <c r="E385" s="1113"/>
      <c r="F385" s="1114"/>
      <c r="G385"/>
      <c r="H385" s="189"/>
      <c r="I385" s="189"/>
      <c r="J385" s="2"/>
    </row>
    <row r="386" spans="1:10" ht="16.2" customHeight="1">
      <c r="A386"/>
      <c r="B386" s="1108"/>
      <c r="C386" s="1111"/>
      <c r="D386" s="1112"/>
      <c r="E386" s="1113"/>
      <c r="F386" s="1114"/>
      <c r="G386"/>
      <c r="H386" s="189"/>
      <c r="I386" s="189"/>
      <c r="J386" s="2"/>
    </row>
    <row r="387" spans="1:10" ht="16.2" customHeight="1">
      <c r="A387"/>
      <c r="B387" s="1108"/>
      <c r="C387" s="1111"/>
      <c r="D387" s="1112"/>
      <c r="E387" s="1113"/>
      <c r="F387" s="1114"/>
      <c r="G387"/>
      <c r="H387" s="189"/>
      <c r="I387" s="189"/>
      <c r="J387" s="2"/>
    </row>
    <row r="388" spans="1:10" ht="16.2" customHeight="1">
      <c r="A388"/>
      <c r="B388" s="1108"/>
      <c r="C388" s="1111"/>
      <c r="D388" s="1112"/>
      <c r="E388" s="1113"/>
      <c r="F388" s="1114"/>
      <c r="G388"/>
      <c r="H388" s="189"/>
      <c r="I388" s="189"/>
      <c r="J388" s="2"/>
    </row>
    <row r="389" spans="1:10" ht="16.2" customHeight="1">
      <c r="A389"/>
      <c r="B389" s="1108"/>
      <c r="C389" s="1111"/>
      <c r="D389" s="1112"/>
      <c r="E389" s="1113"/>
      <c r="F389" s="1114"/>
      <c r="G389"/>
      <c r="H389" s="6"/>
      <c r="I389" s="6"/>
      <c r="J389" s="2"/>
    </row>
    <row r="390" spans="1:10" ht="16.2" customHeight="1">
      <c r="A390"/>
      <c r="B390" s="220"/>
      <c r="C390" s="221"/>
      <c r="D390" s="222"/>
      <c r="E390" s="222"/>
      <c r="F390" s="223"/>
      <c r="G390"/>
      <c r="H390" s="6"/>
      <c r="I390" s="6"/>
      <c r="J390" s="2"/>
    </row>
    <row r="391" spans="1:10" ht="16.2" customHeight="1" thickBot="1">
      <c r="A391"/>
      <c r="B391" s="230"/>
      <c r="C391" s="231"/>
      <c r="D391" s="231"/>
      <c r="E391" s="231"/>
      <c r="F391" s="223"/>
      <c r="G391"/>
      <c r="H391" s="189"/>
      <c r="I391" s="189"/>
      <c r="J391" s="2"/>
    </row>
    <row r="392" spans="1:10" ht="16.2" customHeight="1" thickBot="1">
      <c r="A392"/>
      <c r="B392" s="216" t="s">
        <v>217</v>
      </c>
      <c r="C392" s="217"/>
      <c r="D392" s="218"/>
      <c r="E392" s="217"/>
      <c r="F392" s="219">
        <f>SUM(F393:F395)</f>
        <v>0</v>
      </c>
      <c r="G392"/>
      <c r="H392" s="190"/>
      <c r="I392" s="190"/>
      <c r="J392" s="2"/>
    </row>
    <row r="393" spans="1:10" ht="16.2" customHeight="1">
      <c r="A393"/>
      <c r="B393" s="1115"/>
      <c r="C393" s="1117"/>
      <c r="D393" s="1118"/>
      <c r="E393" s="1113"/>
      <c r="F393" s="1114"/>
      <c r="G393"/>
      <c r="H393" s="189"/>
      <c r="I393" s="189"/>
      <c r="J393" s="2"/>
    </row>
    <row r="394" spans="1:10" ht="16.2" customHeight="1">
      <c r="A394"/>
      <c r="B394" s="1110"/>
      <c r="C394" s="1119"/>
      <c r="D394" s="1120"/>
      <c r="E394" s="1113"/>
      <c r="F394" s="1114"/>
      <c r="G394"/>
      <c r="H394" s="191"/>
      <c r="I394" s="191"/>
      <c r="J394" s="2"/>
    </row>
    <row r="395" spans="1:10" ht="16.2" customHeight="1" thickBot="1">
      <c r="A395"/>
      <c r="B395" s="230"/>
      <c r="C395" s="231"/>
      <c r="D395" s="231"/>
      <c r="E395" s="231"/>
      <c r="F395" s="223"/>
      <c r="G395"/>
      <c r="H395" s="191"/>
      <c r="I395" s="191"/>
      <c r="J395" s="2"/>
    </row>
    <row r="396" spans="1:10" ht="16.2" customHeight="1" thickBot="1">
      <c r="A396"/>
      <c r="B396" s="216" t="s">
        <v>218</v>
      </c>
      <c r="C396" s="217"/>
      <c r="D396" s="218"/>
      <c r="E396" s="217"/>
      <c r="F396" s="219">
        <f>SUM(F397:F399)</f>
        <v>0</v>
      </c>
      <c r="G396"/>
      <c r="H396" s="191"/>
      <c r="I396" s="191"/>
      <c r="J396" s="2"/>
    </row>
    <row r="397" spans="1:10" ht="16.2" customHeight="1">
      <c r="A397"/>
      <c r="B397" s="220"/>
      <c r="C397" s="221"/>
      <c r="D397" s="233"/>
      <c r="E397" s="221"/>
      <c r="F397" s="223"/>
      <c r="G397"/>
      <c r="H397" s="188"/>
      <c r="I397" s="188"/>
      <c r="J397" s="2"/>
    </row>
    <row r="398" spans="1:10" ht="16.2" customHeight="1">
      <c r="A398"/>
      <c r="B398" s="224"/>
      <c r="C398" s="225"/>
      <c r="D398" s="229"/>
      <c r="E398" s="225"/>
      <c r="F398" s="227"/>
      <c r="G398"/>
      <c r="H398" s="189"/>
      <c r="I398" s="189"/>
      <c r="J398" s="2"/>
    </row>
    <row r="399" spans="1:10" ht="16.2" customHeight="1" thickBot="1">
      <c r="A399"/>
      <c r="B399" s="234"/>
      <c r="C399" s="231"/>
      <c r="D399" s="232"/>
      <c r="E399" s="231"/>
      <c r="F399" s="235"/>
      <c r="G399"/>
      <c r="H399" s="192"/>
      <c r="I399" s="192"/>
      <c r="J399" s="2"/>
    </row>
    <row r="400" spans="1:10" ht="16.2" customHeight="1" thickTop="1" thickBot="1">
      <c r="A400"/>
      <c r="B400"/>
      <c r="C400" s="236"/>
      <c r="D400" s="237"/>
      <c r="E400" s="238" t="s">
        <v>219</v>
      </c>
      <c r="F400" s="239">
        <f>SUM(F381,F392,F396)</f>
        <v>0</v>
      </c>
      <c r="G400"/>
      <c r="H400" s="54"/>
      <c r="I400" s="54"/>
      <c r="J400" s="2"/>
    </row>
    <row r="401" spans="1:10" ht="16.2" customHeight="1" thickTop="1" thickBot="1">
      <c r="A401"/>
      <c r="B401"/>
      <c r="C401" s="240"/>
      <c r="D401" s="241"/>
      <c r="E401" s="242" t="s">
        <v>220</v>
      </c>
      <c r="F401" s="239">
        <f>$H$27</f>
        <v>1.5202880000000003</v>
      </c>
      <c r="G401"/>
      <c r="J401" s="2"/>
    </row>
    <row r="402" spans="1:10" ht="16.2" customHeight="1" thickTop="1" thickBot="1">
      <c r="A402"/>
      <c r="B402"/>
      <c r="C402" s="243"/>
      <c r="D402" s="244"/>
      <c r="E402" s="245" t="s">
        <v>221</v>
      </c>
      <c r="F402" s="454">
        <f>+F401*F400</f>
        <v>0</v>
      </c>
      <c r="G402"/>
      <c r="J402" s="2"/>
    </row>
    <row r="403" spans="1:10" ht="16.2" customHeight="1">
      <c r="A403"/>
      <c r="B403"/>
      <c r="C403" s="200"/>
      <c r="D403" s="208"/>
      <c r="E403" s="246"/>
      <c r="F403" s="247"/>
      <c r="G403"/>
      <c r="J403" s="2"/>
    </row>
    <row r="404" spans="1:10" ht="16.2" customHeight="1">
      <c r="A404" s="51"/>
      <c r="B404" s="51"/>
      <c r="C404" s="51"/>
      <c r="D404" s="51"/>
      <c r="E404" s="51"/>
      <c r="F404" s="51"/>
      <c r="G404" s="51"/>
      <c r="J404" s="2"/>
    </row>
    <row r="405" spans="1:10" ht="16.2" hidden="1" customHeight="1">
      <c r="A405"/>
      <c r="B405"/>
      <c r="C405" s="200"/>
      <c r="D405" s="208"/>
      <c r="E405" s="246"/>
      <c r="F405" s="247"/>
      <c r="G405"/>
      <c r="J405" s="2"/>
    </row>
    <row r="406" spans="1:10" ht="16.2" hidden="1" customHeight="1">
      <c r="A406" s="57"/>
      <c r="B406" s="57"/>
      <c r="C406" s="57"/>
      <c r="D406" s="57"/>
      <c r="E406" s="57"/>
      <c r="F406" s="57"/>
      <c r="G406" s="57"/>
      <c r="H406" s="58"/>
      <c r="I406" s="58"/>
      <c r="J406" s="2"/>
    </row>
    <row r="407" spans="1:10" ht="16.2" hidden="1" customHeight="1">
      <c r="A407" s="57"/>
      <c r="B407" s="57"/>
      <c r="C407" s="57"/>
      <c r="D407" s="57"/>
      <c r="E407" s="57"/>
      <c r="F407" s="57"/>
      <c r="G407" s="57"/>
      <c r="H407" s="58"/>
      <c r="I407" s="58"/>
      <c r="J407" s="2"/>
    </row>
    <row r="408" spans="1:10" ht="16.2" hidden="1" customHeight="1">
      <c r="A408" s="59"/>
      <c r="B408" s="59"/>
      <c r="C408" s="59"/>
      <c r="D408" s="59"/>
      <c r="E408" s="59"/>
      <c r="F408" s="59"/>
      <c r="G408" s="59"/>
      <c r="H408" s="61"/>
      <c r="I408" s="61"/>
      <c r="J408" s="2"/>
    </row>
    <row r="409" spans="1:10" ht="16.2" customHeight="1">
      <c r="A409" s="57"/>
      <c r="B409" s="57"/>
      <c r="C409" s="57"/>
      <c r="D409" s="57"/>
      <c r="E409" s="57"/>
      <c r="F409" s="57"/>
      <c r="G409" s="57"/>
      <c r="H409" s="54"/>
      <c r="I409" s="54"/>
      <c r="J409" s="2"/>
    </row>
    <row r="410" spans="1:10" ht="16.2" customHeight="1">
      <c r="A410" s="193"/>
      <c r="B410" s="194" t="s">
        <v>1172</v>
      </c>
      <c r="C410" s="193"/>
      <c r="D410" s="193"/>
      <c r="E410" s="195" t="str">
        <f>$B$3</f>
        <v xml:space="preserve">ESCUELA Nº </v>
      </c>
      <c r="F410" s="193"/>
      <c r="G410" s="193"/>
      <c r="H410" s="265"/>
      <c r="I410" s="265"/>
      <c r="J410" s="2"/>
    </row>
    <row r="411" spans="1:10" ht="16.2" customHeight="1">
      <c r="A411" s="193"/>
      <c r="B411" s="195"/>
      <c r="C411" s="193"/>
      <c r="D411" s="193"/>
      <c r="E411" s="195" t="str">
        <f>$B$4</f>
        <v>SATURNINO SEGUROLA</v>
      </c>
      <c r="F411" s="193"/>
      <c r="G411" s="193"/>
      <c r="H411" s="2"/>
      <c r="I411" s="2"/>
      <c r="J411" s="2"/>
    </row>
    <row r="412" spans="1:10" ht="16.2" customHeight="1">
      <c r="A412" s="193"/>
      <c r="B412" s="195"/>
      <c r="C412" s="193"/>
      <c r="D412" s="193"/>
      <c r="E412" s="249" t="str">
        <f>$B$5</f>
        <v>SARMIENTO - SAN JUAN</v>
      </c>
      <c r="F412" s="193"/>
      <c r="G412" s="193"/>
      <c r="H412" s="2"/>
      <c r="I412" s="2"/>
      <c r="J412" s="2"/>
    </row>
    <row r="413" spans="1:10" ht="16.2" customHeight="1">
      <c r="A413" s="196"/>
      <c r="B413" s="196"/>
      <c r="C413" s="196"/>
      <c r="D413" s="197"/>
      <c r="E413" s="198" t="s">
        <v>207</v>
      </c>
      <c r="F413" s="196"/>
      <c r="G413" s="196"/>
      <c r="H413" s="2"/>
      <c r="I413" s="2"/>
      <c r="J413" s="2"/>
    </row>
    <row r="414" spans="1:10" ht="16.2" customHeight="1">
      <c r="A414" s="193"/>
      <c r="B414" s="199" t="s">
        <v>222</v>
      </c>
      <c r="C414" s="193"/>
      <c r="D414" s="199"/>
      <c r="E414" s="199"/>
      <c r="F414" s="199"/>
      <c r="G414" s="199"/>
      <c r="H414" s="6"/>
      <c r="I414" s="6"/>
      <c r="J414" s="2"/>
    </row>
    <row r="415" spans="1:10" ht="16.2" customHeight="1">
      <c r="A415"/>
      <c r="B415"/>
      <c r="C415" s="200"/>
      <c r="D415" s="101"/>
      <c r="E415" s="200"/>
      <c r="F415" s="200"/>
      <c r="G415"/>
      <c r="H415" s="6"/>
      <c r="I415" s="6"/>
      <c r="J415" s="2"/>
    </row>
    <row r="416" spans="1:10" ht="16.2" customHeight="1" thickBot="1">
      <c r="A416"/>
      <c r="B416"/>
      <c r="C416" s="200"/>
      <c r="D416" s="101"/>
      <c r="E416" s="200"/>
      <c r="F416" s="200"/>
      <c r="G416"/>
      <c r="H416" s="6"/>
      <c r="I416" s="6"/>
      <c r="J416" s="2"/>
    </row>
    <row r="417" spans="1:10" ht="16.2" customHeight="1">
      <c r="A417"/>
      <c r="B417" s="201" t="s">
        <v>208</v>
      </c>
      <c r="C417" s="202" t="s">
        <v>228</v>
      </c>
      <c r="D417" s="203" t="s">
        <v>377</v>
      </c>
      <c r="E417" s="204"/>
      <c r="F417" s="205"/>
      <c r="G417"/>
      <c r="H417" s="6"/>
      <c r="I417" s="6"/>
      <c r="J417" s="2"/>
    </row>
    <row r="418" spans="1:10" ht="16.2" customHeight="1">
      <c r="A418"/>
      <c r="B418" s="206" t="s">
        <v>209</v>
      </c>
      <c r="C418" s="207" t="s">
        <v>315</v>
      </c>
      <c r="D418" s="269" t="s">
        <v>383</v>
      </c>
      <c r="E418" s="209"/>
      <c r="F418" s="210"/>
      <c r="G418"/>
      <c r="H418" s="6"/>
      <c r="I418" s="6"/>
      <c r="J418" s="2"/>
    </row>
    <row r="419" spans="1:10" ht="16.2" customHeight="1" thickBot="1">
      <c r="A419"/>
      <c r="B419" s="206" t="s">
        <v>210</v>
      </c>
      <c r="C419" s="211" t="s">
        <v>14</v>
      </c>
      <c r="D419" s="212"/>
      <c r="E419" s="209"/>
      <c r="F419" s="210"/>
      <c r="G419"/>
      <c r="H419" s="187"/>
      <c r="I419" s="187"/>
      <c r="J419" s="2"/>
    </row>
    <row r="420" spans="1:10" ht="31.5" customHeight="1" thickBot="1">
      <c r="A420"/>
      <c r="B420" s="213" t="s">
        <v>211</v>
      </c>
      <c r="C420" s="214" t="s">
        <v>212</v>
      </c>
      <c r="D420" s="214" t="s">
        <v>213</v>
      </c>
      <c r="E420" s="214" t="s">
        <v>214</v>
      </c>
      <c r="F420" s="215" t="s">
        <v>215</v>
      </c>
      <c r="G420"/>
      <c r="H420" s="188"/>
      <c r="I420" s="188"/>
      <c r="J420" s="2"/>
    </row>
    <row r="421" spans="1:10" ht="16.2" customHeight="1" thickBot="1">
      <c r="A421"/>
      <c r="B421" s="216" t="s">
        <v>216</v>
      </c>
      <c r="C421" s="217"/>
      <c r="D421" s="218"/>
      <c r="E421" s="217"/>
      <c r="F421" s="219">
        <f>SUM(F422:F431)</f>
        <v>0</v>
      </c>
      <c r="G421"/>
      <c r="H421" s="189"/>
      <c r="I421" s="189"/>
      <c r="J421" s="2"/>
    </row>
    <row r="422" spans="1:10" ht="16.2" customHeight="1">
      <c r="A422"/>
      <c r="B422" s="1110"/>
      <c r="C422" s="1111"/>
      <c r="D422" s="1112"/>
      <c r="E422" s="1113"/>
      <c r="F422" s="1114"/>
      <c r="G422"/>
      <c r="H422" s="189"/>
      <c r="I422" s="189"/>
      <c r="J422" s="2"/>
    </row>
    <row r="423" spans="1:10" ht="16.2" customHeight="1">
      <c r="A423"/>
      <c r="B423" s="1108"/>
      <c r="C423" s="1111"/>
      <c r="D423" s="1112"/>
      <c r="E423" s="1113"/>
      <c r="F423" s="1114"/>
      <c r="G423"/>
      <c r="H423" s="189"/>
      <c r="I423" s="189"/>
      <c r="J423" s="2"/>
    </row>
    <row r="424" spans="1:10" ht="16.2" customHeight="1">
      <c r="A424"/>
      <c r="B424" s="1108"/>
      <c r="C424" s="1111"/>
      <c r="D424" s="1112"/>
      <c r="E424" s="1113"/>
      <c r="F424" s="1114"/>
      <c r="G424"/>
      <c r="H424" s="189"/>
      <c r="I424" s="189"/>
      <c r="J424" s="2"/>
    </row>
    <row r="425" spans="1:10" ht="16.2" customHeight="1">
      <c r="A425"/>
      <c r="B425" s="1108"/>
      <c r="C425" s="1111"/>
      <c r="D425" s="1112"/>
      <c r="E425" s="1113"/>
      <c r="F425" s="1114"/>
      <c r="G425"/>
      <c r="H425" s="189"/>
      <c r="I425" s="189"/>
      <c r="J425" s="2"/>
    </row>
    <row r="426" spans="1:10" ht="16.2" customHeight="1">
      <c r="A426"/>
      <c r="B426" s="1108"/>
      <c r="C426" s="1111"/>
      <c r="D426" s="1112"/>
      <c r="E426" s="1113"/>
      <c r="F426" s="1114"/>
      <c r="G426"/>
      <c r="H426" s="189"/>
      <c r="I426" s="189"/>
      <c r="J426" s="2"/>
    </row>
    <row r="427" spans="1:10" ht="16.2" customHeight="1">
      <c r="A427"/>
      <c r="B427" s="1108"/>
      <c r="C427" s="1111"/>
      <c r="D427" s="1112"/>
      <c r="E427" s="1113"/>
      <c r="F427" s="1114"/>
      <c r="G427"/>
      <c r="H427" s="189"/>
      <c r="I427" s="189"/>
      <c r="J427" s="2"/>
    </row>
    <row r="428" spans="1:10" ht="16.2" customHeight="1">
      <c r="A428"/>
      <c r="B428" s="1108"/>
      <c r="C428" s="1111"/>
      <c r="D428" s="1112"/>
      <c r="E428" s="1113"/>
      <c r="F428" s="1114"/>
      <c r="G428"/>
      <c r="H428" s="189"/>
      <c r="I428" s="189"/>
      <c r="J428" s="2"/>
    </row>
    <row r="429" spans="1:10" ht="16.2" customHeight="1">
      <c r="A429"/>
      <c r="B429" s="1108"/>
      <c r="C429" s="1111"/>
      <c r="D429" s="1112"/>
      <c r="E429" s="1113"/>
      <c r="F429" s="1114"/>
      <c r="G429"/>
      <c r="H429" s="6"/>
      <c r="I429" s="6"/>
      <c r="J429" s="2"/>
    </row>
    <row r="430" spans="1:10" ht="16.2" customHeight="1">
      <c r="A430"/>
      <c r="B430" s="220"/>
      <c r="C430" s="221"/>
      <c r="D430" s="222"/>
      <c r="E430" s="222"/>
      <c r="F430" s="223"/>
      <c r="G430"/>
      <c r="H430" s="6"/>
      <c r="I430" s="6"/>
      <c r="J430" s="2"/>
    </row>
    <row r="431" spans="1:10" ht="16.2" customHeight="1" thickBot="1">
      <c r="A431"/>
      <c r="B431" s="230"/>
      <c r="C431" s="231"/>
      <c r="D431" s="231"/>
      <c r="E431" s="231"/>
      <c r="F431" s="223"/>
      <c r="G431"/>
      <c r="H431" s="189"/>
      <c r="I431" s="189"/>
      <c r="J431" s="2"/>
    </row>
    <row r="432" spans="1:10" ht="16.2" customHeight="1" thickBot="1">
      <c r="A432"/>
      <c r="B432" s="216" t="s">
        <v>217</v>
      </c>
      <c r="C432" s="217"/>
      <c r="D432" s="218"/>
      <c r="E432" s="217"/>
      <c r="F432" s="219">
        <f>SUM(F433:F435)</f>
        <v>0</v>
      </c>
      <c r="G432"/>
      <c r="H432" s="190"/>
      <c r="I432" s="190"/>
      <c r="J432" s="2"/>
    </row>
    <row r="433" spans="1:10" ht="16.2" customHeight="1">
      <c r="A433"/>
      <c r="B433" s="1115"/>
      <c r="C433" s="1117"/>
      <c r="D433" s="1118"/>
      <c r="E433" s="1113"/>
      <c r="F433" s="1114"/>
      <c r="G433"/>
      <c r="H433" s="189"/>
      <c r="I433" s="189"/>
      <c r="J433" s="2"/>
    </row>
    <row r="434" spans="1:10" ht="16.2" customHeight="1">
      <c r="A434"/>
      <c r="B434" s="1110"/>
      <c r="C434" s="1119"/>
      <c r="D434" s="1120"/>
      <c r="E434" s="1113"/>
      <c r="F434" s="1114"/>
      <c r="G434"/>
      <c r="H434" s="191"/>
      <c r="I434" s="191"/>
      <c r="J434" s="2"/>
    </row>
    <row r="435" spans="1:10" ht="16.2" customHeight="1" thickBot="1">
      <c r="A435"/>
      <c r="B435" s="230"/>
      <c r="C435" s="231"/>
      <c r="D435" s="231"/>
      <c r="E435" s="231"/>
      <c r="F435" s="223"/>
      <c r="G435"/>
      <c r="H435" s="191"/>
      <c r="I435" s="191"/>
      <c r="J435" s="2"/>
    </row>
    <row r="436" spans="1:10" ht="16.2" customHeight="1" thickBot="1">
      <c r="A436"/>
      <c r="B436" s="216" t="s">
        <v>218</v>
      </c>
      <c r="C436" s="217"/>
      <c r="D436" s="218"/>
      <c r="E436" s="217"/>
      <c r="F436" s="219">
        <f>SUM(F437:F439)</f>
        <v>0</v>
      </c>
      <c r="G436"/>
      <c r="H436" s="191"/>
      <c r="I436" s="191"/>
      <c r="J436" s="2"/>
    </row>
    <row r="437" spans="1:10" ht="16.2" customHeight="1">
      <c r="A437"/>
      <c r="B437" s="220"/>
      <c r="C437" s="221"/>
      <c r="D437" s="233"/>
      <c r="E437" s="221"/>
      <c r="F437" s="223"/>
      <c r="G437"/>
      <c r="H437" s="188"/>
      <c r="I437" s="188"/>
      <c r="J437" s="2"/>
    </row>
    <row r="438" spans="1:10" ht="16.2" customHeight="1">
      <c r="A438"/>
      <c r="B438" s="224"/>
      <c r="C438" s="225"/>
      <c r="D438" s="229"/>
      <c r="E438" s="225"/>
      <c r="F438" s="227"/>
      <c r="G438"/>
      <c r="H438" s="189"/>
      <c r="I438" s="189"/>
      <c r="J438" s="2"/>
    </row>
    <row r="439" spans="1:10" ht="16.2" customHeight="1" thickBot="1">
      <c r="A439"/>
      <c r="B439" s="234"/>
      <c r="C439" s="231"/>
      <c r="D439" s="232"/>
      <c r="E439" s="231"/>
      <c r="F439" s="235"/>
      <c r="G439"/>
      <c r="H439" s="192"/>
      <c r="I439" s="192"/>
      <c r="J439" s="2"/>
    </row>
    <row r="440" spans="1:10" ht="16.2" customHeight="1" thickTop="1" thickBot="1">
      <c r="A440"/>
      <c r="B440"/>
      <c r="C440" s="236"/>
      <c r="D440" s="237"/>
      <c r="E440" s="238" t="s">
        <v>219</v>
      </c>
      <c r="F440" s="239">
        <f>SUM(F421,F432,F436)</f>
        <v>0</v>
      </c>
      <c r="G440"/>
      <c r="H440" s="54"/>
      <c r="I440" s="54"/>
      <c r="J440" s="2"/>
    </row>
    <row r="441" spans="1:10" ht="16.2" customHeight="1" thickTop="1" thickBot="1">
      <c r="A441"/>
      <c r="B441"/>
      <c r="C441" s="240"/>
      <c r="D441" s="241"/>
      <c r="E441" s="242" t="s">
        <v>220</v>
      </c>
      <c r="F441" s="239">
        <f>$H$27</f>
        <v>1.5202880000000003</v>
      </c>
      <c r="G441"/>
      <c r="J441" s="2"/>
    </row>
    <row r="442" spans="1:10" ht="16.2" customHeight="1" thickTop="1" thickBot="1">
      <c r="A442"/>
      <c r="B442"/>
      <c r="C442" s="243"/>
      <c r="D442" s="244"/>
      <c r="E442" s="245" t="s">
        <v>221</v>
      </c>
      <c r="F442" s="454">
        <f>+F441*F440</f>
        <v>0</v>
      </c>
      <c r="G442"/>
      <c r="J442" s="2"/>
    </row>
    <row r="443" spans="1:10" ht="16.2" customHeight="1">
      <c r="A443"/>
      <c r="B443"/>
      <c r="C443" s="200"/>
      <c r="D443" s="208"/>
      <c r="E443" s="246"/>
      <c r="F443" s="247"/>
      <c r="G443"/>
      <c r="J443" s="2"/>
    </row>
    <row r="444" spans="1:10" ht="16.2" customHeight="1">
      <c r="A444" s="51"/>
      <c r="B444" s="51"/>
      <c r="C444" s="51"/>
      <c r="D444" s="51"/>
      <c r="E444" s="51"/>
      <c r="F444" s="51"/>
      <c r="G444" s="51"/>
      <c r="J444" s="2"/>
    </row>
    <row r="445" spans="1:10" ht="16.2" customHeight="1">
      <c r="A445" s="57"/>
      <c r="B445" s="57"/>
      <c r="C445" s="57"/>
      <c r="D445" s="57"/>
      <c r="E445" s="57"/>
      <c r="F445" s="57"/>
      <c r="G445" s="57"/>
      <c r="H445" s="58"/>
      <c r="I445" s="58"/>
      <c r="J445" s="2"/>
    </row>
    <row r="446" spans="1:10" ht="16.2" customHeight="1">
      <c r="A446" s="193"/>
      <c r="B446" s="194" t="s">
        <v>1172</v>
      </c>
      <c r="C446" s="193"/>
      <c r="D446" s="193"/>
      <c r="E446" s="195" t="str">
        <f>$B$3</f>
        <v xml:space="preserve">ESCUELA Nº </v>
      </c>
      <c r="F446" s="193"/>
      <c r="G446" s="193"/>
      <c r="H446" s="61"/>
      <c r="I446" s="61"/>
      <c r="J446" s="2"/>
    </row>
    <row r="447" spans="1:10" ht="16.2" customHeight="1">
      <c r="A447" s="193"/>
      <c r="B447" s="195"/>
      <c r="C447" s="193"/>
      <c r="D447" s="193"/>
      <c r="E447" s="195" t="str">
        <f>$B$4</f>
        <v>SATURNINO SEGUROLA</v>
      </c>
      <c r="F447" s="193"/>
      <c r="G447" s="193"/>
      <c r="H447" s="265"/>
      <c r="I447" s="265"/>
      <c r="J447" s="2"/>
    </row>
    <row r="448" spans="1:10" ht="16.2" customHeight="1">
      <c r="A448" s="193"/>
      <c r="B448" s="195"/>
      <c r="C448" s="193"/>
      <c r="D448" s="193"/>
      <c r="E448" s="249" t="str">
        <f>$B$5</f>
        <v>SARMIENTO - SAN JUAN</v>
      </c>
      <c r="F448" s="193"/>
      <c r="G448" s="193"/>
      <c r="H448" s="2"/>
      <c r="I448" s="2"/>
      <c r="J448" s="2"/>
    </row>
    <row r="449" spans="1:10" ht="16.2" customHeight="1">
      <c r="A449" s="196"/>
      <c r="B449" s="196"/>
      <c r="C449" s="196"/>
      <c r="D449" s="197"/>
      <c r="E449" s="198" t="s">
        <v>207</v>
      </c>
      <c r="F449" s="196"/>
      <c r="G449" s="196"/>
      <c r="H449" s="2"/>
      <c r="I449" s="2"/>
      <c r="J449" s="2"/>
    </row>
    <row r="450" spans="1:10" ht="16.2" customHeight="1">
      <c r="A450" s="193"/>
      <c r="B450" s="199" t="s">
        <v>222</v>
      </c>
      <c r="C450" s="193"/>
      <c r="D450" s="199"/>
      <c r="E450" s="199"/>
      <c r="F450" s="199"/>
      <c r="G450" s="199"/>
      <c r="H450" s="2"/>
      <c r="I450" s="2"/>
      <c r="J450" s="2"/>
    </row>
    <row r="451" spans="1:10" ht="16.2" customHeight="1">
      <c r="A451"/>
      <c r="B451"/>
      <c r="C451" s="200"/>
      <c r="D451" s="101"/>
      <c r="E451" s="200"/>
      <c r="F451" s="200"/>
      <c r="G451"/>
      <c r="H451" s="6"/>
      <c r="I451" s="6"/>
      <c r="J451" s="2"/>
    </row>
    <row r="452" spans="1:10" ht="16.2" customHeight="1" thickBot="1">
      <c r="A452"/>
      <c r="B452"/>
      <c r="C452" s="200"/>
      <c r="D452" s="101"/>
      <c r="E452" s="200"/>
      <c r="F452" s="200"/>
      <c r="G452"/>
      <c r="H452" s="6"/>
      <c r="I452" s="6"/>
      <c r="J452" s="2"/>
    </row>
    <row r="453" spans="1:10" ht="16.2" customHeight="1">
      <c r="A453"/>
      <c r="B453" s="201" t="s">
        <v>208</v>
      </c>
      <c r="C453" s="202" t="s">
        <v>228</v>
      </c>
      <c r="D453" s="203" t="s">
        <v>377</v>
      </c>
      <c r="E453" s="204"/>
      <c r="F453" s="205"/>
      <c r="G453"/>
      <c r="H453" s="6"/>
      <c r="I453" s="6"/>
      <c r="J453" s="2"/>
    </row>
    <row r="454" spans="1:10" ht="16.2" customHeight="1">
      <c r="A454"/>
      <c r="B454" s="206" t="s">
        <v>209</v>
      </c>
      <c r="C454" s="207" t="s">
        <v>316</v>
      </c>
      <c r="D454" s="269" t="s">
        <v>382</v>
      </c>
      <c r="E454" s="209"/>
      <c r="F454" s="210"/>
      <c r="G454"/>
      <c r="H454" s="6"/>
      <c r="I454" s="6"/>
      <c r="J454" s="2"/>
    </row>
    <row r="455" spans="1:10" ht="16.2" customHeight="1" thickBot="1">
      <c r="A455"/>
      <c r="B455" s="206" t="s">
        <v>210</v>
      </c>
      <c r="C455" s="211" t="s">
        <v>14</v>
      </c>
      <c r="D455" s="212"/>
      <c r="E455" s="209"/>
      <c r="F455" s="210"/>
      <c r="G455"/>
      <c r="H455" s="6"/>
      <c r="I455" s="6"/>
      <c r="J455" s="2"/>
    </row>
    <row r="456" spans="1:10" ht="31.5" customHeight="1" thickBot="1">
      <c r="A456"/>
      <c r="B456" s="213" t="s">
        <v>211</v>
      </c>
      <c r="C456" s="214" t="s">
        <v>212</v>
      </c>
      <c r="D456" s="214" t="s">
        <v>213</v>
      </c>
      <c r="E456" s="214" t="s">
        <v>214</v>
      </c>
      <c r="F456" s="215" t="s">
        <v>215</v>
      </c>
      <c r="G456"/>
      <c r="H456" s="187"/>
      <c r="I456" s="187"/>
      <c r="J456" s="2"/>
    </row>
    <row r="457" spans="1:10" ht="16.2" customHeight="1" thickBot="1">
      <c r="A457"/>
      <c r="B457" s="216" t="s">
        <v>216</v>
      </c>
      <c r="C457" s="217"/>
      <c r="D457" s="218"/>
      <c r="E457" s="217"/>
      <c r="F457" s="219">
        <f>SUM(F458:F467)</f>
        <v>0</v>
      </c>
      <c r="G457"/>
      <c r="H457" s="188"/>
      <c r="I457" s="188"/>
      <c r="J457" s="2"/>
    </row>
    <row r="458" spans="1:10" ht="16.2" customHeight="1">
      <c r="A458"/>
      <c r="B458" s="1110"/>
      <c r="C458" s="1111"/>
      <c r="D458" s="1112"/>
      <c r="E458" s="1113"/>
      <c r="F458" s="1114"/>
      <c r="G458"/>
      <c r="H458" s="189"/>
      <c r="I458" s="189"/>
      <c r="J458" s="2"/>
    </row>
    <row r="459" spans="1:10" ht="16.2" customHeight="1">
      <c r="A459"/>
      <c r="B459" s="1108"/>
      <c r="C459" s="1111"/>
      <c r="D459" s="1112"/>
      <c r="E459" s="1113"/>
      <c r="F459" s="1114"/>
      <c r="G459"/>
      <c r="H459" s="189"/>
      <c r="I459" s="189"/>
      <c r="J459" s="2"/>
    </row>
    <row r="460" spans="1:10" ht="16.2" customHeight="1">
      <c r="A460"/>
      <c r="B460" s="1108"/>
      <c r="C460" s="1111"/>
      <c r="D460" s="1112"/>
      <c r="E460" s="1113"/>
      <c r="F460" s="1114"/>
      <c r="G460"/>
      <c r="H460" s="189"/>
      <c r="I460" s="189"/>
      <c r="J460" s="2"/>
    </row>
    <row r="461" spans="1:10" ht="16.2" customHeight="1">
      <c r="A461"/>
      <c r="B461" s="1108"/>
      <c r="C461" s="1111"/>
      <c r="D461" s="1112"/>
      <c r="E461" s="1113"/>
      <c r="F461" s="1114"/>
      <c r="G461"/>
      <c r="H461" s="189"/>
      <c r="I461" s="189"/>
      <c r="J461" s="2"/>
    </row>
    <row r="462" spans="1:10" ht="16.2" customHeight="1">
      <c r="A462"/>
      <c r="B462" s="1108"/>
      <c r="C462" s="1111"/>
      <c r="D462" s="1112"/>
      <c r="E462" s="1113"/>
      <c r="F462" s="1114"/>
      <c r="G462"/>
      <c r="H462" s="189"/>
      <c r="I462" s="189"/>
      <c r="J462" s="2"/>
    </row>
    <row r="463" spans="1:10" ht="16.2" customHeight="1">
      <c r="A463"/>
      <c r="B463" s="1108"/>
      <c r="C463" s="1111"/>
      <c r="D463" s="1112"/>
      <c r="E463" s="1113"/>
      <c r="F463" s="1114"/>
      <c r="G463"/>
      <c r="H463" s="189"/>
      <c r="I463" s="189"/>
      <c r="J463" s="2"/>
    </row>
    <row r="464" spans="1:10" ht="16.2" customHeight="1">
      <c r="A464"/>
      <c r="B464" s="1108"/>
      <c r="C464" s="1111"/>
      <c r="D464" s="1112"/>
      <c r="E464" s="1113"/>
      <c r="F464" s="1114"/>
      <c r="G464"/>
      <c r="H464" s="189"/>
      <c r="I464" s="189"/>
      <c r="J464" s="2"/>
    </row>
    <row r="465" spans="1:10" ht="16.2" customHeight="1">
      <c r="A465"/>
      <c r="B465" s="1108"/>
      <c r="C465" s="1111"/>
      <c r="D465" s="1112"/>
      <c r="E465" s="1113"/>
      <c r="F465" s="1114"/>
      <c r="G465"/>
      <c r="H465" s="189"/>
      <c r="I465" s="189"/>
      <c r="J465" s="2"/>
    </row>
    <row r="466" spans="1:10" ht="16.2" customHeight="1">
      <c r="A466"/>
      <c r="B466" s="220"/>
      <c r="C466" s="221"/>
      <c r="D466" s="222"/>
      <c r="E466" s="222"/>
      <c r="F466" s="223"/>
      <c r="G466"/>
      <c r="H466" s="6"/>
      <c r="I466" s="6"/>
      <c r="J466" s="2"/>
    </row>
    <row r="467" spans="1:10" ht="16.2" customHeight="1" thickBot="1">
      <c r="A467"/>
      <c r="B467" s="230"/>
      <c r="C467" s="231"/>
      <c r="D467" s="231"/>
      <c r="E467" s="231"/>
      <c r="F467" s="223"/>
      <c r="G467"/>
      <c r="H467" s="189"/>
      <c r="I467" s="189"/>
      <c r="J467" s="2"/>
    </row>
    <row r="468" spans="1:10" ht="16.2" customHeight="1" thickBot="1">
      <c r="A468"/>
      <c r="B468" s="216" t="s">
        <v>217</v>
      </c>
      <c r="C468" s="217"/>
      <c r="D468" s="218"/>
      <c r="E468" s="217"/>
      <c r="F468" s="219">
        <f>SUM(F469:F471)</f>
        <v>0</v>
      </c>
      <c r="G468"/>
      <c r="H468" s="189"/>
      <c r="I468" s="189"/>
      <c r="J468" s="2"/>
    </row>
    <row r="469" spans="1:10" ht="16.2" customHeight="1">
      <c r="A469"/>
      <c r="B469" s="275"/>
      <c r="C469" s="221"/>
      <c r="D469" s="262"/>
      <c r="E469" s="272"/>
      <c r="F469" s="223"/>
      <c r="G469"/>
      <c r="H469" s="190"/>
      <c r="I469" s="190"/>
      <c r="J469" s="2"/>
    </row>
    <row r="470" spans="1:10" ht="16.2" customHeight="1">
      <c r="A470"/>
      <c r="B470" s="276"/>
      <c r="C470" s="225"/>
      <c r="D470" s="263"/>
      <c r="E470" s="272"/>
      <c r="F470" s="223"/>
      <c r="G470"/>
      <c r="H470" s="189"/>
      <c r="I470" s="189"/>
      <c r="J470" s="2"/>
    </row>
    <row r="471" spans="1:10" ht="16.2" customHeight="1" thickBot="1">
      <c r="A471"/>
      <c r="B471" s="230"/>
      <c r="C471" s="231"/>
      <c r="D471" s="231"/>
      <c r="E471" s="231"/>
      <c r="F471" s="223"/>
      <c r="G471"/>
      <c r="H471" s="191"/>
      <c r="I471" s="191"/>
      <c r="J471" s="2"/>
    </row>
    <row r="472" spans="1:10" ht="16.2" customHeight="1" thickBot="1">
      <c r="A472"/>
      <c r="B472" s="216" t="s">
        <v>218</v>
      </c>
      <c r="C472" s="217"/>
      <c r="D472" s="218"/>
      <c r="E472" s="217"/>
      <c r="F472" s="219">
        <f>SUM(F473:F475)</f>
        <v>0</v>
      </c>
      <c r="G472"/>
      <c r="H472" s="191"/>
      <c r="I472" s="191"/>
      <c r="J472" s="2"/>
    </row>
    <row r="473" spans="1:10" ht="16.2" customHeight="1">
      <c r="A473"/>
      <c r="B473" s="220"/>
      <c r="C473" s="221"/>
      <c r="D473" s="233"/>
      <c r="E473" s="221"/>
      <c r="F473" s="223"/>
      <c r="G473"/>
      <c r="H473" s="191"/>
      <c r="I473" s="191"/>
      <c r="J473" s="2"/>
    </row>
    <row r="474" spans="1:10" ht="16.2" customHeight="1">
      <c r="A474"/>
      <c r="B474" s="224"/>
      <c r="C474" s="225"/>
      <c r="D474" s="229"/>
      <c r="E474" s="225"/>
      <c r="F474" s="227"/>
      <c r="G474"/>
      <c r="H474" s="188"/>
      <c r="I474" s="188"/>
      <c r="J474" s="2"/>
    </row>
    <row r="475" spans="1:10" ht="16.2" customHeight="1" thickBot="1">
      <c r="A475"/>
      <c r="B475" s="234"/>
      <c r="C475" s="231"/>
      <c r="D475" s="232"/>
      <c r="E475" s="231"/>
      <c r="F475" s="235"/>
      <c r="G475"/>
      <c r="H475" s="189"/>
      <c r="I475" s="189"/>
      <c r="J475" s="2"/>
    </row>
    <row r="476" spans="1:10" ht="16.2" customHeight="1" thickTop="1" thickBot="1">
      <c r="A476"/>
      <c r="B476"/>
      <c r="C476" s="236"/>
      <c r="D476" s="237"/>
      <c r="E476" s="238" t="s">
        <v>219</v>
      </c>
      <c r="F476" s="239">
        <f>SUM(F457,F468,F472)</f>
        <v>0</v>
      </c>
      <c r="G476"/>
      <c r="H476" s="192"/>
      <c r="I476" s="192"/>
      <c r="J476" s="2"/>
    </row>
    <row r="477" spans="1:10" ht="16.2" customHeight="1" thickTop="1" thickBot="1">
      <c r="A477"/>
      <c r="B477"/>
      <c r="C477" s="240"/>
      <c r="D477" s="241"/>
      <c r="E477" s="242" t="s">
        <v>220</v>
      </c>
      <c r="F477" s="239">
        <f>$H$27</f>
        <v>1.5202880000000003</v>
      </c>
      <c r="G477"/>
      <c r="H477" s="54"/>
      <c r="I477" s="54"/>
      <c r="J477" s="2"/>
    </row>
    <row r="478" spans="1:10" ht="16.2" customHeight="1" thickTop="1" thickBot="1">
      <c r="A478"/>
      <c r="B478"/>
      <c r="C478" s="243"/>
      <c r="D478" s="244"/>
      <c r="E478" s="245" t="s">
        <v>221</v>
      </c>
      <c r="F478" s="454">
        <f>+F477*F476</f>
        <v>0</v>
      </c>
      <c r="G478"/>
      <c r="J478" s="2"/>
    </row>
    <row r="479" spans="1:10" ht="16.2" customHeight="1">
      <c r="A479"/>
      <c r="B479"/>
      <c r="C479" s="200"/>
      <c r="D479" s="208"/>
      <c r="E479" s="246"/>
      <c r="F479" s="247"/>
      <c r="G479"/>
      <c r="J479" s="2"/>
    </row>
    <row r="480" spans="1:10" ht="16.2" customHeight="1">
      <c r="A480" s="51"/>
      <c r="B480" s="51"/>
      <c r="C480" s="51"/>
      <c r="D480" s="51"/>
      <c r="E480" s="51"/>
      <c r="F480" s="51"/>
      <c r="G480" s="51"/>
      <c r="J480" s="2"/>
    </row>
    <row r="481" spans="1:10" ht="16.2" customHeight="1">
      <c r="A481" s="57"/>
      <c r="B481" s="57"/>
      <c r="C481" s="57"/>
      <c r="D481" s="57"/>
      <c r="E481" s="57"/>
      <c r="F481" s="57"/>
      <c r="G481" s="57"/>
      <c r="H481" s="60"/>
      <c r="I481" s="60"/>
      <c r="J481" s="2"/>
    </row>
    <row r="482" spans="1:10" ht="16.2" customHeight="1">
      <c r="A482" s="193"/>
      <c r="B482" s="194" t="s">
        <v>1172</v>
      </c>
      <c r="C482" s="193"/>
      <c r="D482" s="193"/>
      <c r="E482" s="195" t="str">
        <f>$B$3</f>
        <v xml:space="preserve">ESCUELA Nº </v>
      </c>
      <c r="F482" s="193"/>
      <c r="G482" s="193"/>
      <c r="H482" s="265"/>
      <c r="I482" s="265"/>
      <c r="J482" s="2"/>
    </row>
    <row r="483" spans="1:10" ht="16.2" customHeight="1">
      <c r="A483" s="193"/>
      <c r="B483" s="195"/>
      <c r="C483" s="193"/>
      <c r="D483" s="193"/>
      <c r="E483" s="195" t="str">
        <f>$B$4</f>
        <v>SATURNINO SEGUROLA</v>
      </c>
      <c r="F483" s="193"/>
      <c r="G483" s="193"/>
      <c r="H483" s="2"/>
      <c r="I483" s="2"/>
      <c r="J483" s="2"/>
    </row>
    <row r="484" spans="1:10" ht="16.2" customHeight="1">
      <c r="A484" s="193"/>
      <c r="B484" s="195"/>
      <c r="C484" s="193"/>
      <c r="D484" s="193"/>
      <c r="E484" s="249" t="str">
        <f>$B$5</f>
        <v>SARMIENTO - SAN JUAN</v>
      </c>
      <c r="F484" s="193"/>
      <c r="G484" s="193"/>
      <c r="H484" s="2"/>
      <c r="I484" s="2"/>
      <c r="J484" s="2"/>
    </row>
    <row r="485" spans="1:10" ht="16.2" customHeight="1">
      <c r="A485" s="196"/>
      <c r="B485" s="196"/>
      <c r="C485" s="196"/>
      <c r="D485" s="197"/>
      <c r="E485" s="198" t="s">
        <v>207</v>
      </c>
      <c r="F485" s="196"/>
      <c r="G485" s="196"/>
      <c r="H485" s="2"/>
      <c r="I485" s="2"/>
      <c r="J485" s="2"/>
    </row>
    <row r="486" spans="1:10" ht="16.2" customHeight="1">
      <c r="A486" s="193"/>
      <c r="B486" s="199" t="s">
        <v>222</v>
      </c>
      <c r="C486" s="193"/>
      <c r="D486" s="199"/>
      <c r="E486" s="199"/>
      <c r="F486" s="199"/>
      <c r="G486" s="199"/>
      <c r="H486" s="6"/>
      <c r="I486" s="6"/>
      <c r="J486" s="2"/>
    </row>
    <row r="487" spans="1:10" ht="16.2" customHeight="1">
      <c r="A487"/>
      <c r="B487"/>
      <c r="C487" s="200"/>
      <c r="D487" s="101"/>
      <c r="E487" s="200"/>
      <c r="F487" s="200"/>
      <c r="G487"/>
      <c r="H487" s="6"/>
      <c r="I487" s="6"/>
      <c r="J487" s="2"/>
    </row>
    <row r="488" spans="1:10" ht="16.2" customHeight="1" thickBot="1">
      <c r="A488"/>
      <c r="B488"/>
      <c r="C488" s="200"/>
      <c r="D488" s="101"/>
      <c r="E488" s="200"/>
      <c r="F488" s="200"/>
      <c r="G488"/>
      <c r="H488" s="6"/>
      <c r="I488" s="6"/>
      <c r="J488" s="2"/>
    </row>
    <row r="489" spans="1:10" ht="16.2" customHeight="1">
      <c r="A489"/>
      <c r="B489" s="201" t="s">
        <v>208</v>
      </c>
      <c r="C489" s="202" t="s">
        <v>228</v>
      </c>
      <c r="D489" s="203" t="s">
        <v>377</v>
      </c>
      <c r="E489" s="204"/>
      <c r="F489" s="205"/>
      <c r="G489"/>
      <c r="H489" s="6"/>
      <c r="I489" s="6"/>
      <c r="J489" s="2"/>
    </row>
    <row r="490" spans="1:10" ht="16.2" customHeight="1">
      <c r="A490"/>
      <c r="B490" s="206" t="s">
        <v>209</v>
      </c>
      <c r="C490" s="207" t="s">
        <v>317</v>
      </c>
      <c r="D490" s="274" t="s">
        <v>381</v>
      </c>
      <c r="E490" s="209"/>
      <c r="F490" s="210"/>
      <c r="G490"/>
      <c r="H490" s="6"/>
      <c r="I490" s="6"/>
      <c r="J490" s="2"/>
    </row>
    <row r="491" spans="1:10" ht="16.2" customHeight="1" thickBot="1">
      <c r="A491"/>
      <c r="B491" s="206" t="s">
        <v>210</v>
      </c>
      <c r="C491" s="211" t="s">
        <v>14</v>
      </c>
      <c r="D491" s="212"/>
      <c r="E491" s="209"/>
      <c r="F491" s="210"/>
      <c r="G491"/>
      <c r="H491" s="187"/>
      <c r="I491" s="187"/>
      <c r="J491" s="2"/>
    </row>
    <row r="492" spans="1:10" ht="31.5" customHeight="1" thickBot="1">
      <c r="A492"/>
      <c r="B492" s="213" t="s">
        <v>211</v>
      </c>
      <c r="C492" s="214" t="s">
        <v>212</v>
      </c>
      <c r="D492" s="214" t="s">
        <v>213</v>
      </c>
      <c r="E492" s="214" t="s">
        <v>214</v>
      </c>
      <c r="F492" s="215" t="s">
        <v>215</v>
      </c>
      <c r="G492"/>
      <c r="H492" s="188"/>
      <c r="I492" s="188"/>
      <c r="J492" s="2"/>
    </row>
    <row r="493" spans="1:10" ht="16.2" customHeight="1" thickBot="1">
      <c r="A493"/>
      <c r="B493" s="216" t="s">
        <v>216</v>
      </c>
      <c r="C493" s="217"/>
      <c r="D493" s="218"/>
      <c r="E493" s="217"/>
      <c r="F493" s="219">
        <f>SUM(F494:F503)</f>
        <v>0</v>
      </c>
      <c r="G493"/>
      <c r="H493" s="189"/>
      <c r="I493" s="189"/>
      <c r="J493" s="2"/>
    </row>
    <row r="494" spans="1:10" ht="16.2" customHeight="1">
      <c r="A494"/>
      <c r="B494" s="1110"/>
      <c r="C494" s="1111"/>
      <c r="D494" s="1112"/>
      <c r="E494" s="1113"/>
      <c r="F494" s="1114"/>
      <c r="G494"/>
      <c r="H494" s="189"/>
      <c r="I494" s="189"/>
      <c r="J494" s="2"/>
    </row>
    <row r="495" spans="1:10" ht="16.2" customHeight="1">
      <c r="A495"/>
      <c r="B495" s="1108"/>
      <c r="C495" s="1111"/>
      <c r="D495" s="1112"/>
      <c r="E495" s="1113"/>
      <c r="F495" s="1114"/>
      <c r="G495"/>
      <c r="H495" s="189"/>
      <c r="I495" s="189"/>
      <c r="J495" s="2"/>
    </row>
    <row r="496" spans="1:10" ht="16.2" customHeight="1">
      <c r="A496"/>
      <c r="B496" s="1108"/>
      <c r="C496" s="1111"/>
      <c r="D496" s="1112"/>
      <c r="E496" s="1113"/>
      <c r="F496" s="1114"/>
      <c r="G496"/>
      <c r="H496" s="189"/>
      <c r="I496" s="189"/>
      <c r="J496" s="2"/>
    </row>
    <row r="497" spans="1:10" ht="16.2" customHeight="1">
      <c r="A497"/>
      <c r="B497" s="1108"/>
      <c r="C497" s="1111"/>
      <c r="D497" s="1112"/>
      <c r="E497" s="1113"/>
      <c r="F497" s="1114"/>
      <c r="G497"/>
      <c r="H497" s="189"/>
      <c r="I497" s="189"/>
      <c r="J497" s="2"/>
    </row>
    <row r="498" spans="1:10" ht="16.2" customHeight="1">
      <c r="A498"/>
      <c r="B498" s="1108"/>
      <c r="C498" s="1111"/>
      <c r="D498" s="1112"/>
      <c r="E498" s="1113"/>
      <c r="F498" s="1114"/>
      <c r="G498"/>
      <c r="H498" s="189"/>
      <c r="I498" s="189"/>
      <c r="J498" s="2"/>
    </row>
    <row r="499" spans="1:10" ht="16.2" customHeight="1">
      <c r="A499"/>
      <c r="B499" s="1108"/>
      <c r="C499" s="1111"/>
      <c r="D499" s="1112"/>
      <c r="E499" s="1113"/>
      <c r="F499" s="1114"/>
      <c r="G499"/>
      <c r="H499" s="189"/>
      <c r="I499" s="189"/>
      <c r="J499" s="2"/>
    </row>
    <row r="500" spans="1:10" ht="16.2" customHeight="1">
      <c r="A500"/>
      <c r="B500" s="1108"/>
      <c r="C500" s="1111"/>
      <c r="D500" s="1112"/>
      <c r="E500" s="1113"/>
      <c r="F500" s="1114"/>
      <c r="G500"/>
      <c r="H500" s="189"/>
      <c r="I500" s="189"/>
      <c r="J500" s="2"/>
    </row>
    <row r="501" spans="1:10" ht="16.2" customHeight="1">
      <c r="A501"/>
      <c r="B501" s="1108"/>
      <c r="C501" s="1111"/>
      <c r="D501" s="1112"/>
      <c r="E501" s="1113"/>
      <c r="F501" s="1114"/>
      <c r="G501"/>
      <c r="H501" s="6"/>
      <c r="I501" s="6"/>
      <c r="J501" s="2"/>
    </row>
    <row r="502" spans="1:10" ht="16.2" customHeight="1">
      <c r="A502"/>
      <c r="B502" s="220"/>
      <c r="C502" s="221"/>
      <c r="D502" s="222"/>
      <c r="E502" s="222"/>
      <c r="F502" s="223"/>
      <c r="G502"/>
      <c r="H502" s="6"/>
      <c r="I502" s="6"/>
      <c r="J502" s="2"/>
    </row>
    <row r="503" spans="1:10" ht="16.2" customHeight="1" thickBot="1">
      <c r="A503"/>
      <c r="B503" s="230"/>
      <c r="C503" s="231"/>
      <c r="D503" s="231"/>
      <c r="E503" s="231"/>
      <c r="F503" s="223"/>
      <c r="G503"/>
      <c r="H503" s="189"/>
      <c r="I503" s="189"/>
      <c r="J503" s="2"/>
    </row>
    <row r="504" spans="1:10" ht="16.2" customHeight="1" thickBot="1">
      <c r="A504"/>
      <c r="B504" s="216" t="s">
        <v>217</v>
      </c>
      <c r="C504" s="217"/>
      <c r="D504" s="218"/>
      <c r="E504" s="217"/>
      <c r="F504" s="219">
        <f>SUM(F505:F507)</f>
        <v>0</v>
      </c>
      <c r="G504"/>
      <c r="H504" s="190"/>
      <c r="I504" s="190"/>
      <c r="J504" s="2"/>
    </row>
    <row r="505" spans="1:10" ht="16.2" customHeight="1">
      <c r="A505"/>
      <c r="B505" s="1115"/>
      <c r="C505" s="1117"/>
      <c r="D505" s="1118"/>
      <c r="E505" s="1113"/>
      <c r="F505" s="1114"/>
      <c r="G505"/>
      <c r="H505" s="189"/>
      <c r="I505" s="189"/>
      <c r="J505" s="2"/>
    </row>
    <row r="506" spans="1:10" ht="16.2" customHeight="1">
      <c r="A506"/>
      <c r="B506" s="1110"/>
      <c r="C506" s="1119"/>
      <c r="D506" s="1120"/>
      <c r="E506" s="1113"/>
      <c r="F506" s="1114"/>
      <c r="G506"/>
      <c r="H506" s="191"/>
      <c r="I506" s="191"/>
      <c r="J506" s="2"/>
    </row>
    <row r="507" spans="1:10" ht="16.2" customHeight="1" thickBot="1">
      <c r="A507"/>
      <c r="B507" s="230"/>
      <c r="C507" s="231"/>
      <c r="D507" s="231"/>
      <c r="E507" s="231"/>
      <c r="F507" s="223"/>
      <c r="G507"/>
      <c r="H507" s="191"/>
      <c r="I507" s="191"/>
      <c r="J507" s="2"/>
    </row>
    <row r="508" spans="1:10" ht="16.2" customHeight="1" thickBot="1">
      <c r="A508"/>
      <c r="B508" s="216" t="s">
        <v>218</v>
      </c>
      <c r="C508" s="217"/>
      <c r="D508" s="218"/>
      <c r="E508" s="217"/>
      <c r="F508" s="219">
        <f>SUM(F509:F511)</f>
        <v>0</v>
      </c>
      <c r="G508"/>
      <c r="H508" s="191"/>
      <c r="I508" s="191"/>
      <c r="J508" s="2"/>
    </row>
    <row r="509" spans="1:10" ht="16.2" customHeight="1">
      <c r="A509"/>
      <c r="B509" s="220"/>
      <c r="C509" s="221"/>
      <c r="D509" s="233"/>
      <c r="E509" s="221"/>
      <c r="F509" s="223"/>
      <c r="G509"/>
      <c r="H509" s="188"/>
      <c r="I509" s="188"/>
      <c r="J509" s="2"/>
    </row>
    <row r="510" spans="1:10" ht="16.2" customHeight="1">
      <c r="A510"/>
      <c r="B510" s="224"/>
      <c r="C510" s="225"/>
      <c r="D510" s="229"/>
      <c r="E510" s="225"/>
      <c r="F510" s="227"/>
      <c r="G510"/>
      <c r="H510" s="189"/>
      <c r="I510" s="189"/>
      <c r="J510" s="2"/>
    </row>
    <row r="511" spans="1:10" ht="16.2" customHeight="1" thickBot="1">
      <c r="A511"/>
      <c r="B511" s="234"/>
      <c r="C511" s="231"/>
      <c r="D511" s="232"/>
      <c r="E511" s="231"/>
      <c r="F511" s="235"/>
      <c r="G511"/>
      <c r="H511" s="192"/>
      <c r="I511" s="192"/>
      <c r="J511" s="2"/>
    </row>
    <row r="512" spans="1:10" ht="16.2" customHeight="1" thickTop="1" thickBot="1">
      <c r="A512"/>
      <c r="B512"/>
      <c r="C512" s="236"/>
      <c r="D512" s="237"/>
      <c r="E512" s="238" t="s">
        <v>219</v>
      </c>
      <c r="F512" s="239">
        <f>SUM(F493,F504,F508)</f>
        <v>0</v>
      </c>
      <c r="G512"/>
      <c r="H512" s="54"/>
      <c r="I512" s="54"/>
      <c r="J512" s="2"/>
    </row>
    <row r="513" spans="1:10" ht="16.2" customHeight="1" thickTop="1" thickBot="1">
      <c r="A513"/>
      <c r="B513"/>
      <c r="C513" s="240"/>
      <c r="D513" s="241"/>
      <c r="E513" s="242" t="s">
        <v>220</v>
      </c>
      <c r="F513" s="239">
        <f>$H$27</f>
        <v>1.5202880000000003</v>
      </c>
      <c r="G513"/>
      <c r="J513" s="2"/>
    </row>
    <row r="514" spans="1:10" ht="16.2" customHeight="1" thickTop="1" thickBot="1">
      <c r="A514"/>
      <c r="B514"/>
      <c r="C514" s="243"/>
      <c r="D514" s="244"/>
      <c r="E514" s="245" t="s">
        <v>221</v>
      </c>
      <c r="F514" s="454">
        <f>+F513*F512</f>
        <v>0</v>
      </c>
      <c r="G514"/>
      <c r="J514" s="2"/>
    </row>
    <row r="515" spans="1:10" ht="16.2" customHeight="1">
      <c r="A515"/>
      <c r="B515"/>
      <c r="C515" s="200"/>
      <c r="D515" s="208"/>
      <c r="E515" s="246"/>
      <c r="F515" s="247"/>
      <c r="G515"/>
      <c r="J515" s="2"/>
    </row>
    <row r="516" spans="1:10" ht="16.2" customHeight="1">
      <c r="A516" s="51"/>
      <c r="B516" s="51"/>
      <c r="C516" s="51"/>
      <c r="D516" s="51"/>
      <c r="E516" s="51"/>
      <c r="F516" s="51"/>
      <c r="G516" s="51"/>
      <c r="J516" s="2"/>
    </row>
    <row r="517" spans="1:10" ht="16.2" customHeight="1">
      <c r="A517" s="57"/>
      <c r="B517" s="57"/>
      <c r="C517" s="57"/>
      <c r="D517" s="57"/>
      <c r="E517" s="57"/>
      <c r="F517" s="57"/>
      <c r="G517" s="57"/>
      <c r="J517" s="2"/>
    </row>
    <row r="518" spans="1:10" ht="16.2" customHeight="1">
      <c r="A518" s="193"/>
      <c r="B518" s="194" t="s">
        <v>1172</v>
      </c>
      <c r="C518" s="193"/>
      <c r="D518" s="193"/>
      <c r="E518" s="195" t="str">
        <f>$B$3</f>
        <v xml:space="preserve">ESCUELA Nº </v>
      </c>
      <c r="F518" s="193"/>
      <c r="G518" s="193"/>
      <c r="H518" s="265"/>
      <c r="I518" s="265"/>
      <c r="J518" s="2"/>
    </row>
    <row r="519" spans="1:10" ht="16.2" customHeight="1">
      <c r="A519" s="193"/>
      <c r="B519" s="195"/>
      <c r="C519" s="193"/>
      <c r="D519" s="193"/>
      <c r="E519" s="195" t="str">
        <f>$B$4</f>
        <v>SATURNINO SEGUROLA</v>
      </c>
      <c r="F519" s="193"/>
      <c r="G519" s="193"/>
      <c r="H519" s="2"/>
      <c r="I519" s="2"/>
      <c r="J519" s="2"/>
    </row>
    <row r="520" spans="1:10" ht="16.2" customHeight="1">
      <c r="A520" s="193"/>
      <c r="B520" s="195"/>
      <c r="C520" s="193"/>
      <c r="D520" s="193"/>
      <c r="E520" s="249" t="str">
        <f>$B$5</f>
        <v>SARMIENTO - SAN JUAN</v>
      </c>
      <c r="F520" s="193"/>
      <c r="G520" s="193"/>
      <c r="H520" s="2"/>
      <c r="I520" s="2"/>
      <c r="J520" s="2"/>
    </row>
    <row r="521" spans="1:10" ht="16.2" customHeight="1">
      <c r="A521" s="196"/>
      <c r="B521" s="196"/>
      <c r="C521" s="196"/>
      <c r="D521" s="197"/>
      <c r="E521" s="198" t="s">
        <v>207</v>
      </c>
      <c r="F521" s="196"/>
      <c r="G521" s="196"/>
      <c r="H521" s="2"/>
      <c r="I521" s="2"/>
      <c r="J521" s="2"/>
    </row>
    <row r="522" spans="1:10" ht="16.2" customHeight="1">
      <c r="A522" s="193"/>
      <c r="B522" s="199" t="s">
        <v>222</v>
      </c>
      <c r="C522" s="193"/>
      <c r="D522" s="199"/>
      <c r="E522" s="199"/>
      <c r="F522" s="199"/>
      <c r="G522" s="199"/>
      <c r="H522" s="6"/>
      <c r="I522" s="6"/>
      <c r="J522" s="2"/>
    </row>
    <row r="523" spans="1:10" ht="16.2" customHeight="1">
      <c r="A523"/>
      <c r="B523"/>
      <c r="C523" s="200"/>
      <c r="D523" s="101"/>
      <c r="E523" s="200"/>
      <c r="F523" s="200"/>
      <c r="G523"/>
      <c r="H523" s="6"/>
      <c r="I523" s="6"/>
      <c r="J523" s="2"/>
    </row>
    <row r="524" spans="1:10" ht="16.2" customHeight="1" thickBot="1">
      <c r="A524"/>
      <c r="B524"/>
      <c r="C524" s="200"/>
      <c r="D524" s="101"/>
      <c r="E524" s="200"/>
      <c r="F524" s="200"/>
      <c r="G524"/>
      <c r="H524" s="6"/>
      <c r="I524" s="6"/>
      <c r="J524" s="2"/>
    </row>
    <row r="525" spans="1:10" ht="16.2" customHeight="1">
      <c r="A525"/>
      <c r="B525" s="201" t="s">
        <v>208</v>
      </c>
      <c r="C525" s="202" t="s">
        <v>228</v>
      </c>
      <c r="D525" s="203" t="s">
        <v>377</v>
      </c>
      <c r="E525" s="204"/>
      <c r="F525" s="205"/>
      <c r="G525"/>
      <c r="H525" s="6"/>
      <c r="I525" s="6"/>
      <c r="J525" s="2"/>
    </row>
    <row r="526" spans="1:10" ht="16.2" customHeight="1">
      <c r="A526"/>
      <c r="B526" s="206" t="s">
        <v>209</v>
      </c>
      <c r="C526" s="207" t="s">
        <v>318</v>
      </c>
      <c r="D526" s="269" t="s">
        <v>386</v>
      </c>
      <c r="E526" s="209"/>
      <c r="F526" s="210"/>
      <c r="G526"/>
      <c r="H526" s="6"/>
      <c r="I526" s="6"/>
      <c r="J526" s="2"/>
    </row>
    <row r="527" spans="1:10" ht="16.2" customHeight="1" thickBot="1">
      <c r="A527"/>
      <c r="B527" s="206" t="s">
        <v>210</v>
      </c>
      <c r="C527" s="211" t="s">
        <v>14</v>
      </c>
      <c r="D527" s="212"/>
      <c r="E527" s="209"/>
      <c r="F527" s="210"/>
      <c r="G527"/>
      <c r="H527" s="187"/>
      <c r="I527" s="187"/>
      <c r="J527" s="2"/>
    </row>
    <row r="528" spans="1:10" ht="30.75" customHeight="1" thickBot="1">
      <c r="A528"/>
      <c r="B528" s="213" t="s">
        <v>211</v>
      </c>
      <c r="C528" s="214" t="s">
        <v>212</v>
      </c>
      <c r="D528" s="214" t="s">
        <v>213</v>
      </c>
      <c r="E528" s="214" t="s">
        <v>214</v>
      </c>
      <c r="F528" s="215" t="s">
        <v>215</v>
      </c>
      <c r="G528"/>
      <c r="H528" s="188"/>
      <c r="I528" s="188"/>
      <c r="J528" s="2"/>
    </row>
    <row r="529" spans="1:10" ht="16.2" customHeight="1" thickBot="1">
      <c r="A529"/>
      <c r="B529" s="216" t="s">
        <v>216</v>
      </c>
      <c r="C529" s="217"/>
      <c r="D529" s="218"/>
      <c r="E529" s="217"/>
      <c r="F529" s="219">
        <f>SUM(F530:F539)</f>
        <v>0</v>
      </c>
      <c r="G529"/>
      <c r="H529" s="189"/>
      <c r="I529" s="189"/>
      <c r="J529" s="2"/>
    </row>
    <row r="530" spans="1:10" ht="16.2" customHeight="1">
      <c r="A530"/>
      <c r="B530" s="1110"/>
      <c r="C530" s="1111"/>
      <c r="D530" s="1112"/>
      <c r="E530" s="1113"/>
      <c r="F530" s="1114"/>
      <c r="G530"/>
      <c r="H530" s="189"/>
      <c r="I530" s="189"/>
      <c r="J530" s="2"/>
    </row>
    <row r="531" spans="1:10" ht="16.2" customHeight="1">
      <c r="A531"/>
      <c r="B531" s="1108"/>
      <c r="C531" s="1111"/>
      <c r="D531" s="1112"/>
      <c r="E531" s="1113"/>
      <c r="F531" s="1114"/>
      <c r="G531"/>
      <c r="H531" s="189"/>
      <c r="I531" s="189"/>
      <c r="J531" s="2"/>
    </row>
    <row r="532" spans="1:10" ht="16.2" customHeight="1">
      <c r="A532"/>
      <c r="B532" s="1108"/>
      <c r="C532" s="1111"/>
      <c r="D532" s="1112"/>
      <c r="E532" s="1113"/>
      <c r="F532" s="1114"/>
      <c r="G532"/>
      <c r="H532" s="189"/>
      <c r="I532" s="189"/>
      <c r="J532" s="2"/>
    </row>
    <row r="533" spans="1:10" ht="16.2" customHeight="1">
      <c r="A533"/>
      <c r="B533" s="1108"/>
      <c r="C533" s="1111"/>
      <c r="D533" s="1112"/>
      <c r="E533" s="1113"/>
      <c r="F533" s="1114"/>
      <c r="G533"/>
      <c r="H533" s="189"/>
      <c r="I533" s="189"/>
      <c r="J533" s="2"/>
    </row>
    <row r="534" spans="1:10" ht="16.2" customHeight="1">
      <c r="A534"/>
      <c r="B534" s="1108"/>
      <c r="C534" s="1111"/>
      <c r="D534" s="1112"/>
      <c r="E534" s="1113"/>
      <c r="F534" s="1114"/>
      <c r="G534"/>
      <c r="H534" s="189"/>
      <c r="I534" s="189"/>
      <c r="J534" s="2"/>
    </row>
    <row r="535" spans="1:10" ht="16.2" customHeight="1">
      <c r="A535"/>
      <c r="B535" s="1108"/>
      <c r="C535" s="1111"/>
      <c r="D535" s="1112"/>
      <c r="E535" s="1113"/>
      <c r="F535" s="1114"/>
      <c r="G535"/>
      <c r="H535" s="189"/>
      <c r="I535" s="189"/>
      <c r="J535" s="2"/>
    </row>
    <row r="536" spans="1:10" ht="16.2" customHeight="1">
      <c r="A536"/>
      <c r="B536" s="1108"/>
      <c r="C536" s="1111"/>
      <c r="D536" s="1112"/>
      <c r="E536" s="1113"/>
      <c r="F536" s="1114"/>
      <c r="G536"/>
      <c r="H536" s="189"/>
      <c r="I536" s="189"/>
      <c r="J536" s="2"/>
    </row>
    <row r="537" spans="1:10" ht="16.2" customHeight="1">
      <c r="A537"/>
      <c r="B537" s="1108"/>
      <c r="C537" s="1111"/>
      <c r="D537" s="1112"/>
      <c r="E537" s="1113"/>
      <c r="F537" s="1114"/>
      <c r="G537"/>
      <c r="H537" s="6"/>
      <c r="I537" s="6"/>
      <c r="J537" s="2"/>
    </row>
    <row r="538" spans="1:10" ht="16.2" customHeight="1">
      <c r="A538"/>
      <c r="B538" s="220"/>
      <c r="C538" s="221"/>
      <c r="D538" s="222"/>
      <c r="E538" s="222"/>
      <c r="F538" s="223"/>
      <c r="G538"/>
      <c r="H538" s="6"/>
      <c r="I538" s="6"/>
      <c r="J538" s="2"/>
    </row>
    <row r="539" spans="1:10" ht="16.2" customHeight="1" thickBot="1">
      <c r="A539"/>
      <c r="B539" s="230"/>
      <c r="C539" s="231"/>
      <c r="D539" s="231"/>
      <c r="E539" s="231"/>
      <c r="F539" s="223"/>
      <c r="G539"/>
      <c r="H539" s="189"/>
      <c r="I539" s="189"/>
      <c r="J539" s="2"/>
    </row>
    <row r="540" spans="1:10" ht="16.2" customHeight="1" thickBot="1">
      <c r="A540"/>
      <c r="B540" s="216" t="s">
        <v>217</v>
      </c>
      <c r="C540" s="217"/>
      <c r="D540" s="218"/>
      <c r="E540" s="217"/>
      <c r="F540" s="219">
        <f>SUM(F541:F543)</f>
        <v>0</v>
      </c>
      <c r="G540"/>
      <c r="H540" s="190"/>
      <c r="I540" s="190"/>
      <c r="J540" s="2"/>
    </row>
    <row r="541" spans="1:10" ht="16.2" customHeight="1">
      <c r="A541"/>
      <c r="B541" s="275"/>
      <c r="C541" s="221"/>
      <c r="D541" s="262"/>
      <c r="E541" s="272"/>
      <c r="F541" s="223"/>
      <c r="G541"/>
      <c r="H541" s="189"/>
      <c r="I541" s="189"/>
      <c r="J541" s="2"/>
    </row>
    <row r="542" spans="1:10" ht="16.2" customHeight="1">
      <c r="A542"/>
      <c r="B542" s="276"/>
      <c r="C542" s="225"/>
      <c r="D542" s="263"/>
      <c r="E542" s="272"/>
      <c r="F542" s="223"/>
      <c r="G542"/>
      <c r="H542" s="191"/>
      <c r="I542" s="191"/>
      <c r="J542" s="2"/>
    </row>
    <row r="543" spans="1:10" ht="16.2" customHeight="1" thickBot="1">
      <c r="A543"/>
      <c r="B543" s="230"/>
      <c r="C543" s="231"/>
      <c r="D543" s="231"/>
      <c r="E543" s="231"/>
      <c r="F543" s="223"/>
      <c r="G543"/>
      <c r="H543" s="191"/>
      <c r="I543" s="191"/>
      <c r="J543" s="2"/>
    </row>
    <row r="544" spans="1:10" ht="16.2" customHeight="1" thickBot="1">
      <c r="A544"/>
      <c r="B544" s="216" t="s">
        <v>218</v>
      </c>
      <c r="C544" s="217"/>
      <c r="D544" s="218"/>
      <c r="E544" s="217"/>
      <c r="F544" s="219">
        <f>SUM(F545:F547)</f>
        <v>0</v>
      </c>
      <c r="G544"/>
      <c r="H544" s="191"/>
      <c r="I544" s="191"/>
      <c r="J544" s="2"/>
    </row>
    <row r="545" spans="1:10" ht="16.2" customHeight="1">
      <c r="A545"/>
      <c r="B545" s="220"/>
      <c r="C545" s="221"/>
      <c r="D545" s="233"/>
      <c r="E545" s="221"/>
      <c r="F545" s="223"/>
      <c r="G545"/>
      <c r="H545" s="188"/>
      <c r="I545" s="188"/>
      <c r="J545" s="2"/>
    </row>
    <row r="546" spans="1:10" ht="16.2" customHeight="1">
      <c r="A546"/>
      <c r="B546" s="224"/>
      <c r="C546" s="225"/>
      <c r="D546" s="229"/>
      <c r="E546" s="225"/>
      <c r="F546" s="227"/>
      <c r="G546"/>
      <c r="H546" s="189"/>
      <c r="I546" s="189"/>
      <c r="J546" s="2"/>
    </row>
    <row r="547" spans="1:10" ht="16.2" customHeight="1" thickBot="1">
      <c r="A547"/>
      <c r="B547" s="234"/>
      <c r="C547" s="231"/>
      <c r="D547" s="232"/>
      <c r="E547" s="231"/>
      <c r="F547" s="235"/>
      <c r="G547"/>
      <c r="H547" s="192"/>
      <c r="I547" s="192"/>
      <c r="J547" s="2"/>
    </row>
    <row r="548" spans="1:10" ht="16.2" customHeight="1" thickTop="1" thickBot="1">
      <c r="A548"/>
      <c r="B548"/>
      <c r="C548" s="236"/>
      <c r="D548" s="237"/>
      <c r="E548" s="238" t="s">
        <v>219</v>
      </c>
      <c r="F548" s="239">
        <f>SUM(F529,F540,F544)</f>
        <v>0</v>
      </c>
      <c r="G548"/>
      <c r="H548" s="54"/>
      <c r="I548" s="54"/>
      <c r="J548" s="2"/>
    </row>
    <row r="549" spans="1:10" ht="16.2" customHeight="1" thickTop="1" thickBot="1">
      <c r="A549"/>
      <c r="B549"/>
      <c r="C549" s="240"/>
      <c r="D549" s="241"/>
      <c r="E549" s="242" t="s">
        <v>220</v>
      </c>
      <c r="F549" s="239">
        <f>$H$27</f>
        <v>1.5202880000000003</v>
      </c>
      <c r="G549"/>
      <c r="J549" s="2"/>
    </row>
    <row r="550" spans="1:10" ht="16.2" customHeight="1" thickTop="1" thickBot="1">
      <c r="A550"/>
      <c r="B550"/>
      <c r="C550" s="243"/>
      <c r="D550" s="244"/>
      <c r="E550" s="245" t="s">
        <v>221</v>
      </c>
      <c r="F550" s="454">
        <f>+F549*F548</f>
        <v>0</v>
      </c>
      <c r="G550"/>
      <c r="J550" s="2"/>
    </row>
    <row r="551" spans="1:10" ht="16.2" customHeight="1">
      <c r="A551"/>
      <c r="B551"/>
      <c r="C551" s="200"/>
      <c r="D551" s="208"/>
      <c r="E551" s="246"/>
      <c r="F551" s="247"/>
      <c r="G551"/>
      <c r="J551" s="2"/>
    </row>
    <row r="552" spans="1:10" ht="16.2" customHeight="1">
      <c r="J552" s="2"/>
    </row>
    <row r="553" spans="1:10" ht="16.2" customHeight="1">
      <c r="A553" s="57"/>
      <c r="B553" s="57"/>
      <c r="C553" s="57"/>
      <c r="D553" s="57"/>
      <c r="E553" s="57"/>
      <c r="F553" s="57"/>
      <c r="G553" s="57"/>
      <c r="H553" s="268"/>
      <c r="I553" s="268"/>
      <c r="J553" s="2"/>
    </row>
    <row r="554" spans="1:10" ht="16.2" customHeight="1">
      <c r="A554" s="193"/>
      <c r="B554" s="194" t="s">
        <v>1172</v>
      </c>
      <c r="C554" s="193"/>
      <c r="D554" s="193"/>
      <c r="E554" s="195" t="str">
        <f>$B$3</f>
        <v xml:space="preserve">ESCUELA Nº </v>
      </c>
      <c r="F554" s="193"/>
      <c r="G554" s="193"/>
      <c r="H554" s="265"/>
      <c r="I554" s="265"/>
      <c r="J554" s="2"/>
    </row>
    <row r="555" spans="1:10" ht="16.2" customHeight="1">
      <c r="A555" s="193"/>
      <c r="B555" s="195"/>
      <c r="C555" s="193"/>
      <c r="D555" s="193"/>
      <c r="E555" s="195" t="str">
        <f>$B$4</f>
        <v>SATURNINO SEGUROLA</v>
      </c>
      <c r="F555" s="193"/>
      <c r="G555" s="193"/>
      <c r="H555" s="2"/>
      <c r="I555" s="2"/>
      <c r="J555" s="2"/>
    </row>
    <row r="556" spans="1:10" ht="16.2" customHeight="1">
      <c r="A556" s="193"/>
      <c r="B556" s="195"/>
      <c r="C556" s="193"/>
      <c r="D556" s="193"/>
      <c r="E556" s="249" t="str">
        <f>$B$5</f>
        <v>SARMIENTO - SAN JUAN</v>
      </c>
      <c r="F556" s="193"/>
      <c r="G556" s="193"/>
      <c r="H556" s="2"/>
      <c r="I556" s="2"/>
      <c r="J556" s="2"/>
    </row>
    <row r="557" spans="1:10" ht="16.2" customHeight="1">
      <c r="A557" s="196"/>
      <c r="B557" s="196"/>
      <c r="C557" s="196"/>
      <c r="D557" s="197"/>
      <c r="E557" s="198" t="s">
        <v>207</v>
      </c>
      <c r="F557" s="196"/>
      <c r="G557" s="196"/>
      <c r="H557" s="2"/>
      <c r="I557" s="2"/>
      <c r="J557" s="2"/>
    </row>
    <row r="558" spans="1:10" ht="16.2" customHeight="1">
      <c r="A558" s="193"/>
      <c r="B558" s="199" t="s">
        <v>222</v>
      </c>
      <c r="C558" s="193"/>
      <c r="D558" s="199"/>
      <c r="E558" s="199"/>
      <c r="F558" s="199"/>
      <c r="G558" s="199"/>
      <c r="H558" s="6"/>
      <c r="I558" s="6"/>
      <c r="J558" s="2"/>
    </row>
    <row r="559" spans="1:10" ht="16.2" customHeight="1">
      <c r="A559"/>
      <c r="B559"/>
      <c r="C559" s="200"/>
      <c r="D559" s="101"/>
      <c r="E559" s="200"/>
      <c r="F559" s="200"/>
      <c r="G559"/>
      <c r="H559" s="6"/>
      <c r="I559" s="6"/>
      <c r="J559" s="2"/>
    </row>
    <row r="560" spans="1:10" ht="16.2" customHeight="1" thickBot="1">
      <c r="A560"/>
      <c r="B560"/>
      <c r="C560" s="200"/>
      <c r="D560" s="101"/>
      <c r="E560" s="200"/>
      <c r="F560" s="200"/>
      <c r="G560"/>
      <c r="H560" s="6"/>
      <c r="I560" s="6"/>
      <c r="J560" s="2"/>
    </row>
    <row r="561" spans="1:10" ht="16.2" customHeight="1">
      <c r="A561"/>
      <c r="B561" s="201" t="s">
        <v>208</v>
      </c>
      <c r="C561" s="202" t="s">
        <v>228</v>
      </c>
      <c r="D561" s="203" t="s">
        <v>377</v>
      </c>
      <c r="E561" s="204"/>
      <c r="F561" s="205"/>
      <c r="G561"/>
      <c r="H561" s="6"/>
      <c r="I561" s="6"/>
      <c r="J561" s="2"/>
    </row>
    <row r="562" spans="1:10" ht="16.2" customHeight="1">
      <c r="A562"/>
      <c r="B562" s="206" t="s">
        <v>209</v>
      </c>
      <c r="C562" s="277" t="s">
        <v>319</v>
      </c>
      <c r="D562" s="274" t="s">
        <v>380</v>
      </c>
      <c r="E562" s="209"/>
      <c r="F562" s="210"/>
      <c r="G562"/>
      <c r="H562" s="6"/>
      <c r="I562" s="6"/>
      <c r="J562" s="2"/>
    </row>
    <row r="563" spans="1:10" ht="16.2" customHeight="1" thickBot="1">
      <c r="A563"/>
      <c r="B563" s="206" t="s">
        <v>210</v>
      </c>
      <c r="C563" s="211" t="s">
        <v>14</v>
      </c>
      <c r="D563" s="212"/>
      <c r="E563" s="209"/>
      <c r="F563" s="210"/>
      <c r="G563"/>
      <c r="H563" s="187"/>
      <c r="I563" s="187"/>
      <c r="J563" s="2"/>
    </row>
    <row r="564" spans="1:10" ht="33" customHeight="1" thickBot="1">
      <c r="A564"/>
      <c r="B564" s="213" t="s">
        <v>211</v>
      </c>
      <c r="C564" s="214" t="s">
        <v>212</v>
      </c>
      <c r="D564" s="214" t="s">
        <v>213</v>
      </c>
      <c r="E564" s="214" t="s">
        <v>214</v>
      </c>
      <c r="F564" s="215" t="s">
        <v>215</v>
      </c>
      <c r="G564"/>
      <c r="H564" s="188"/>
      <c r="I564" s="188"/>
      <c r="J564" s="2"/>
    </row>
    <row r="565" spans="1:10" ht="16.2" customHeight="1" thickBot="1">
      <c r="A565"/>
      <c r="B565" s="216" t="s">
        <v>216</v>
      </c>
      <c r="C565" s="217"/>
      <c r="D565" s="218"/>
      <c r="E565" s="217"/>
      <c r="F565" s="219">
        <f>SUM(F566:F576)</f>
        <v>0</v>
      </c>
      <c r="G565"/>
      <c r="H565" s="189"/>
      <c r="I565" s="189"/>
      <c r="J565" s="2"/>
    </row>
    <row r="566" spans="1:10" ht="16.2" customHeight="1">
      <c r="A566"/>
      <c r="B566" s="1110"/>
      <c r="C566" s="1111"/>
      <c r="D566" s="1112"/>
      <c r="E566" s="1106"/>
      <c r="F566" s="1114"/>
      <c r="G566"/>
      <c r="H566" s="189"/>
      <c r="I566" s="189"/>
      <c r="J566" s="2"/>
    </row>
    <row r="567" spans="1:10" ht="16.2" customHeight="1">
      <c r="A567"/>
      <c r="B567" s="1108"/>
      <c r="C567" s="1111"/>
      <c r="D567" s="1112"/>
      <c r="E567" s="1106"/>
      <c r="F567" s="1114"/>
      <c r="G567"/>
      <c r="H567" s="189"/>
      <c r="I567" s="189"/>
      <c r="J567" s="2"/>
    </row>
    <row r="568" spans="1:10" ht="16.2" customHeight="1">
      <c r="A568"/>
      <c r="B568" s="1108"/>
      <c r="C568" s="1111"/>
      <c r="D568" s="1112"/>
      <c r="E568" s="1106"/>
      <c r="F568" s="1114"/>
      <c r="G568"/>
      <c r="H568" s="189"/>
      <c r="I568" s="189"/>
      <c r="J568" s="2"/>
    </row>
    <row r="569" spans="1:10" ht="16.2" customHeight="1">
      <c r="A569"/>
      <c r="B569" s="1108"/>
      <c r="C569" s="1111"/>
      <c r="D569" s="1112"/>
      <c r="E569" s="1106"/>
      <c r="F569" s="1114"/>
      <c r="G569"/>
      <c r="H569" s="189"/>
      <c r="I569" s="189"/>
      <c r="J569" s="2"/>
    </row>
    <row r="570" spans="1:10" ht="16.2" customHeight="1">
      <c r="A570"/>
      <c r="B570" s="1108"/>
      <c r="C570" s="1111"/>
      <c r="D570" s="1112"/>
      <c r="E570" s="1106"/>
      <c r="F570" s="1114"/>
      <c r="G570"/>
      <c r="H570" s="189"/>
      <c r="I570" s="189"/>
      <c r="J570" s="2"/>
    </row>
    <row r="571" spans="1:10" ht="16.2" customHeight="1">
      <c r="A571"/>
      <c r="B571" s="1108"/>
      <c r="C571" s="1111"/>
      <c r="D571" s="1112"/>
      <c r="E571" s="1106"/>
      <c r="F571" s="1114"/>
      <c r="G571"/>
      <c r="H571" s="189"/>
      <c r="I571" s="189"/>
      <c r="J571" s="2"/>
    </row>
    <row r="572" spans="1:10" ht="16.2" customHeight="1">
      <c r="A572"/>
      <c r="B572" s="1108"/>
      <c r="C572" s="1103"/>
      <c r="D572" s="1112"/>
      <c r="E572" s="1106"/>
      <c r="F572" s="1114"/>
      <c r="G572"/>
      <c r="H572" s="189"/>
      <c r="I572" s="189"/>
      <c r="J572" s="2"/>
    </row>
    <row r="573" spans="1:10" ht="16.2" customHeight="1">
      <c r="A573"/>
      <c r="B573" s="1108"/>
      <c r="C573" s="1111"/>
      <c r="D573" s="1112"/>
      <c r="E573" s="1106"/>
      <c r="F573" s="1114"/>
      <c r="G573"/>
      <c r="H573" s="189"/>
      <c r="I573" s="189"/>
      <c r="J573" s="2"/>
    </row>
    <row r="574" spans="1:10" ht="16.2" customHeight="1">
      <c r="A574"/>
      <c r="B574" s="1108"/>
      <c r="C574" s="1111"/>
      <c r="D574" s="1112"/>
      <c r="E574" s="1106"/>
      <c r="F574" s="1114"/>
      <c r="G574"/>
      <c r="H574" s="6"/>
      <c r="I574" s="6"/>
      <c r="J574" s="2"/>
    </row>
    <row r="575" spans="1:10" ht="16.2" customHeight="1">
      <c r="A575"/>
      <c r="B575" s="220"/>
      <c r="C575" s="221"/>
      <c r="D575" s="222"/>
      <c r="E575" s="222"/>
      <c r="F575" s="223"/>
      <c r="G575"/>
      <c r="H575" s="189"/>
      <c r="I575" s="189"/>
      <c r="J575" s="2"/>
    </row>
    <row r="576" spans="1:10" ht="16.2" customHeight="1" thickBot="1">
      <c r="A576"/>
      <c r="B576" s="230"/>
      <c r="C576" s="231"/>
      <c r="D576" s="231"/>
      <c r="E576" s="231"/>
      <c r="F576" s="223"/>
      <c r="G576"/>
      <c r="H576" s="189"/>
      <c r="I576" s="189"/>
      <c r="J576" s="2"/>
    </row>
    <row r="577" spans="1:10" ht="16.2" customHeight="1" thickBot="1">
      <c r="A577"/>
      <c r="B577" s="216" t="s">
        <v>217</v>
      </c>
      <c r="C577" s="217"/>
      <c r="D577" s="218"/>
      <c r="E577" s="217"/>
      <c r="F577" s="219">
        <f>SUM(F578:F580)</f>
        <v>0</v>
      </c>
      <c r="G577"/>
      <c r="H577" s="190"/>
      <c r="I577" s="190"/>
      <c r="J577" s="2"/>
    </row>
    <row r="578" spans="1:10" ht="16.2" customHeight="1">
      <c r="A578"/>
      <c r="B578" s="1115"/>
      <c r="C578" s="1117"/>
      <c r="D578" s="1118"/>
      <c r="E578" s="1113"/>
      <c r="F578" s="1114"/>
      <c r="G578"/>
      <c r="H578" s="189"/>
      <c r="I578" s="189"/>
      <c r="J578" s="2"/>
    </row>
    <row r="579" spans="1:10" ht="16.2" customHeight="1">
      <c r="A579"/>
      <c r="B579" s="1110"/>
      <c r="C579" s="1119"/>
      <c r="D579" s="1120"/>
      <c r="E579" s="1113"/>
      <c r="F579" s="1114"/>
      <c r="G579"/>
      <c r="H579" s="191"/>
      <c r="I579" s="191"/>
      <c r="J579" s="2"/>
    </row>
    <row r="580" spans="1:10" ht="16.2" customHeight="1" thickBot="1">
      <c r="A580"/>
      <c r="B580" s="230"/>
      <c r="C580" s="231"/>
      <c r="D580" s="231"/>
      <c r="E580" s="231"/>
      <c r="F580" s="223"/>
      <c r="G580"/>
      <c r="H580" s="191"/>
      <c r="I580" s="191"/>
      <c r="J580" s="2"/>
    </row>
    <row r="581" spans="1:10" ht="16.2" customHeight="1" thickBot="1">
      <c r="A581"/>
      <c r="B581" s="216" t="s">
        <v>218</v>
      </c>
      <c r="C581" s="217"/>
      <c r="D581" s="218"/>
      <c r="E581" s="217"/>
      <c r="F581" s="219">
        <f>SUM(F582:F584)</f>
        <v>0</v>
      </c>
      <c r="G581"/>
      <c r="H581" s="191"/>
      <c r="I581" s="191"/>
      <c r="J581" s="2"/>
    </row>
    <row r="582" spans="1:10" ht="16.2" customHeight="1">
      <c r="A582"/>
      <c r="B582" s="220"/>
      <c r="C582" s="221"/>
      <c r="D582" s="233"/>
      <c r="E582" s="221"/>
      <c r="F582" s="223"/>
      <c r="G582"/>
      <c r="H582" s="188"/>
      <c r="I582" s="188"/>
      <c r="J582" s="2"/>
    </row>
    <row r="583" spans="1:10" ht="16.2" customHeight="1">
      <c r="A583"/>
      <c r="B583" s="224"/>
      <c r="C583" s="225"/>
      <c r="D583" s="229"/>
      <c r="E583" s="225"/>
      <c r="F583" s="227"/>
      <c r="G583"/>
      <c r="H583" s="189"/>
      <c r="I583" s="189"/>
      <c r="J583" s="2"/>
    </row>
    <row r="584" spans="1:10" ht="16.2" customHeight="1" thickBot="1">
      <c r="A584"/>
      <c r="B584" s="234"/>
      <c r="C584" s="231"/>
      <c r="D584" s="232"/>
      <c r="E584" s="231"/>
      <c r="F584" s="235"/>
      <c r="G584"/>
      <c r="H584" s="192"/>
      <c r="I584" s="192"/>
      <c r="J584" s="2"/>
    </row>
    <row r="585" spans="1:10" ht="16.2" customHeight="1" thickTop="1" thickBot="1">
      <c r="A585"/>
      <c r="B585"/>
      <c r="C585" s="236"/>
      <c r="D585" s="237"/>
      <c r="E585" s="238" t="s">
        <v>219</v>
      </c>
      <c r="F585" s="239">
        <f>SUM(F565,F577,F581)</f>
        <v>0</v>
      </c>
      <c r="G585"/>
      <c r="H585" s="54"/>
      <c r="I585" s="54"/>
      <c r="J585" s="2"/>
    </row>
    <row r="586" spans="1:10" ht="16.2" customHeight="1" thickTop="1" thickBot="1">
      <c r="A586"/>
      <c r="B586"/>
      <c r="C586" s="240"/>
      <c r="D586" s="241"/>
      <c r="E586" s="242" t="s">
        <v>220</v>
      </c>
      <c r="F586" s="239">
        <f>$H$27</f>
        <v>1.5202880000000003</v>
      </c>
      <c r="G586"/>
      <c r="J586" s="2"/>
    </row>
    <row r="587" spans="1:10" ht="16.2" customHeight="1" thickTop="1" thickBot="1">
      <c r="A587"/>
      <c r="B587"/>
      <c r="C587" s="243"/>
      <c r="D587" s="244"/>
      <c r="E587" s="245" t="s">
        <v>221</v>
      </c>
      <c r="F587" s="454">
        <f>+F586*F585</f>
        <v>0</v>
      </c>
      <c r="G587"/>
      <c r="J587" s="2"/>
    </row>
    <row r="588" spans="1:10" ht="16.2" customHeight="1">
      <c r="A588"/>
      <c r="B588"/>
      <c r="C588" s="200"/>
      <c r="D588" s="208"/>
      <c r="E588" s="246"/>
      <c r="F588" s="247"/>
      <c r="G588"/>
      <c r="J588" s="2"/>
    </row>
    <row r="589" spans="1:10" ht="16.2" customHeight="1">
      <c r="A589" s="51"/>
      <c r="B589" s="51"/>
      <c r="C589" s="51"/>
      <c r="D589" s="51"/>
      <c r="E589" s="51"/>
      <c r="F589" s="51"/>
      <c r="G589" s="51"/>
      <c r="J589" s="6"/>
    </row>
    <row r="590" spans="1:10" ht="16.2" customHeight="1">
      <c r="A590"/>
      <c r="B590"/>
      <c r="C590" s="200"/>
      <c r="D590" s="208"/>
      <c r="E590" s="246"/>
      <c r="F590" s="247"/>
      <c r="G590"/>
      <c r="J590" s="6"/>
    </row>
    <row r="591" spans="1:10" ht="16.2" customHeight="1">
      <c r="A591" s="57"/>
      <c r="B591" s="57"/>
      <c r="C591" s="57"/>
      <c r="D591" s="57"/>
      <c r="E591" s="57"/>
      <c r="F591" s="57"/>
      <c r="G591" s="57"/>
      <c r="H591" s="60"/>
      <c r="I591" s="60"/>
      <c r="J591" s="6"/>
    </row>
    <row r="592" spans="1:10" ht="16.2" customHeight="1">
      <c r="A592" s="193"/>
      <c r="B592" s="194" t="s">
        <v>1172</v>
      </c>
      <c r="C592" s="193"/>
      <c r="D592" s="193"/>
      <c r="E592" s="195" t="str">
        <f>$B$3</f>
        <v xml:space="preserve">ESCUELA Nº </v>
      </c>
      <c r="F592" s="193"/>
      <c r="G592" s="193"/>
      <c r="H592" s="265"/>
      <c r="I592" s="265"/>
      <c r="J592" s="6"/>
    </row>
    <row r="593" spans="1:10" ht="16.2" customHeight="1">
      <c r="A593" s="193"/>
      <c r="B593" s="195"/>
      <c r="C593" s="193"/>
      <c r="D593" s="193"/>
      <c r="E593" s="195" t="str">
        <f>$B$4</f>
        <v>SATURNINO SEGUROLA</v>
      </c>
      <c r="F593" s="193"/>
      <c r="G593" s="193"/>
      <c r="H593" s="2"/>
      <c r="I593" s="2"/>
      <c r="J593" s="6"/>
    </row>
    <row r="594" spans="1:10" ht="16.2" customHeight="1">
      <c r="A594" s="193"/>
      <c r="B594" s="195"/>
      <c r="C594" s="193"/>
      <c r="D594" s="193"/>
      <c r="E594" s="249" t="str">
        <f>$B$5</f>
        <v>SARMIENTO - SAN JUAN</v>
      </c>
      <c r="F594" s="193"/>
      <c r="G594" s="193"/>
      <c r="H594" s="2"/>
      <c r="I594" s="2"/>
      <c r="J594" s="6"/>
    </row>
    <row r="595" spans="1:10" ht="16.2" customHeight="1">
      <c r="A595" s="196"/>
      <c r="B595" s="196"/>
      <c r="C595" s="196"/>
      <c r="D595" s="197"/>
      <c r="E595" s="198" t="s">
        <v>207</v>
      </c>
      <c r="F595" s="196"/>
      <c r="G595" s="196"/>
      <c r="H595" s="2"/>
      <c r="I595" s="2"/>
      <c r="J595" s="6"/>
    </row>
    <row r="596" spans="1:10" ht="16.2" customHeight="1">
      <c r="A596" s="193"/>
      <c r="B596" s="199" t="s">
        <v>222</v>
      </c>
      <c r="C596" s="193"/>
      <c r="D596" s="199"/>
      <c r="E596" s="199"/>
      <c r="F596" s="199"/>
      <c r="G596" s="199"/>
      <c r="H596" s="6"/>
      <c r="I596" s="6"/>
      <c r="J596" s="6"/>
    </row>
    <row r="597" spans="1:10" ht="16.2" customHeight="1">
      <c r="A597"/>
      <c r="B597"/>
      <c r="C597" s="200"/>
      <c r="D597" s="101"/>
      <c r="E597" s="200"/>
      <c r="F597" s="200"/>
      <c r="G597"/>
      <c r="H597" s="6"/>
      <c r="I597" s="6"/>
      <c r="J597" s="6"/>
    </row>
    <row r="598" spans="1:10" ht="16.2" customHeight="1" thickBot="1">
      <c r="A598"/>
      <c r="B598"/>
      <c r="C598" s="200"/>
      <c r="D598" s="101"/>
      <c r="E598" s="200"/>
      <c r="F598" s="200"/>
      <c r="G598"/>
      <c r="H598" s="6"/>
      <c r="I598" s="6"/>
      <c r="J598" s="6"/>
    </row>
    <row r="599" spans="1:10" ht="16.2" customHeight="1">
      <c r="A599"/>
      <c r="B599" s="201" t="s">
        <v>208</v>
      </c>
      <c r="C599" s="202" t="s">
        <v>228</v>
      </c>
      <c r="D599" s="203" t="s">
        <v>377</v>
      </c>
      <c r="E599" s="204"/>
      <c r="F599" s="205"/>
      <c r="G599"/>
      <c r="H599" s="6"/>
      <c r="I599" s="6"/>
      <c r="J599" s="6"/>
    </row>
    <row r="600" spans="1:10" ht="16.2" customHeight="1">
      <c r="A600"/>
      <c r="B600" s="206" t="s">
        <v>209</v>
      </c>
      <c r="C600" s="207" t="s">
        <v>320</v>
      </c>
      <c r="D600" s="1070" t="s">
        <v>591</v>
      </c>
      <c r="E600" s="209"/>
      <c r="F600" s="210"/>
      <c r="G600"/>
      <c r="H600" s="6"/>
      <c r="I600" s="6"/>
      <c r="J600" s="6"/>
    </row>
    <row r="601" spans="1:10" ht="16.2" customHeight="1" thickBot="1">
      <c r="A601"/>
      <c r="B601" s="206" t="s">
        <v>210</v>
      </c>
      <c r="C601" s="211" t="s">
        <v>15</v>
      </c>
      <c r="D601" s="212"/>
      <c r="E601" s="209"/>
      <c r="F601" s="210"/>
      <c r="G601"/>
      <c r="H601" s="187"/>
      <c r="I601" s="187"/>
      <c r="J601" s="6"/>
    </row>
    <row r="602" spans="1:10" ht="31.5" customHeight="1" thickBot="1">
      <c r="A602"/>
      <c r="B602" s="213" t="s">
        <v>211</v>
      </c>
      <c r="C602" s="214" t="s">
        <v>212</v>
      </c>
      <c r="D602" s="214" t="s">
        <v>213</v>
      </c>
      <c r="E602" s="214" t="s">
        <v>214</v>
      </c>
      <c r="F602" s="215" t="s">
        <v>215</v>
      </c>
      <c r="G602"/>
      <c r="H602" s="188"/>
      <c r="I602" s="188"/>
      <c r="J602" s="6"/>
    </row>
    <row r="603" spans="1:10" ht="16.2" customHeight="1" thickBot="1">
      <c r="A603"/>
      <c r="B603" s="216" t="s">
        <v>216</v>
      </c>
      <c r="C603" s="217"/>
      <c r="D603" s="218"/>
      <c r="E603" s="217"/>
      <c r="F603" s="219">
        <f>SUM(F604:F611)</f>
        <v>0</v>
      </c>
      <c r="G603"/>
      <c r="H603" s="189"/>
      <c r="I603" s="189"/>
      <c r="J603" s="6"/>
    </row>
    <row r="604" spans="1:10" ht="16.2" customHeight="1">
      <c r="A604" s="1480"/>
      <c r="B604" s="1166"/>
      <c r="C604" s="1479"/>
      <c r="D604" s="1105"/>
      <c r="E604" s="1105"/>
      <c r="F604" s="1107"/>
      <c r="G604"/>
      <c r="H604" s="189"/>
      <c r="I604" s="473"/>
      <c r="J604" s="473"/>
    </row>
    <row r="605" spans="1:10" ht="16.2" customHeight="1">
      <c r="A605" s="1687"/>
      <c r="B605" s="1166"/>
      <c r="C605" s="1479"/>
      <c r="D605" s="1105"/>
      <c r="E605" s="1079"/>
      <c r="F605" s="1107"/>
      <c r="G605"/>
      <c r="H605" s="473"/>
      <c r="I605" s="189"/>
      <c r="J605" s="6"/>
    </row>
    <row r="606" spans="1:10" ht="16.2" customHeight="1">
      <c r="A606" s="1688"/>
      <c r="B606" s="1166"/>
      <c r="C606" s="1479"/>
      <c r="D606" s="1105"/>
      <c r="E606" s="1079"/>
      <c r="F606" s="1107"/>
      <c r="G606"/>
      <c r="H606" s="473"/>
      <c r="I606" s="189"/>
      <c r="J606" s="6"/>
    </row>
    <row r="607" spans="1:10" ht="16.2" customHeight="1">
      <c r="A607" s="1689"/>
      <c r="B607" s="1166"/>
      <c r="C607" s="1479"/>
      <c r="D607" s="1105"/>
      <c r="E607" s="1079"/>
      <c r="F607" s="1107"/>
      <c r="G607"/>
      <c r="H607" s="473"/>
      <c r="I607" s="189"/>
      <c r="J607" s="6"/>
    </row>
    <row r="608" spans="1:10" ht="16.2" customHeight="1">
      <c r="A608" s="1687"/>
      <c r="B608" s="1166"/>
      <c r="C608" s="1479"/>
      <c r="D608" s="1105"/>
      <c r="E608" s="1079"/>
      <c r="F608" s="1107"/>
      <c r="G608"/>
      <c r="H608" s="473"/>
      <c r="I608" s="189"/>
      <c r="J608" s="6"/>
    </row>
    <row r="609" spans="1:10" ht="16.2" customHeight="1">
      <c r="A609" s="1689"/>
      <c r="B609" s="1166"/>
      <c r="C609" s="1479"/>
      <c r="D609" s="1105"/>
      <c r="E609" s="1079"/>
      <c r="F609" s="1107"/>
      <c r="G609"/>
      <c r="H609" s="189"/>
      <c r="I609" s="189"/>
      <c r="J609" s="6"/>
    </row>
    <row r="610" spans="1:10" ht="16.2" customHeight="1">
      <c r="A610" s="1481"/>
      <c r="B610" s="1166"/>
      <c r="C610" s="1167"/>
      <c r="D610" s="1105"/>
      <c r="E610" s="1079"/>
      <c r="F610" s="1107"/>
      <c r="G610"/>
      <c r="H610" s="189"/>
      <c r="I610" s="189"/>
      <c r="J610" s="6"/>
    </row>
    <row r="611" spans="1:10" ht="16.2" customHeight="1" thickBot="1">
      <c r="A611"/>
      <c r="B611" s="234"/>
      <c r="C611" s="1071"/>
      <c r="D611" s="1071"/>
      <c r="E611" s="1071"/>
      <c r="F611" s="1107"/>
      <c r="G611"/>
      <c r="H611" s="189"/>
      <c r="I611" s="189"/>
      <c r="J611" s="6"/>
    </row>
    <row r="612" spans="1:10" ht="16.2" customHeight="1" thickBot="1">
      <c r="A612"/>
      <c r="B612" s="216" t="s">
        <v>217</v>
      </c>
      <c r="C612" s="217"/>
      <c r="D612" s="218"/>
      <c r="E612" s="217"/>
      <c r="F612" s="219">
        <f>SUM(F613:F615)</f>
        <v>0</v>
      </c>
      <c r="G612"/>
      <c r="H612" s="189"/>
      <c r="I612" s="190"/>
      <c r="J612" s="6"/>
    </row>
    <row r="613" spans="1:10" ht="16.2" customHeight="1">
      <c r="A613" s="1102"/>
      <c r="B613" s="1115"/>
      <c r="C613" s="1117"/>
      <c r="D613" s="1118"/>
      <c r="E613" s="1113"/>
      <c r="F613" s="1114"/>
      <c r="G613"/>
      <c r="H613" s="189"/>
      <c r="I613" s="189"/>
      <c r="J613" s="6"/>
    </row>
    <row r="614" spans="1:10" ht="16.2" customHeight="1">
      <c r="A614" s="1102"/>
      <c r="B614" s="1110"/>
      <c r="C614" s="1119"/>
      <c r="D614" s="1120"/>
      <c r="E614" s="1113"/>
      <c r="F614" s="1114"/>
      <c r="G614"/>
      <c r="H614" s="1368"/>
      <c r="I614" s="1368"/>
      <c r="J614" s="6"/>
    </row>
    <row r="615" spans="1:10" ht="16.2" customHeight="1" thickBot="1">
      <c r="A615"/>
      <c r="B615" s="230"/>
      <c r="C615" s="231"/>
      <c r="D615" s="231"/>
      <c r="E615" s="231"/>
      <c r="F615" s="223"/>
      <c r="G615"/>
      <c r="H615" s="191"/>
      <c r="I615" s="191"/>
      <c r="J615" s="6"/>
    </row>
    <row r="616" spans="1:10" ht="16.2" customHeight="1" thickBot="1">
      <c r="A616"/>
      <c r="B616" s="216" t="s">
        <v>218</v>
      </c>
      <c r="C616" s="217"/>
      <c r="D616" s="218"/>
      <c r="E616" s="217"/>
      <c r="F616" s="219">
        <f>SUM(F617:F619)</f>
        <v>0</v>
      </c>
      <c r="G616"/>
      <c r="H616" s="191"/>
      <c r="I616" s="191"/>
      <c r="J616" s="6"/>
    </row>
    <row r="617" spans="1:10" ht="16.2" customHeight="1">
      <c r="A617"/>
      <c r="B617" s="220"/>
      <c r="C617" s="221"/>
      <c r="D617" s="233"/>
      <c r="E617" s="221"/>
      <c r="F617" s="223"/>
      <c r="G617"/>
      <c r="H617" s="188"/>
      <c r="I617" s="188"/>
      <c r="J617" s="6"/>
    </row>
    <row r="618" spans="1:10" ht="16.2" customHeight="1">
      <c r="A618"/>
      <c r="B618" s="224"/>
      <c r="C618" s="225"/>
      <c r="D618" s="229"/>
      <c r="E618" s="225"/>
      <c r="F618" s="227"/>
      <c r="G618"/>
      <c r="H618" s="189"/>
      <c r="I618" s="189"/>
      <c r="J618" s="6"/>
    </row>
    <row r="619" spans="1:10" ht="16.2" customHeight="1" thickBot="1">
      <c r="A619"/>
      <c r="B619" s="234"/>
      <c r="C619" s="231"/>
      <c r="D619" s="232"/>
      <c r="E619" s="231"/>
      <c r="F619" s="235"/>
      <c r="G619"/>
      <c r="H619" s="192"/>
      <c r="I619" s="192"/>
      <c r="J619" s="6"/>
    </row>
    <row r="620" spans="1:10" ht="16.2" customHeight="1" thickTop="1" thickBot="1">
      <c r="A620"/>
      <c r="B620"/>
      <c r="C620" s="236"/>
      <c r="D620" s="237"/>
      <c r="E620" s="238" t="s">
        <v>219</v>
      </c>
      <c r="F620" s="239">
        <f>SUM(F603,F612,F616)</f>
        <v>0</v>
      </c>
      <c r="G620"/>
      <c r="H620" s="54"/>
      <c r="I620" s="54"/>
      <c r="J620" s="6"/>
    </row>
    <row r="621" spans="1:10" ht="16.2" customHeight="1" thickTop="1" thickBot="1">
      <c r="A621"/>
      <c r="B621"/>
      <c r="C621" s="240"/>
      <c r="D621" s="241"/>
      <c r="E621" s="242" t="s">
        <v>220</v>
      </c>
      <c r="F621" s="239">
        <f>$H$27</f>
        <v>1.5202880000000003</v>
      </c>
      <c r="G621"/>
      <c r="J621" s="6"/>
    </row>
    <row r="622" spans="1:10" ht="16.2" customHeight="1" thickTop="1" thickBot="1">
      <c r="A622"/>
      <c r="B622"/>
      <c r="C622" s="243"/>
      <c r="D622" s="244"/>
      <c r="E622" s="245" t="s">
        <v>221</v>
      </c>
      <c r="F622" s="454">
        <f>+F621*F620</f>
        <v>0</v>
      </c>
      <c r="G622"/>
      <c r="J622" s="6"/>
    </row>
    <row r="623" spans="1:10" ht="16.2" customHeight="1">
      <c r="A623"/>
      <c r="B623"/>
      <c r="C623" s="200"/>
      <c r="D623" s="208"/>
      <c r="E623" s="246"/>
      <c r="F623" s="247"/>
      <c r="G623"/>
      <c r="J623" s="6"/>
    </row>
    <row r="624" spans="1:10" ht="16.2" customHeight="1">
      <c r="A624"/>
      <c r="B624"/>
      <c r="C624" s="200"/>
      <c r="D624" s="208"/>
      <c r="E624" s="246"/>
      <c r="F624" s="247"/>
      <c r="G624"/>
      <c r="J624" s="6"/>
    </row>
    <row r="625" spans="1:10" ht="16.2" customHeight="1">
      <c r="A625"/>
      <c r="B625"/>
      <c r="C625" s="1148"/>
      <c r="D625" s="208"/>
      <c r="E625" s="246"/>
      <c r="F625" s="247"/>
      <c r="G625"/>
      <c r="J625" s="6"/>
    </row>
    <row r="626" spans="1:10" ht="16.2" customHeight="1">
      <c r="A626"/>
      <c r="B626"/>
      <c r="C626" s="1148"/>
      <c r="D626" s="208"/>
      <c r="E626" s="246"/>
      <c r="F626" s="247"/>
      <c r="G626"/>
      <c r="J626" s="6"/>
    </row>
    <row r="627" spans="1:10" ht="16.2" customHeight="1">
      <c r="A627" s="57"/>
      <c r="B627" s="57"/>
      <c r="C627" s="57"/>
      <c r="D627" s="57"/>
      <c r="E627" s="57"/>
      <c r="F627" s="57"/>
      <c r="G627" s="57"/>
      <c r="J627" s="6"/>
    </row>
    <row r="628" spans="1:10" ht="16.2" customHeight="1">
      <c r="A628" s="193"/>
      <c r="B628" s="194" t="s">
        <v>1172</v>
      </c>
      <c r="C628" s="193"/>
      <c r="D628" s="193"/>
      <c r="E628" s="195" t="str">
        <f>$B$3</f>
        <v xml:space="preserve">ESCUELA Nº </v>
      </c>
      <c r="F628" s="193"/>
      <c r="G628" s="193"/>
      <c r="J628" s="6"/>
    </row>
    <row r="629" spans="1:10" ht="16.2" customHeight="1">
      <c r="A629" s="193"/>
      <c r="B629" s="195"/>
      <c r="C629" s="193"/>
      <c r="D629" s="193"/>
      <c r="E629" s="195" t="str">
        <f>$B$4</f>
        <v>SATURNINO SEGUROLA</v>
      </c>
      <c r="F629" s="193"/>
      <c r="G629" s="193"/>
      <c r="J629" s="6"/>
    </row>
    <row r="630" spans="1:10" ht="16.2" customHeight="1">
      <c r="A630" s="193"/>
      <c r="B630" s="195"/>
      <c r="C630" s="193"/>
      <c r="D630" s="193"/>
      <c r="E630" s="249" t="str">
        <f>$B$5</f>
        <v>SARMIENTO - SAN JUAN</v>
      </c>
      <c r="F630" s="193"/>
      <c r="G630" s="193"/>
      <c r="J630" s="6"/>
    </row>
    <row r="631" spans="1:10" ht="16.2" customHeight="1">
      <c r="A631" s="196"/>
      <c r="B631" s="196"/>
      <c r="C631" s="196"/>
      <c r="D631" s="197"/>
      <c r="E631" s="198" t="s">
        <v>207</v>
      </c>
      <c r="F631" s="196"/>
      <c r="G631" s="196"/>
      <c r="J631" s="6"/>
    </row>
    <row r="632" spans="1:10" ht="16.2" customHeight="1">
      <c r="A632" s="193"/>
      <c r="B632" s="199" t="s">
        <v>222</v>
      </c>
      <c r="C632" s="193"/>
      <c r="D632" s="199"/>
      <c r="E632" s="199"/>
      <c r="F632" s="199"/>
      <c r="G632" s="199"/>
      <c r="J632" s="6"/>
    </row>
    <row r="633" spans="1:10" ht="16.2" customHeight="1">
      <c r="A633"/>
      <c r="B633"/>
      <c r="C633" s="1148"/>
      <c r="D633" s="101"/>
      <c r="E633" s="1148"/>
      <c r="F633" s="1148"/>
      <c r="G633"/>
      <c r="J633" s="6"/>
    </row>
    <row r="634" spans="1:10" ht="16.2" customHeight="1" thickBot="1">
      <c r="A634"/>
      <c r="B634"/>
      <c r="C634" s="1148"/>
      <c r="D634" s="101"/>
      <c r="E634" s="1148"/>
      <c r="F634" s="1148"/>
      <c r="G634"/>
      <c r="J634" s="6"/>
    </row>
    <row r="635" spans="1:10" ht="16.2" customHeight="1">
      <c r="A635"/>
      <c r="B635" s="201" t="s">
        <v>208</v>
      </c>
      <c r="C635" s="202" t="s">
        <v>228</v>
      </c>
      <c r="D635" s="203" t="s">
        <v>377</v>
      </c>
      <c r="E635" s="204"/>
      <c r="F635" s="205"/>
      <c r="G635"/>
      <c r="J635" s="6"/>
    </row>
    <row r="636" spans="1:10" ht="16.2" customHeight="1">
      <c r="A636"/>
      <c r="B636" s="206" t="s">
        <v>209</v>
      </c>
      <c r="C636" s="207" t="s">
        <v>320</v>
      </c>
      <c r="D636" s="1070" t="s">
        <v>956</v>
      </c>
      <c r="E636" s="209"/>
      <c r="F636" s="210"/>
      <c r="G636"/>
      <c r="J636" s="6"/>
    </row>
    <row r="637" spans="1:10" ht="16.2" customHeight="1" thickBot="1">
      <c r="A637"/>
      <c r="B637" s="206" t="s">
        <v>210</v>
      </c>
      <c r="C637" s="211" t="s">
        <v>15</v>
      </c>
      <c r="D637" s="212"/>
      <c r="E637" s="209"/>
      <c r="F637" s="210"/>
      <c r="G637"/>
      <c r="J637" s="6"/>
    </row>
    <row r="638" spans="1:10" ht="16.2" customHeight="1" thickBot="1">
      <c r="A638"/>
      <c r="B638" s="213" t="s">
        <v>211</v>
      </c>
      <c r="C638" s="214" t="s">
        <v>212</v>
      </c>
      <c r="D638" s="214" t="s">
        <v>213</v>
      </c>
      <c r="E638" s="214" t="s">
        <v>214</v>
      </c>
      <c r="F638" s="215" t="s">
        <v>215</v>
      </c>
      <c r="G638"/>
      <c r="J638" s="6"/>
    </row>
    <row r="639" spans="1:10" ht="16.2" customHeight="1" thickBot="1">
      <c r="A639"/>
      <c r="B639" s="216" t="s">
        <v>216</v>
      </c>
      <c r="C639" s="217"/>
      <c r="D639" s="218"/>
      <c r="E639" s="217"/>
      <c r="F639" s="219">
        <f>SUM(F640:F645)</f>
        <v>0</v>
      </c>
      <c r="G639"/>
      <c r="J639" s="6"/>
    </row>
    <row r="640" spans="1:10" ht="16.2" customHeight="1">
      <c r="A640" s="1171"/>
      <c r="B640" s="1176"/>
      <c r="C640" s="1177"/>
      <c r="D640" s="1178"/>
      <c r="E640" s="1179"/>
      <c r="F640" s="1180"/>
      <c r="G640"/>
      <c r="J640" s="6"/>
    </row>
    <row r="641" spans="1:10" ht="16.2" customHeight="1">
      <c r="A641" s="1172"/>
      <c r="B641" s="1166"/>
      <c r="C641" s="1167"/>
      <c r="D641" s="1105"/>
      <c r="E641" s="1168"/>
      <c r="F641" s="1107"/>
      <c r="G641"/>
      <c r="J641" s="6"/>
    </row>
    <row r="642" spans="1:10" ht="16.2" customHeight="1">
      <c r="A642" s="1173"/>
      <c r="B642" s="1088"/>
      <c r="C642" s="1079"/>
      <c r="D642" s="1105"/>
      <c r="E642" s="1168"/>
      <c r="F642" s="1107"/>
      <c r="G642"/>
      <c r="J642" s="6"/>
    </row>
    <row r="643" spans="1:10" ht="16.2" customHeight="1">
      <c r="A643" s="1169"/>
      <c r="B643" s="1088"/>
      <c r="C643" s="1167"/>
      <c r="D643" s="1105"/>
      <c r="E643" s="1168"/>
      <c r="F643" s="1107"/>
      <c r="G643"/>
      <c r="J643" s="6"/>
    </row>
    <row r="644" spans="1:10" ht="16.2" customHeight="1">
      <c r="A644" s="1169"/>
      <c r="B644" s="1166"/>
      <c r="C644" s="1167"/>
      <c r="D644" s="1105"/>
      <c r="E644" s="1168"/>
      <c r="F644" s="1107"/>
      <c r="G644"/>
      <c r="J644" s="6"/>
    </row>
    <row r="645" spans="1:10" ht="16.2" customHeight="1" thickBot="1">
      <c r="A645" s="1169"/>
      <c r="B645" s="1174"/>
      <c r="C645" s="1170"/>
      <c r="D645" s="1170"/>
      <c r="E645" s="1170"/>
      <c r="F645" s="1175"/>
      <c r="G645"/>
      <c r="J645" s="6"/>
    </row>
    <row r="646" spans="1:10" ht="16.2" customHeight="1" thickBot="1">
      <c r="A646"/>
      <c r="B646" s="216" t="s">
        <v>217</v>
      </c>
      <c r="C646" s="217"/>
      <c r="D646" s="218"/>
      <c r="E646" s="217"/>
      <c r="F646" s="219">
        <f>SUM(F647:F649)</f>
        <v>0</v>
      </c>
      <c r="G646"/>
      <c r="J646" s="6"/>
    </row>
    <row r="647" spans="1:10" ht="16.2" customHeight="1">
      <c r="A647" s="1102"/>
      <c r="B647" s="1115"/>
      <c r="C647" s="1117"/>
      <c r="D647" s="1118"/>
      <c r="E647" s="1113"/>
      <c r="F647" s="1114"/>
      <c r="G647"/>
      <c r="J647" s="6"/>
    </row>
    <row r="648" spans="1:10" ht="16.2" customHeight="1">
      <c r="A648" s="1102"/>
      <c r="B648" s="1110"/>
      <c r="C648" s="1119"/>
      <c r="D648" s="1120"/>
      <c r="E648" s="1113"/>
      <c r="F648" s="1114"/>
      <c r="G648"/>
      <c r="J648" s="6"/>
    </row>
    <row r="649" spans="1:10" ht="16.2" customHeight="1" thickBot="1">
      <c r="A649"/>
      <c r="B649" s="230"/>
      <c r="C649" s="231"/>
      <c r="D649" s="231"/>
      <c r="E649" s="231"/>
      <c r="F649" s="223"/>
      <c r="G649"/>
      <c r="J649" s="6"/>
    </row>
    <row r="650" spans="1:10" ht="16.2" customHeight="1" thickBot="1">
      <c r="A650"/>
      <c r="B650" s="216" t="s">
        <v>218</v>
      </c>
      <c r="C650" s="217"/>
      <c r="D650" s="218"/>
      <c r="E650" s="217"/>
      <c r="F650" s="219">
        <f>SUM(F651:F653)</f>
        <v>0</v>
      </c>
      <c r="G650"/>
      <c r="J650" s="6"/>
    </row>
    <row r="651" spans="1:10" ht="16.2" customHeight="1">
      <c r="A651"/>
      <c r="B651" s="220"/>
      <c r="C651" s="221"/>
      <c r="D651" s="233"/>
      <c r="E651" s="221"/>
      <c r="F651" s="223"/>
      <c r="G651"/>
      <c r="J651" s="6"/>
    </row>
    <row r="652" spans="1:10" ht="16.2" customHeight="1">
      <c r="A652"/>
      <c r="B652" s="224"/>
      <c r="C652" s="1149"/>
      <c r="D652" s="229"/>
      <c r="E652" s="1149"/>
      <c r="F652" s="227"/>
      <c r="G652"/>
      <c r="J652" s="6"/>
    </row>
    <row r="653" spans="1:10" ht="16.2" customHeight="1" thickBot="1">
      <c r="A653"/>
      <c r="B653" s="234"/>
      <c r="C653" s="231"/>
      <c r="D653" s="232"/>
      <c r="E653" s="231"/>
      <c r="F653" s="235"/>
      <c r="G653"/>
      <c r="J653" s="6"/>
    </row>
    <row r="654" spans="1:10" ht="16.2" customHeight="1" thickTop="1" thickBot="1">
      <c r="A654"/>
      <c r="B654"/>
      <c r="C654" s="236"/>
      <c r="D654" s="237"/>
      <c r="E654" s="238" t="s">
        <v>219</v>
      </c>
      <c r="F654" s="239">
        <f>SUM(F639,F646,F650)</f>
        <v>0</v>
      </c>
      <c r="G654"/>
      <c r="J654" s="6"/>
    </row>
    <row r="655" spans="1:10" ht="16.2" customHeight="1" thickTop="1" thickBot="1">
      <c r="A655"/>
      <c r="B655"/>
      <c r="C655" s="240"/>
      <c r="D655" s="241"/>
      <c r="E655" s="242" t="s">
        <v>220</v>
      </c>
      <c r="F655" s="239">
        <f>$H$27</f>
        <v>1.5202880000000003</v>
      </c>
      <c r="G655"/>
      <c r="J655" s="6"/>
    </row>
    <row r="656" spans="1:10" ht="16.2" customHeight="1" thickTop="1" thickBot="1">
      <c r="A656"/>
      <c r="B656"/>
      <c r="C656" s="243"/>
      <c r="D656" s="244"/>
      <c r="E656" s="245" t="s">
        <v>221</v>
      </c>
      <c r="F656" s="454">
        <f>+F655*F654</f>
        <v>0</v>
      </c>
      <c r="G656"/>
      <c r="H656" s="60"/>
      <c r="I656" s="60"/>
      <c r="J656" s="6"/>
    </row>
    <row r="657" spans="1:10" ht="16.2" customHeight="1">
      <c r="A657" s="193"/>
      <c r="B657" s="194" t="s">
        <v>1172</v>
      </c>
      <c r="C657" s="193"/>
      <c r="D657" s="193"/>
      <c r="E657" s="195" t="str">
        <f>$B$3</f>
        <v xml:space="preserve">ESCUELA Nº </v>
      </c>
      <c r="F657" s="193"/>
      <c r="G657" s="193"/>
      <c r="H657" s="265"/>
      <c r="I657" s="265"/>
      <c r="J657" s="6"/>
    </row>
    <row r="658" spans="1:10" ht="16.2" customHeight="1">
      <c r="A658" s="193"/>
      <c r="B658" s="195"/>
      <c r="C658" s="193"/>
      <c r="D658" s="193"/>
      <c r="E658" s="195" t="str">
        <f>$B$4</f>
        <v>SATURNINO SEGUROLA</v>
      </c>
      <c r="F658" s="193"/>
      <c r="G658" s="193"/>
      <c r="H658" s="2"/>
      <c r="I658" s="2"/>
      <c r="J658" s="6"/>
    </row>
    <row r="659" spans="1:10" ht="16.2" customHeight="1">
      <c r="A659" s="193"/>
      <c r="B659" s="195"/>
      <c r="C659" s="193"/>
      <c r="D659" s="193"/>
      <c r="E659" s="249" t="str">
        <f>$B$5</f>
        <v>SARMIENTO - SAN JUAN</v>
      </c>
      <c r="F659" s="193"/>
      <c r="G659" s="193"/>
      <c r="H659" s="2"/>
      <c r="I659" s="2"/>
      <c r="J659" s="6"/>
    </row>
    <row r="660" spans="1:10" ht="16.2" customHeight="1">
      <c r="A660" s="196"/>
      <c r="B660" s="196"/>
      <c r="C660" s="196"/>
      <c r="D660" s="197"/>
      <c r="E660" s="198" t="s">
        <v>207</v>
      </c>
      <c r="F660" s="196"/>
      <c r="G660" s="196"/>
      <c r="H660" s="2"/>
      <c r="I660" s="2"/>
      <c r="J660" s="6"/>
    </row>
    <row r="661" spans="1:10" ht="16.2" customHeight="1">
      <c r="A661" s="193"/>
      <c r="B661" s="199" t="s">
        <v>222</v>
      </c>
      <c r="C661" s="193"/>
      <c r="D661" s="199"/>
      <c r="E661" s="199"/>
      <c r="F661" s="199"/>
      <c r="G661" s="199"/>
      <c r="H661" s="6"/>
      <c r="I661" s="6"/>
      <c r="J661" s="6"/>
    </row>
    <row r="662" spans="1:10" ht="16.2" customHeight="1">
      <c r="A662"/>
      <c r="B662"/>
      <c r="C662" s="200"/>
      <c r="D662" s="101"/>
      <c r="E662" s="200"/>
      <c r="F662" s="200"/>
      <c r="G662"/>
      <c r="H662" s="6"/>
      <c r="I662" s="6"/>
      <c r="J662" s="6"/>
    </row>
    <row r="663" spans="1:10" ht="16.2" customHeight="1" thickBot="1">
      <c r="A663"/>
      <c r="B663"/>
      <c r="C663" s="200"/>
      <c r="D663" s="101"/>
      <c r="E663" s="200"/>
      <c r="F663" s="200"/>
      <c r="G663"/>
      <c r="H663" s="6"/>
      <c r="I663" s="6"/>
      <c r="J663" s="6"/>
    </row>
    <row r="664" spans="1:10" ht="16.2" customHeight="1">
      <c r="A664"/>
      <c r="B664" s="201" t="s">
        <v>208</v>
      </c>
      <c r="C664" s="202" t="s">
        <v>229</v>
      </c>
      <c r="D664" s="203" t="s">
        <v>378</v>
      </c>
      <c r="E664" s="204"/>
      <c r="F664" s="205"/>
      <c r="G664"/>
      <c r="H664" s="6"/>
      <c r="I664" s="6"/>
      <c r="J664" s="6"/>
    </row>
    <row r="665" spans="1:10" ht="16.2" customHeight="1">
      <c r="A665"/>
      <c r="B665" s="206" t="s">
        <v>209</v>
      </c>
      <c r="C665" s="207" t="s">
        <v>321</v>
      </c>
      <c r="D665" s="269" t="s">
        <v>944</v>
      </c>
      <c r="E665" s="209"/>
      <c r="F665" s="210"/>
      <c r="G665"/>
      <c r="H665" s="6"/>
      <c r="I665" s="6"/>
      <c r="J665" s="6"/>
    </row>
    <row r="666" spans="1:10" ht="16.2" customHeight="1" thickBot="1">
      <c r="A666"/>
      <c r="B666" s="206" t="s">
        <v>210</v>
      </c>
      <c r="C666" s="211" t="s">
        <v>14</v>
      </c>
      <c r="D666" s="212"/>
      <c r="E666" s="209"/>
      <c r="F666" s="210"/>
      <c r="G666"/>
      <c r="H666" s="187"/>
      <c r="I666" s="187"/>
      <c r="J666" s="6"/>
    </row>
    <row r="667" spans="1:10" ht="31.5" customHeight="1" thickBot="1">
      <c r="A667"/>
      <c r="B667" s="213" t="s">
        <v>211</v>
      </c>
      <c r="C667" s="214" t="s">
        <v>212</v>
      </c>
      <c r="D667" s="214" t="s">
        <v>213</v>
      </c>
      <c r="E667" s="214" t="s">
        <v>214</v>
      </c>
      <c r="F667" s="215" t="s">
        <v>215</v>
      </c>
      <c r="G667"/>
      <c r="H667" s="188"/>
      <c r="I667" s="188"/>
      <c r="J667" s="6"/>
    </row>
    <row r="668" spans="1:10" ht="16.2" customHeight="1" thickBot="1">
      <c r="A668"/>
      <c r="B668" s="216" t="s">
        <v>216</v>
      </c>
      <c r="C668" s="217"/>
      <c r="D668" s="218"/>
      <c r="E668" s="217"/>
      <c r="F668" s="219">
        <f>SUM(F669:F674)</f>
        <v>0</v>
      </c>
      <c r="G668"/>
      <c r="H668" s="189"/>
      <c r="I668" s="189"/>
      <c r="J668" s="6"/>
    </row>
    <row r="669" spans="1:10" ht="16.2" customHeight="1">
      <c r="A669"/>
      <c r="B669" s="1110"/>
      <c r="C669" s="1111"/>
      <c r="D669" s="1112"/>
      <c r="E669" s="1113"/>
      <c r="F669" s="1114"/>
      <c r="G669"/>
      <c r="H669" s="189"/>
      <c r="I669" s="189"/>
      <c r="J669" s="6"/>
    </row>
    <row r="670" spans="1:10" ht="16.2" customHeight="1">
      <c r="A670"/>
      <c r="B670" s="1108"/>
      <c r="C670" s="1111"/>
      <c r="D670" s="1112"/>
      <c r="E670" s="1113"/>
      <c r="F670" s="1114"/>
      <c r="G670"/>
      <c r="H670" s="189"/>
      <c r="I670" s="189"/>
      <c r="J670" s="6"/>
    </row>
    <row r="671" spans="1:10" ht="16.2" customHeight="1">
      <c r="A671"/>
      <c r="B671" s="1108"/>
      <c r="C671" s="1111"/>
      <c r="D671" s="1112"/>
      <c r="E671" s="1113"/>
      <c r="F671" s="1114"/>
      <c r="G671"/>
      <c r="H671" s="189"/>
      <c r="I671" s="189"/>
      <c r="J671" s="6"/>
    </row>
    <row r="672" spans="1:10" ht="16.2" customHeight="1">
      <c r="A672"/>
      <c r="B672" s="1108"/>
      <c r="C672" s="1111"/>
      <c r="D672" s="1112"/>
      <c r="E672" s="1113"/>
      <c r="F672" s="1114"/>
      <c r="G672"/>
      <c r="H672" s="6"/>
      <c r="I672" s="6"/>
      <c r="J672" s="6"/>
    </row>
    <row r="673" spans="1:10" ht="16.2" customHeight="1">
      <c r="A673"/>
      <c r="B673" s="220"/>
      <c r="C673" s="221"/>
      <c r="D673" s="222"/>
      <c r="E673" s="222"/>
      <c r="F673" s="223"/>
      <c r="G673"/>
      <c r="H673" s="6"/>
      <c r="I673" s="6"/>
      <c r="J673" s="6"/>
    </row>
    <row r="674" spans="1:10" ht="16.2" customHeight="1" thickBot="1">
      <c r="A674"/>
      <c r="B674" s="230"/>
      <c r="C674" s="231"/>
      <c r="D674" s="231"/>
      <c r="E674" s="231"/>
      <c r="F674" s="223"/>
      <c r="G674"/>
      <c r="H674" s="189"/>
      <c r="I674" s="189"/>
      <c r="J674" s="6"/>
    </row>
    <row r="675" spans="1:10" ht="16.2" customHeight="1" thickBot="1">
      <c r="A675"/>
      <c r="B675" s="216" t="s">
        <v>217</v>
      </c>
      <c r="C675" s="217"/>
      <c r="D675" s="218"/>
      <c r="E675" s="217"/>
      <c r="F675" s="219">
        <f>SUM(F676:F678)</f>
        <v>0</v>
      </c>
      <c r="G675"/>
      <c r="H675" s="190"/>
      <c r="I675" s="190"/>
      <c r="J675" s="6"/>
    </row>
    <row r="676" spans="1:10" ht="16.2" customHeight="1">
      <c r="A676"/>
      <c r="B676" s="1115"/>
      <c r="C676" s="1117"/>
      <c r="D676" s="1118"/>
      <c r="E676" s="1113"/>
      <c r="F676" s="1114"/>
      <c r="G676"/>
      <c r="H676" s="189"/>
      <c r="I676" s="189"/>
      <c r="J676" s="6"/>
    </row>
    <row r="677" spans="1:10" ht="16.2" customHeight="1">
      <c r="A677"/>
      <c r="B677" s="1110"/>
      <c r="C677" s="1119"/>
      <c r="D677" s="1120"/>
      <c r="E677" s="1113"/>
      <c r="F677" s="1114"/>
      <c r="G677"/>
      <c r="H677" s="191"/>
      <c r="I677" s="191"/>
      <c r="J677" s="6"/>
    </row>
    <row r="678" spans="1:10" ht="16.2" customHeight="1" thickBot="1">
      <c r="A678"/>
      <c r="B678" s="1127"/>
      <c r="C678" s="1128"/>
      <c r="D678" s="1128"/>
      <c r="E678" s="1128"/>
      <c r="F678" s="1114"/>
      <c r="G678"/>
      <c r="H678" s="191"/>
      <c r="I678" s="191"/>
      <c r="J678" s="6"/>
    </row>
    <row r="679" spans="1:10" ht="16.2" customHeight="1" thickBot="1">
      <c r="A679"/>
      <c r="B679" s="216" t="s">
        <v>218</v>
      </c>
      <c r="C679" s="217"/>
      <c r="D679" s="218"/>
      <c r="E679" s="217"/>
      <c r="F679" s="219">
        <f>SUM(F680:F682)</f>
        <v>0</v>
      </c>
      <c r="G679"/>
      <c r="H679" s="191"/>
      <c r="I679" s="191"/>
      <c r="J679" s="6"/>
    </row>
    <row r="680" spans="1:10" ht="16.2" customHeight="1">
      <c r="A680"/>
      <c r="B680" s="220"/>
      <c r="C680" s="221"/>
      <c r="D680" s="233"/>
      <c r="E680" s="221"/>
      <c r="F680" s="223"/>
      <c r="G680"/>
      <c r="H680" s="188"/>
      <c r="I680" s="188"/>
      <c r="J680" s="6"/>
    </row>
    <row r="681" spans="1:10" ht="16.2" customHeight="1">
      <c r="A681"/>
      <c r="B681" s="224"/>
      <c r="C681" s="225"/>
      <c r="D681" s="229"/>
      <c r="E681" s="225"/>
      <c r="F681" s="227"/>
      <c r="G681"/>
      <c r="H681" s="189"/>
      <c r="I681" s="189"/>
      <c r="J681" s="6"/>
    </row>
    <row r="682" spans="1:10" ht="16.2" customHeight="1" thickBot="1">
      <c r="A682"/>
      <c r="B682" s="234"/>
      <c r="C682" s="231"/>
      <c r="D682" s="232"/>
      <c r="E682" s="231"/>
      <c r="F682" s="235"/>
      <c r="G682"/>
      <c r="H682" s="192"/>
      <c r="I682" s="192"/>
      <c r="J682" s="6"/>
    </row>
    <row r="683" spans="1:10" ht="16.2" customHeight="1" thickTop="1" thickBot="1">
      <c r="A683"/>
      <c r="B683"/>
      <c r="C683" s="236"/>
      <c r="D683" s="237"/>
      <c r="E683" s="238" t="s">
        <v>219</v>
      </c>
      <c r="F683" s="239">
        <f>SUM(F668,F675,F679)</f>
        <v>0</v>
      </c>
      <c r="G683"/>
      <c r="H683" s="54"/>
      <c r="I683" s="54"/>
      <c r="J683" s="6"/>
    </row>
    <row r="684" spans="1:10" ht="16.2" customHeight="1" thickTop="1" thickBot="1">
      <c r="A684"/>
      <c r="B684"/>
      <c r="C684" s="240"/>
      <c r="D684" s="241"/>
      <c r="E684" s="242" t="s">
        <v>220</v>
      </c>
      <c r="F684" s="239">
        <f>$H$27</f>
        <v>1.5202880000000003</v>
      </c>
      <c r="G684"/>
      <c r="J684" s="6"/>
    </row>
    <row r="685" spans="1:10" ht="16.2" customHeight="1" thickTop="1" thickBot="1">
      <c r="A685"/>
      <c r="B685"/>
      <c r="C685" s="243"/>
      <c r="D685" s="244"/>
      <c r="E685" s="245" t="s">
        <v>221</v>
      </c>
      <c r="F685" s="454">
        <f>+F684*F683</f>
        <v>0</v>
      </c>
      <c r="G685"/>
      <c r="J685" s="6"/>
    </row>
    <row r="686" spans="1:10" ht="16.2" customHeight="1">
      <c r="A686"/>
      <c r="B686"/>
      <c r="C686" s="200"/>
      <c r="D686" s="208"/>
      <c r="E686" s="246"/>
      <c r="F686" s="247"/>
      <c r="G686"/>
      <c r="J686" s="6"/>
    </row>
    <row r="687" spans="1:10" ht="16.2" customHeight="1">
      <c r="A687" s="51"/>
      <c r="B687" s="51"/>
      <c r="C687" s="51"/>
      <c r="D687" s="51"/>
      <c r="E687" s="51"/>
      <c r="F687" s="51"/>
      <c r="G687" s="51"/>
      <c r="J687" s="6"/>
    </row>
    <row r="688" spans="1:10" ht="16.2" customHeight="1">
      <c r="A688" s="57"/>
      <c r="B688" s="57"/>
      <c r="C688" s="57"/>
      <c r="D688" s="57"/>
      <c r="E688" s="57"/>
      <c r="F688" s="57"/>
      <c r="G688" s="57"/>
      <c r="H688" s="58"/>
      <c r="I688" s="58"/>
      <c r="J688" s="6"/>
    </row>
    <row r="689" spans="1:10" ht="16.2" customHeight="1">
      <c r="A689" s="193"/>
      <c r="B689" s="194" t="s">
        <v>1172</v>
      </c>
      <c r="C689" s="193"/>
      <c r="D689" s="193"/>
      <c r="E689" s="195" t="str">
        <f>$B$3</f>
        <v xml:space="preserve">ESCUELA Nº </v>
      </c>
      <c r="F689" s="193"/>
      <c r="G689" s="193"/>
      <c r="H689" s="265"/>
      <c r="I689" s="265"/>
      <c r="J689" s="6"/>
    </row>
    <row r="690" spans="1:10" ht="16.2" customHeight="1">
      <c r="A690" s="193"/>
      <c r="B690" s="195"/>
      <c r="C690" s="193"/>
      <c r="D690" s="193"/>
      <c r="E690" s="195" t="str">
        <f>$B$4</f>
        <v>SATURNINO SEGUROLA</v>
      </c>
      <c r="F690" s="193"/>
      <c r="G690" s="193"/>
      <c r="H690" s="2"/>
      <c r="I690" s="2"/>
      <c r="J690" s="6"/>
    </row>
    <row r="691" spans="1:10" ht="16.2" customHeight="1">
      <c r="A691" s="193"/>
      <c r="B691" s="195"/>
      <c r="C691" s="193"/>
      <c r="D691" s="193"/>
      <c r="E691" s="249" t="str">
        <f>$B$5</f>
        <v>SARMIENTO - SAN JUAN</v>
      </c>
      <c r="F691" s="193"/>
      <c r="G691" s="193"/>
      <c r="H691" s="2"/>
      <c r="I691" s="2"/>
      <c r="J691" s="6"/>
    </row>
    <row r="692" spans="1:10" ht="16.2" customHeight="1">
      <c r="A692" s="196"/>
      <c r="B692" s="196"/>
      <c r="C692" s="196"/>
      <c r="D692" s="197"/>
      <c r="E692" s="198" t="s">
        <v>207</v>
      </c>
      <c r="F692" s="196"/>
      <c r="G692" s="196"/>
      <c r="H692" s="2"/>
      <c r="I692" s="2"/>
      <c r="J692" s="6"/>
    </row>
    <row r="693" spans="1:10" ht="16.2" customHeight="1">
      <c r="A693" s="193"/>
      <c r="B693" s="199" t="s">
        <v>222</v>
      </c>
      <c r="C693" s="193"/>
      <c r="D693" s="199"/>
      <c r="E693" s="199"/>
      <c r="F693" s="199"/>
      <c r="G693" s="199"/>
      <c r="H693" s="6"/>
      <c r="I693" s="6"/>
      <c r="J693" s="6"/>
    </row>
    <row r="694" spans="1:10" ht="16.2" customHeight="1">
      <c r="A694"/>
      <c r="B694"/>
      <c r="C694" s="200"/>
      <c r="D694" s="101"/>
      <c r="E694" s="200"/>
      <c r="F694" s="200"/>
      <c r="G694"/>
      <c r="H694" s="6"/>
      <c r="I694" s="6"/>
      <c r="J694" s="6"/>
    </row>
    <row r="695" spans="1:10" ht="16.2" customHeight="1" thickBot="1">
      <c r="A695"/>
      <c r="B695"/>
      <c r="C695" s="200"/>
      <c r="D695" s="101"/>
      <c r="E695" s="200"/>
      <c r="F695" s="200"/>
      <c r="G695"/>
      <c r="H695" s="6"/>
      <c r="I695" s="6"/>
      <c r="J695" s="6"/>
    </row>
    <row r="696" spans="1:10" ht="16.2" customHeight="1">
      <c r="A696"/>
      <c r="B696" s="201" t="s">
        <v>208</v>
      </c>
      <c r="C696" s="202" t="s">
        <v>229</v>
      </c>
      <c r="D696" s="203" t="s">
        <v>378</v>
      </c>
      <c r="E696" s="204"/>
      <c r="F696" s="205"/>
      <c r="G696"/>
      <c r="H696" s="6"/>
      <c r="I696" s="6"/>
      <c r="J696" s="6"/>
    </row>
    <row r="697" spans="1:10" ht="16.2" customHeight="1">
      <c r="A697"/>
      <c r="B697" s="206" t="s">
        <v>209</v>
      </c>
      <c r="C697" s="207" t="s">
        <v>322</v>
      </c>
      <c r="D697" s="269" t="s">
        <v>379</v>
      </c>
      <c r="E697" s="209"/>
      <c r="F697" s="210"/>
      <c r="G697"/>
      <c r="H697" s="6"/>
      <c r="I697" s="6"/>
      <c r="J697" s="6"/>
    </row>
    <row r="698" spans="1:10" ht="16.2" customHeight="1" thickBot="1">
      <c r="A698"/>
      <c r="B698" s="206" t="s">
        <v>210</v>
      </c>
      <c r="C698" s="211" t="s">
        <v>15</v>
      </c>
      <c r="D698" s="212"/>
      <c r="E698" s="209"/>
      <c r="F698" s="210"/>
      <c r="G698"/>
      <c r="H698" s="187"/>
      <c r="I698" s="187"/>
      <c r="J698" s="6"/>
    </row>
    <row r="699" spans="1:10" ht="30.75" customHeight="1" thickBot="1">
      <c r="A699"/>
      <c r="B699" s="213" t="s">
        <v>211</v>
      </c>
      <c r="C699" s="214" t="s">
        <v>212</v>
      </c>
      <c r="D699" s="214" t="s">
        <v>213</v>
      </c>
      <c r="E699" s="214" t="s">
        <v>214</v>
      </c>
      <c r="F699" s="215" t="s">
        <v>215</v>
      </c>
      <c r="G699"/>
      <c r="H699" s="188"/>
      <c r="I699" s="188"/>
      <c r="J699" s="6"/>
    </row>
    <row r="700" spans="1:10" ht="16.2" customHeight="1" thickBot="1">
      <c r="A700"/>
      <c r="B700" s="216" t="s">
        <v>216</v>
      </c>
      <c r="C700" s="217"/>
      <c r="D700" s="218"/>
      <c r="E700" s="217"/>
      <c r="F700" s="219">
        <f>SUM(F701:F705)</f>
        <v>0</v>
      </c>
      <c r="G700"/>
      <c r="H700" s="189"/>
      <c r="I700" s="189"/>
      <c r="J700" s="6"/>
    </row>
    <row r="701" spans="1:10" ht="16.2" customHeight="1">
      <c r="A701"/>
      <c r="B701" s="1110"/>
      <c r="C701" s="1111"/>
      <c r="D701" s="1112"/>
      <c r="E701" s="1113"/>
      <c r="F701" s="1114"/>
      <c r="G701"/>
      <c r="H701" s="189"/>
      <c r="I701" s="189"/>
      <c r="J701" s="6"/>
    </row>
    <row r="702" spans="1:10" ht="16.2" customHeight="1">
      <c r="A702"/>
      <c r="B702" s="1108"/>
      <c r="C702" s="1111"/>
      <c r="D702" s="1112"/>
      <c r="E702" s="1113"/>
      <c r="F702" s="1114"/>
      <c r="G702"/>
      <c r="H702" s="189"/>
      <c r="I702" s="189"/>
      <c r="J702" s="6"/>
    </row>
    <row r="703" spans="1:10" ht="16.2" customHeight="1">
      <c r="A703"/>
      <c r="B703" s="1108"/>
      <c r="C703" s="1111"/>
      <c r="D703" s="1112"/>
      <c r="E703" s="1113"/>
      <c r="F703" s="1114"/>
      <c r="G703"/>
      <c r="H703" s="189"/>
      <c r="I703" s="189"/>
      <c r="J703" s="6"/>
    </row>
    <row r="704" spans="1:10" ht="16.2" customHeight="1">
      <c r="A704"/>
      <c r="B704" s="1108"/>
      <c r="C704" s="1111"/>
      <c r="D704" s="1112"/>
      <c r="E704" s="1113"/>
      <c r="F704" s="1114"/>
      <c r="G704"/>
      <c r="H704" s="6"/>
      <c r="I704" s="6"/>
      <c r="J704" s="6"/>
    </row>
    <row r="705" spans="1:10" ht="16.2" customHeight="1" thickBot="1">
      <c r="A705"/>
      <c r="B705" s="220"/>
      <c r="C705" s="221"/>
      <c r="D705" s="222"/>
      <c r="E705" s="222"/>
      <c r="F705" s="223"/>
      <c r="G705"/>
      <c r="H705" s="6"/>
      <c r="I705" s="6"/>
      <c r="J705" s="6"/>
    </row>
    <row r="706" spans="1:10" ht="16.2" customHeight="1" thickBot="1">
      <c r="A706"/>
      <c r="B706" s="216" t="s">
        <v>217</v>
      </c>
      <c r="C706" s="217"/>
      <c r="D706" s="218"/>
      <c r="E706" s="217"/>
      <c r="F706" s="219">
        <f>SUM(F707:F709)</f>
        <v>0</v>
      </c>
      <c r="G706"/>
      <c r="H706" s="190"/>
      <c r="I706" s="190"/>
      <c r="J706" s="6"/>
    </row>
    <row r="707" spans="1:10" ht="16.2" customHeight="1">
      <c r="A707"/>
      <c r="B707" s="1115"/>
      <c r="C707" s="1117"/>
      <c r="D707" s="1118"/>
      <c r="E707" s="1129"/>
      <c r="F707" s="1114"/>
      <c r="G707"/>
      <c r="H707" s="189"/>
      <c r="I707" s="189"/>
      <c r="J707" s="6"/>
    </row>
    <row r="708" spans="1:10" ht="16.2" customHeight="1">
      <c r="A708"/>
      <c r="B708" s="1110"/>
      <c r="C708" s="1119"/>
      <c r="D708" s="1120"/>
      <c r="E708" s="1113"/>
      <c r="F708" s="1114"/>
      <c r="G708"/>
      <c r="H708" s="191"/>
      <c r="I708" s="191"/>
      <c r="J708" s="6"/>
    </row>
    <row r="709" spans="1:10" ht="16.2" customHeight="1" thickBot="1">
      <c r="A709"/>
      <c r="B709" s="230"/>
      <c r="C709" s="231"/>
      <c r="D709" s="231"/>
      <c r="E709" s="231"/>
      <c r="F709" s="223"/>
      <c r="G709"/>
      <c r="H709" s="191"/>
      <c r="I709" s="191"/>
      <c r="J709" s="6"/>
    </row>
    <row r="710" spans="1:10" ht="16.2" customHeight="1" thickBot="1">
      <c r="A710"/>
      <c r="B710" s="216" t="s">
        <v>218</v>
      </c>
      <c r="C710" s="217"/>
      <c r="D710" s="218"/>
      <c r="E710" s="217"/>
      <c r="F710" s="219">
        <f>SUM(F711:F713)</f>
        <v>0</v>
      </c>
      <c r="G710"/>
      <c r="H710" s="191"/>
      <c r="I710" s="191"/>
      <c r="J710" s="6"/>
    </row>
    <row r="711" spans="1:10" ht="16.2" customHeight="1">
      <c r="A711"/>
      <c r="B711" s="220"/>
      <c r="C711" s="221"/>
      <c r="D711" s="233"/>
      <c r="E711" s="221"/>
      <c r="F711" s="223"/>
      <c r="G711"/>
      <c r="H711" s="188"/>
      <c r="I711" s="188"/>
      <c r="J711" s="6"/>
    </row>
    <row r="712" spans="1:10" ht="16.2" customHeight="1">
      <c r="A712"/>
      <c r="B712" s="224"/>
      <c r="C712" s="225"/>
      <c r="D712" s="229"/>
      <c r="E712" s="225"/>
      <c r="F712" s="227"/>
      <c r="G712"/>
      <c r="H712" s="189"/>
      <c r="I712" s="189"/>
      <c r="J712" s="6"/>
    </row>
    <row r="713" spans="1:10" ht="16.2" customHeight="1" thickBot="1">
      <c r="A713"/>
      <c r="B713" s="234"/>
      <c r="C713" s="231"/>
      <c r="D713" s="232"/>
      <c r="E713" s="231"/>
      <c r="F713" s="235"/>
      <c r="G713"/>
      <c r="H713" s="192"/>
      <c r="I713" s="192"/>
      <c r="J713" s="6"/>
    </row>
    <row r="714" spans="1:10" ht="16.2" customHeight="1" thickTop="1" thickBot="1">
      <c r="A714"/>
      <c r="B714"/>
      <c r="C714" s="236"/>
      <c r="D714" s="237"/>
      <c r="E714" s="238" t="s">
        <v>219</v>
      </c>
      <c r="F714" s="239">
        <f>SUM(F700,F706,F710)</f>
        <v>0</v>
      </c>
      <c r="G714"/>
      <c r="H714" s="54"/>
      <c r="I714" s="54"/>
      <c r="J714" s="6"/>
    </row>
    <row r="715" spans="1:10" ht="16.2" customHeight="1" thickTop="1" thickBot="1">
      <c r="A715"/>
      <c r="B715"/>
      <c r="C715" s="240"/>
      <c r="D715" s="241"/>
      <c r="E715" s="242" t="s">
        <v>220</v>
      </c>
      <c r="F715" s="239">
        <f>$H$27</f>
        <v>1.5202880000000003</v>
      </c>
      <c r="G715"/>
      <c r="J715" s="6"/>
    </row>
    <row r="716" spans="1:10" ht="16.2" customHeight="1" thickTop="1" thickBot="1">
      <c r="A716"/>
      <c r="B716"/>
      <c r="C716" s="243"/>
      <c r="D716" s="244"/>
      <c r="E716" s="245" t="s">
        <v>221</v>
      </c>
      <c r="F716" s="454">
        <f>+F715*F714</f>
        <v>0</v>
      </c>
      <c r="G716"/>
      <c r="J716" s="6"/>
    </row>
    <row r="717" spans="1:10" ht="16.2" customHeight="1">
      <c r="A717"/>
      <c r="B717"/>
      <c r="C717" s="200"/>
      <c r="D717" s="208"/>
      <c r="E717" s="246"/>
      <c r="F717" s="247"/>
      <c r="G717"/>
      <c r="J717" s="6"/>
    </row>
    <row r="718" spans="1:10" ht="16.2" customHeight="1">
      <c r="A718" s="51"/>
      <c r="B718" s="51"/>
      <c r="C718" s="51"/>
      <c r="D718" s="51"/>
      <c r="E718" s="51"/>
      <c r="F718" s="51"/>
      <c r="G718" s="51"/>
      <c r="J718" s="6"/>
    </row>
    <row r="719" spans="1:10" ht="16.2" customHeight="1">
      <c r="A719" s="193"/>
      <c r="B719" s="194" t="s">
        <v>1172</v>
      </c>
      <c r="C719" s="193"/>
      <c r="D719" s="193"/>
      <c r="E719" s="195" t="str">
        <f>$B$3</f>
        <v xml:space="preserve">ESCUELA Nº </v>
      </c>
      <c r="F719" s="193"/>
      <c r="G719" s="193"/>
      <c r="H719" s="58"/>
      <c r="I719" s="58"/>
      <c r="J719" s="6"/>
    </row>
    <row r="720" spans="1:10" ht="16.2" customHeight="1">
      <c r="A720" s="193"/>
      <c r="B720" s="195"/>
      <c r="C720" s="193"/>
      <c r="D720" s="193"/>
      <c r="E720" s="195" t="str">
        <f>$B$4</f>
        <v>SATURNINO SEGUROLA</v>
      </c>
      <c r="F720" s="193"/>
      <c r="G720" s="193"/>
      <c r="H720" s="58"/>
      <c r="I720" s="58"/>
      <c r="J720" s="6"/>
    </row>
    <row r="721" spans="1:10" ht="16.2" customHeight="1">
      <c r="A721" s="193"/>
      <c r="B721" s="195"/>
      <c r="C721" s="193"/>
      <c r="D721" s="193"/>
      <c r="E721" s="249" t="str">
        <f>$B$5</f>
        <v>SARMIENTO - SAN JUAN</v>
      </c>
      <c r="F721" s="193"/>
      <c r="G721" s="193"/>
      <c r="H721" s="58"/>
      <c r="I721" s="58"/>
      <c r="J721" s="6"/>
    </row>
    <row r="722" spans="1:10" ht="16.2" customHeight="1">
      <c r="A722" s="196"/>
      <c r="B722" s="196"/>
      <c r="C722" s="196"/>
      <c r="D722" s="197"/>
      <c r="E722" s="198" t="s">
        <v>207</v>
      </c>
      <c r="F722" s="196"/>
      <c r="G722" s="196"/>
      <c r="H722" s="58"/>
      <c r="I722" s="58"/>
      <c r="J722" s="6"/>
    </row>
    <row r="723" spans="1:10" ht="16.2" customHeight="1">
      <c r="A723" s="193"/>
      <c r="B723" s="199" t="s">
        <v>222</v>
      </c>
      <c r="C723" s="193"/>
      <c r="D723" s="199"/>
      <c r="E723" s="199"/>
      <c r="F723" s="199"/>
      <c r="G723" s="199"/>
      <c r="H723" s="58"/>
      <c r="I723" s="58"/>
      <c r="J723" s="6"/>
    </row>
    <row r="724" spans="1:10" ht="16.2" customHeight="1">
      <c r="A724"/>
      <c r="B724"/>
      <c r="C724" s="200"/>
      <c r="D724" s="101"/>
      <c r="E724" s="200"/>
      <c r="F724" s="200"/>
      <c r="G724"/>
      <c r="H724" s="58"/>
      <c r="I724" s="58"/>
      <c r="J724" s="6"/>
    </row>
    <row r="725" spans="1:10" ht="16.2" customHeight="1" thickBot="1">
      <c r="A725"/>
      <c r="B725"/>
      <c r="C725" s="200"/>
      <c r="D725" s="101"/>
      <c r="E725" s="200"/>
      <c r="F725" s="200"/>
      <c r="G725"/>
      <c r="H725" s="58"/>
      <c r="I725" s="58"/>
      <c r="J725" s="6"/>
    </row>
    <row r="726" spans="1:10" ht="16.2" customHeight="1">
      <c r="A726"/>
      <c r="B726" s="201" t="s">
        <v>208</v>
      </c>
      <c r="C726" s="202" t="s">
        <v>229</v>
      </c>
      <c r="D726" s="203" t="s">
        <v>378</v>
      </c>
      <c r="E726" s="204"/>
      <c r="F726" s="205"/>
      <c r="G726"/>
      <c r="H726" s="58"/>
      <c r="I726" s="58"/>
      <c r="J726" s="6"/>
    </row>
    <row r="727" spans="1:10" ht="16.2" customHeight="1">
      <c r="A727"/>
      <c r="B727" s="206" t="s">
        <v>209</v>
      </c>
      <c r="C727" s="207" t="s">
        <v>441</v>
      </c>
      <c r="D727" s="269" t="s">
        <v>445</v>
      </c>
      <c r="E727" s="209"/>
      <c r="F727" s="210"/>
      <c r="G727"/>
      <c r="H727" s="58"/>
      <c r="I727" s="58"/>
      <c r="J727" s="6"/>
    </row>
    <row r="728" spans="1:10" ht="16.2" customHeight="1" thickBot="1">
      <c r="A728"/>
      <c r="B728" s="206" t="s">
        <v>210</v>
      </c>
      <c r="C728" s="211" t="s">
        <v>15</v>
      </c>
      <c r="D728" s="212"/>
      <c r="E728" s="209"/>
      <c r="F728" s="210"/>
      <c r="G728"/>
      <c r="H728" s="58"/>
      <c r="I728" s="58"/>
      <c r="J728" s="6"/>
    </row>
    <row r="729" spans="1:10" ht="30.75" customHeight="1" thickBot="1">
      <c r="A729"/>
      <c r="B729" s="213" t="s">
        <v>211</v>
      </c>
      <c r="C729" s="214" t="s">
        <v>212</v>
      </c>
      <c r="D729" s="214" t="s">
        <v>213</v>
      </c>
      <c r="E729" s="214" t="s">
        <v>214</v>
      </c>
      <c r="F729" s="215" t="s">
        <v>215</v>
      </c>
      <c r="G729"/>
      <c r="H729" s="58"/>
      <c r="I729" s="58"/>
      <c r="J729" s="6"/>
    </row>
    <row r="730" spans="1:10" ht="16.2" customHeight="1" thickBot="1">
      <c r="A730"/>
      <c r="B730" s="216" t="s">
        <v>216</v>
      </c>
      <c r="C730" s="217"/>
      <c r="D730" s="218"/>
      <c r="E730" s="217"/>
      <c r="F730" s="219">
        <f>SUM(F731:F735)</f>
        <v>0</v>
      </c>
      <c r="G730"/>
      <c r="H730" s="58"/>
      <c r="I730" s="58"/>
      <c r="J730" s="6"/>
    </row>
    <row r="731" spans="1:10" ht="16.2" customHeight="1">
      <c r="A731"/>
      <c r="B731" s="1110"/>
      <c r="C731" s="1111"/>
      <c r="D731" s="1112"/>
      <c r="E731" s="1113"/>
      <c r="F731" s="1114"/>
      <c r="G731"/>
      <c r="H731" s="58"/>
      <c r="I731" s="58"/>
      <c r="J731" s="6"/>
    </row>
    <row r="732" spans="1:10" ht="16.2" customHeight="1">
      <c r="A732"/>
      <c r="B732" s="1108"/>
      <c r="C732" s="1111"/>
      <c r="D732" s="1112"/>
      <c r="E732" s="1113"/>
      <c r="F732" s="1114"/>
      <c r="G732"/>
      <c r="H732" s="58"/>
      <c r="I732" s="58"/>
      <c r="J732" s="6"/>
    </row>
    <row r="733" spans="1:10" ht="16.2" customHeight="1">
      <c r="A733"/>
      <c r="B733" s="1108"/>
      <c r="C733" s="1111"/>
      <c r="D733" s="1112"/>
      <c r="E733" s="1113"/>
      <c r="F733" s="1114"/>
      <c r="G733"/>
      <c r="H733" s="58"/>
      <c r="I733" s="58"/>
      <c r="J733" s="6"/>
    </row>
    <row r="734" spans="1:10" ht="16.2" customHeight="1">
      <c r="A734"/>
      <c r="B734" s="1108"/>
      <c r="C734" s="1111"/>
      <c r="D734" s="1112"/>
      <c r="E734" s="1113"/>
      <c r="F734" s="1114"/>
      <c r="G734"/>
      <c r="H734" s="58"/>
      <c r="I734" s="58"/>
      <c r="J734" s="6"/>
    </row>
    <row r="735" spans="1:10" ht="16.2" customHeight="1" thickBot="1">
      <c r="A735"/>
      <c r="B735" s="220"/>
      <c r="C735" s="221"/>
      <c r="D735" s="222"/>
      <c r="E735" s="222"/>
      <c r="F735" s="223"/>
      <c r="G735"/>
      <c r="H735" s="58"/>
      <c r="I735" s="58"/>
      <c r="J735" s="6"/>
    </row>
    <row r="736" spans="1:10" ht="16.2" customHeight="1" thickBot="1">
      <c r="A736"/>
      <c r="B736" s="216" t="s">
        <v>217</v>
      </c>
      <c r="C736" s="217"/>
      <c r="D736" s="218"/>
      <c r="E736" s="217"/>
      <c r="F736" s="219">
        <f>SUM(F737:F739)</f>
        <v>0</v>
      </c>
      <c r="G736"/>
      <c r="H736" s="58"/>
      <c r="I736" s="58"/>
      <c r="J736" s="6"/>
    </row>
    <row r="737" spans="1:10" ht="16.2" customHeight="1">
      <c r="A737"/>
      <c r="B737" s="1115"/>
      <c r="C737" s="1117"/>
      <c r="D737" s="1118"/>
      <c r="E737" s="1129"/>
      <c r="F737" s="1114"/>
      <c r="G737"/>
      <c r="H737" s="58"/>
      <c r="I737" s="58"/>
      <c r="J737" s="6"/>
    </row>
    <row r="738" spans="1:10" ht="16.2" customHeight="1">
      <c r="A738"/>
      <c r="B738" s="1110"/>
      <c r="C738" s="1119"/>
      <c r="D738" s="1120"/>
      <c r="E738" s="1113"/>
      <c r="F738" s="1114"/>
      <c r="G738"/>
      <c r="H738" s="58"/>
      <c r="I738" s="58"/>
      <c r="J738" s="6"/>
    </row>
    <row r="739" spans="1:10" ht="16.2" customHeight="1" thickBot="1">
      <c r="A739"/>
      <c r="B739" s="230"/>
      <c r="C739" s="231"/>
      <c r="D739" s="231"/>
      <c r="E739" s="231"/>
      <c r="F739" s="223"/>
      <c r="G739"/>
      <c r="H739" s="58"/>
      <c r="I739" s="58"/>
      <c r="J739" s="6"/>
    </row>
    <row r="740" spans="1:10" ht="16.2" customHeight="1" thickBot="1">
      <c r="A740"/>
      <c r="B740" s="216" t="s">
        <v>218</v>
      </c>
      <c r="C740" s="217"/>
      <c r="D740" s="218"/>
      <c r="E740" s="217"/>
      <c r="F740" s="219">
        <f>SUM(F741:F743)</f>
        <v>0</v>
      </c>
      <c r="G740"/>
      <c r="H740" s="58"/>
      <c r="I740" s="58"/>
      <c r="J740" s="6"/>
    </row>
    <row r="741" spans="1:10" ht="16.2" customHeight="1">
      <c r="A741"/>
      <c r="B741" s="220"/>
      <c r="C741" s="221"/>
      <c r="D741" s="233"/>
      <c r="E741" s="221"/>
      <c r="F741" s="223"/>
      <c r="G741"/>
      <c r="H741" s="58"/>
      <c r="I741" s="58"/>
      <c r="J741" s="6"/>
    </row>
    <row r="742" spans="1:10" ht="16.2" customHeight="1">
      <c r="A742"/>
      <c r="B742" s="224"/>
      <c r="C742" s="225"/>
      <c r="D742" s="229"/>
      <c r="E742" s="225"/>
      <c r="F742" s="227"/>
      <c r="G742"/>
      <c r="H742" s="58"/>
      <c r="I742" s="58"/>
      <c r="J742" s="6"/>
    </row>
    <row r="743" spans="1:10" ht="16.2" customHeight="1" thickBot="1">
      <c r="A743"/>
      <c r="B743" s="234"/>
      <c r="C743" s="231"/>
      <c r="D743" s="232"/>
      <c r="E743" s="231"/>
      <c r="F743" s="235"/>
      <c r="G743"/>
      <c r="H743" s="58"/>
      <c r="I743" s="58"/>
      <c r="J743" s="6"/>
    </row>
    <row r="744" spans="1:10" ht="16.2" customHeight="1" thickTop="1" thickBot="1">
      <c r="A744"/>
      <c r="B744"/>
      <c r="C744" s="236"/>
      <c r="D744" s="237"/>
      <c r="E744" s="238" t="s">
        <v>219</v>
      </c>
      <c r="F744" s="239">
        <f>SUM(F730,F736,F740)</f>
        <v>0</v>
      </c>
      <c r="G744"/>
      <c r="H744" s="58"/>
      <c r="I744" s="58"/>
      <c r="J744" s="6"/>
    </row>
    <row r="745" spans="1:10" ht="16.2" customHeight="1" thickTop="1" thickBot="1">
      <c r="A745"/>
      <c r="B745"/>
      <c r="C745" s="240"/>
      <c r="D745" s="241"/>
      <c r="E745" s="242" t="s">
        <v>220</v>
      </c>
      <c r="F745" s="239">
        <f>$H$27</f>
        <v>1.5202880000000003</v>
      </c>
      <c r="G745"/>
      <c r="H745" s="58"/>
      <c r="I745" s="58"/>
      <c r="J745" s="6"/>
    </row>
    <row r="746" spans="1:10" ht="16.2" customHeight="1" thickTop="1" thickBot="1">
      <c r="A746"/>
      <c r="B746"/>
      <c r="C746" s="243"/>
      <c r="D746" s="244"/>
      <c r="E746" s="245" t="s">
        <v>221</v>
      </c>
      <c r="F746" s="454">
        <f>+F745*F744</f>
        <v>0</v>
      </c>
      <c r="G746"/>
      <c r="H746" s="58"/>
      <c r="I746" s="58"/>
      <c r="J746" s="6"/>
    </row>
    <row r="747" spans="1:10" ht="16.2" customHeight="1">
      <c r="A747"/>
      <c r="B747"/>
      <c r="C747" s="200"/>
      <c r="D747" s="208"/>
      <c r="E747" s="246"/>
      <c r="F747" s="247"/>
      <c r="G747"/>
      <c r="H747" s="58"/>
      <c r="I747" s="58"/>
      <c r="J747" s="6"/>
    </row>
    <row r="748" spans="1:10" ht="16.2" customHeight="1">
      <c r="A748"/>
      <c r="B748"/>
      <c r="C748" s="200"/>
      <c r="D748" s="208"/>
      <c r="E748" s="246"/>
      <c r="F748" s="247"/>
      <c r="G748"/>
      <c r="H748" s="58"/>
      <c r="I748" s="58"/>
      <c r="J748" s="6"/>
    </row>
    <row r="749" spans="1:10" ht="16.2" customHeight="1">
      <c r="A749" s="58"/>
      <c r="B749" s="58"/>
      <c r="C749" s="58"/>
      <c r="D749" s="58"/>
      <c r="E749" s="58"/>
      <c r="F749" s="58"/>
      <c r="G749" s="58"/>
      <c r="H749" s="58"/>
      <c r="I749" s="58"/>
      <c r="J749" s="6"/>
    </row>
    <row r="750" spans="1:10" ht="16.2" customHeight="1">
      <c r="A750" s="471"/>
      <c r="B750" s="194" t="s">
        <v>1172</v>
      </c>
      <c r="C750" s="471"/>
      <c r="D750" s="471"/>
      <c r="E750" s="472" t="str">
        <f>$B$3</f>
        <v xml:space="preserve">ESCUELA Nº </v>
      </c>
      <c r="F750" s="471"/>
      <c r="G750" s="471"/>
      <c r="H750" s="58"/>
      <c r="I750" s="58"/>
      <c r="J750" s="6"/>
    </row>
    <row r="751" spans="1:10" ht="16.2" customHeight="1">
      <c r="A751" s="471"/>
      <c r="B751" s="472"/>
      <c r="C751" s="471"/>
      <c r="D751" s="471"/>
      <c r="E751" s="472" t="str">
        <f>$B$4</f>
        <v>SATURNINO SEGUROLA</v>
      </c>
      <c r="F751" s="471"/>
      <c r="G751" s="471"/>
      <c r="H751" s="58"/>
      <c r="I751" s="58"/>
      <c r="J751" s="6"/>
    </row>
    <row r="752" spans="1:10" ht="16.2" customHeight="1">
      <c r="A752" s="471"/>
      <c r="B752" s="472"/>
      <c r="C752" s="471"/>
      <c r="D752" s="471"/>
      <c r="E752" s="473" t="str">
        <f>$B$5</f>
        <v>SARMIENTO - SAN JUAN</v>
      </c>
      <c r="F752" s="471"/>
      <c r="G752" s="471"/>
      <c r="H752" s="58"/>
      <c r="I752" s="58"/>
      <c r="J752" s="6"/>
    </row>
    <row r="753" spans="1:10" ht="16.2" customHeight="1">
      <c r="A753" s="250"/>
      <c r="B753" s="250"/>
      <c r="C753" s="250"/>
      <c r="D753" s="474"/>
      <c r="E753" s="475" t="s">
        <v>207</v>
      </c>
      <c r="F753" s="250"/>
      <c r="G753" s="250"/>
      <c r="H753" s="58"/>
      <c r="I753" s="58"/>
      <c r="J753" s="6"/>
    </row>
    <row r="754" spans="1:10" ht="16.2" customHeight="1">
      <c r="A754" s="471"/>
      <c r="B754" s="476" t="s">
        <v>222</v>
      </c>
      <c r="C754" s="471"/>
      <c r="D754" s="476"/>
      <c r="E754" s="476"/>
      <c r="F754" s="476"/>
      <c r="G754" s="476"/>
      <c r="H754" s="58"/>
      <c r="I754" s="58"/>
      <c r="J754" s="6"/>
    </row>
    <row r="755" spans="1:10" ht="16.2" customHeight="1">
      <c r="A755" s="4"/>
      <c r="B755" s="4"/>
      <c r="C755" s="43"/>
      <c r="D755" s="467"/>
      <c r="E755" s="43"/>
      <c r="F755" s="43"/>
      <c r="G755" s="4"/>
      <c r="H755" s="58"/>
      <c r="I755" s="58"/>
      <c r="J755" s="6"/>
    </row>
    <row r="756" spans="1:10" ht="16.2" customHeight="1" thickBot="1">
      <c r="A756" s="4"/>
      <c r="B756" s="4"/>
      <c r="C756" s="43"/>
      <c r="D756" s="467"/>
      <c r="E756" s="43"/>
      <c r="F756" s="43"/>
      <c r="G756" s="4"/>
      <c r="H756" s="58"/>
      <c r="I756" s="58"/>
      <c r="J756" s="6"/>
    </row>
    <row r="757" spans="1:10" ht="16.2" customHeight="1">
      <c r="A757" s="4"/>
      <c r="B757" s="477" t="s">
        <v>208</v>
      </c>
      <c r="C757" s="478" t="s">
        <v>229</v>
      </c>
      <c r="D757" s="203" t="s">
        <v>378</v>
      </c>
      <c r="E757" s="479"/>
      <c r="F757" s="480"/>
      <c r="G757" s="4"/>
      <c r="H757" s="58"/>
      <c r="I757" s="58"/>
      <c r="J757" s="6"/>
    </row>
    <row r="758" spans="1:10" ht="16.2" customHeight="1">
      <c r="A758" s="4"/>
      <c r="B758" s="481" t="s">
        <v>209</v>
      </c>
      <c r="C758" s="207" t="s">
        <v>325</v>
      </c>
      <c r="D758" s="274" t="s">
        <v>387</v>
      </c>
      <c r="E758" s="246"/>
      <c r="F758" s="482"/>
      <c r="G758" s="4"/>
      <c r="H758" s="58"/>
      <c r="I758" s="58"/>
      <c r="J758" s="6"/>
    </row>
    <row r="759" spans="1:10" ht="16.2" customHeight="1" thickBot="1">
      <c r="A759" s="4"/>
      <c r="B759" s="481" t="s">
        <v>210</v>
      </c>
      <c r="C759" s="483" t="s">
        <v>15</v>
      </c>
      <c r="D759" s="208"/>
      <c r="E759" s="246"/>
      <c r="F759" s="482"/>
      <c r="G759" s="4"/>
      <c r="H759" s="58"/>
      <c r="I759" s="58"/>
      <c r="J759" s="6"/>
    </row>
    <row r="760" spans="1:10" ht="30" customHeight="1" thickBot="1">
      <c r="A760" s="4"/>
      <c r="B760" s="484" t="s">
        <v>211</v>
      </c>
      <c r="C760" s="485" t="s">
        <v>212</v>
      </c>
      <c r="D760" s="485" t="s">
        <v>213</v>
      </c>
      <c r="E760" s="485" t="s">
        <v>214</v>
      </c>
      <c r="F760" s="486" t="s">
        <v>215</v>
      </c>
      <c r="G760" s="4"/>
      <c r="H760" s="58"/>
      <c r="I760" s="58"/>
      <c r="J760" s="6"/>
    </row>
    <row r="761" spans="1:10" ht="16.2" customHeight="1" thickBot="1">
      <c r="A761" s="4"/>
      <c r="B761" s="216" t="s">
        <v>216</v>
      </c>
      <c r="C761" s="217"/>
      <c r="D761" s="218"/>
      <c r="E761" s="217"/>
      <c r="F761" s="219">
        <f>SUM(F762:F767)</f>
        <v>0</v>
      </c>
      <c r="G761" s="4"/>
      <c r="H761" s="58"/>
      <c r="I761" s="58"/>
      <c r="J761" s="6"/>
    </row>
    <row r="762" spans="1:10" ht="16.2" customHeight="1">
      <c r="A762" s="4"/>
      <c r="B762" s="1104"/>
      <c r="C762" s="1103"/>
      <c r="D762" s="1105"/>
      <c r="E762" s="1106"/>
      <c r="F762" s="1107"/>
      <c r="G762" s="4"/>
      <c r="H762" s="58"/>
      <c r="I762" s="58"/>
      <c r="J762" s="6"/>
    </row>
    <row r="763" spans="1:10" ht="16.2" customHeight="1">
      <c r="A763" s="4"/>
      <c r="B763" s="1108"/>
      <c r="C763" s="1103"/>
      <c r="D763" s="1105"/>
      <c r="E763" s="1106"/>
      <c r="F763" s="1107"/>
      <c r="G763" s="4"/>
      <c r="H763" s="58"/>
      <c r="I763" s="58"/>
      <c r="J763" s="6"/>
    </row>
    <row r="764" spans="1:10" ht="16.2" customHeight="1">
      <c r="A764" s="4"/>
      <c r="B764" s="1108"/>
      <c r="C764" s="1103"/>
      <c r="D764" s="1105"/>
      <c r="E764" s="1106"/>
      <c r="F764" s="1107"/>
      <c r="G764" s="4"/>
      <c r="H764" s="58"/>
      <c r="I764" s="58"/>
      <c r="J764" s="6"/>
    </row>
    <row r="765" spans="1:10" ht="16.2" customHeight="1">
      <c r="A765" s="4"/>
      <c r="B765" s="1108"/>
      <c r="C765" s="1103"/>
      <c r="D765" s="1105"/>
      <c r="E765" s="1109"/>
      <c r="F765" s="1107"/>
      <c r="G765" s="4"/>
      <c r="H765" s="58"/>
      <c r="I765" s="58"/>
      <c r="J765" s="6"/>
    </row>
    <row r="766" spans="1:10" ht="16.2" customHeight="1">
      <c r="A766" s="4"/>
      <c r="B766" s="220"/>
      <c r="C766" s="488"/>
      <c r="D766" s="338"/>
      <c r="E766" s="338"/>
      <c r="F766" s="487"/>
      <c r="G766" s="4"/>
      <c r="H766" s="58"/>
      <c r="I766" s="58"/>
      <c r="J766" s="6"/>
    </row>
    <row r="767" spans="1:10" ht="16.2" customHeight="1" thickBot="1">
      <c r="A767" s="4"/>
      <c r="B767" s="491"/>
      <c r="C767" s="492"/>
      <c r="D767" s="492"/>
      <c r="E767" s="492"/>
      <c r="F767" s="487"/>
      <c r="G767" s="4"/>
      <c r="H767" s="58"/>
      <c r="I767" s="58"/>
      <c r="J767" s="6"/>
    </row>
    <row r="768" spans="1:10" ht="16.2" customHeight="1" thickBot="1">
      <c r="A768" s="4"/>
      <c r="B768" s="216" t="s">
        <v>217</v>
      </c>
      <c r="C768" s="217"/>
      <c r="D768" s="218"/>
      <c r="E768" s="217"/>
      <c r="F768" s="219">
        <f>SUM(F769:F771)</f>
        <v>0</v>
      </c>
      <c r="G768" s="4"/>
      <c r="H768" s="58"/>
      <c r="I768" s="58"/>
      <c r="J768" s="6"/>
    </row>
    <row r="769" spans="1:10" ht="16.2" customHeight="1">
      <c r="A769" s="4"/>
      <c r="B769" s="1130"/>
      <c r="C769" s="1131"/>
      <c r="D769" s="1132"/>
      <c r="E769" s="1106"/>
      <c r="F769" s="1107"/>
      <c r="G769" s="4"/>
      <c r="H769" s="58"/>
      <c r="I769" s="58"/>
      <c r="J769" s="6"/>
    </row>
    <row r="770" spans="1:10" ht="16.2" customHeight="1">
      <c r="A770" s="4"/>
      <c r="B770" s="1104"/>
      <c r="C770" s="1133"/>
      <c r="D770" s="1134"/>
      <c r="E770" s="1106"/>
      <c r="F770" s="1107"/>
      <c r="G770" s="4"/>
      <c r="H770" s="58"/>
      <c r="I770" s="58"/>
      <c r="J770" s="6"/>
    </row>
    <row r="771" spans="1:10" ht="16.2" customHeight="1" thickBot="1">
      <c r="A771" s="4"/>
      <c r="B771" s="491"/>
      <c r="C771" s="492"/>
      <c r="D771" s="492"/>
      <c r="E771" s="492"/>
      <c r="F771" s="487"/>
      <c r="G771" s="4"/>
      <c r="H771" s="58"/>
      <c r="I771" s="58"/>
      <c r="J771" s="6"/>
    </row>
    <row r="772" spans="1:10" ht="16.2" customHeight="1" thickBot="1">
      <c r="A772" s="4"/>
      <c r="B772" s="216" t="s">
        <v>218</v>
      </c>
      <c r="C772" s="217"/>
      <c r="D772" s="218"/>
      <c r="E772" s="217"/>
      <c r="F772" s="219">
        <f>SUM(F773:F775)</f>
        <v>0</v>
      </c>
      <c r="G772" s="4"/>
      <c r="H772" s="58"/>
      <c r="I772" s="58"/>
      <c r="J772" s="6"/>
    </row>
    <row r="773" spans="1:10" ht="16.2" customHeight="1">
      <c r="A773" s="4"/>
      <c r="B773" s="220"/>
      <c r="C773" s="488"/>
      <c r="D773" s="493"/>
      <c r="E773" s="488"/>
      <c r="F773" s="487"/>
      <c r="G773" s="4"/>
      <c r="H773" s="58"/>
      <c r="I773" s="58"/>
      <c r="J773" s="6"/>
    </row>
    <row r="774" spans="1:10" ht="16.2" customHeight="1">
      <c r="A774" s="4"/>
      <c r="B774" s="224"/>
      <c r="C774" s="489"/>
      <c r="D774" s="494"/>
      <c r="E774" s="489"/>
      <c r="F774" s="495"/>
      <c r="G774" s="4"/>
      <c r="H774" s="58"/>
      <c r="I774" s="58"/>
      <c r="J774" s="6"/>
    </row>
    <row r="775" spans="1:10" ht="16.2" customHeight="1" thickBot="1">
      <c r="A775" s="4"/>
      <c r="B775" s="496"/>
      <c r="C775" s="492"/>
      <c r="D775" s="497"/>
      <c r="E775" s="492"/>
      <c r="F775" s="498"/>
      <c r="G775" s="4"/>
      <c r="H775" s="58"/>
      <c r="I775" s="58"/>
      <c r="J775" s="6"/>
    </row>
    <row r="776" spans="1:10" ht="16.2" customHeight="1" thickTop="1" thickBot="1">
      <c r="A776" s="4"/>
      <c r="B776" s="4"/>
      <c r="C776" s="236"/>
      <c r="D776" s="237"/>
      <c r="E776" s="238" t="s">
        <v>219</v>
      </c>
      <c r="F776" s="239">
        <f>SUM(F761,F768,F772)</f>
        <v>0</v>
      </c>
      <c r="G776" s="4"/>
      <c r="H776" s="58"/>
      <c r="I776" s="58"/>
      <c r="J776" s="6"/>
    </row>
    <row r="777" spans="1:10" ht="16.2" customHeight="1" thickTop="1" thickBot="1">
      <c r="A777" s="4"/>
      <c r="B777" s="4"/>
      <c r="C777" s="240"/>
      <c r="D777" s="241"/>
      <c r="E777" s="242" t="s">
        <v>220</v>
      </c>
      <c r="F777" s="239">
        <f>$H$27</f>
        <v>1.5202880000000003</v>
      </c>
      <c r="G777" s="4"/>
      <c r="H777" s="58"/>
      <c r="I777" s="58"/>
      <c r="J777" s="6"/>
    </row>
    <row r="778" spans="1:10" ht="16.2" customHeight="1" thickTop="1" thickBot="1">
      <c r="A778" s="4"/>
      <c r="B778" s="4"/>
      <c r="C778" s="243"/>
      <c r="D778" s="244"/>
      <c r="E778" s="245" t="s">
        <v>221</v>
      </c>
      <c r="F778" s="454">
        <f>+F777*F776</f>
        <v>0</v>
      </c>
      <c r="G778" s="4"/>
      <c r="H778" s="58"/>
      <c r="I778" s="58"/>
      <c r="J778" s="6"/>
    </row>
    <row r="779" spans="1:10" ht="16.2" customHeight="1">
      <c r="A779"/>
      <c r="B779"/>
      <c r="C779" s="200"/>
      <c r="D779" s="208"/>
      <c r="E779" s="246"/>
      <c r="F779" s="247"/>
      <c r="G779"/>
      <c r="H779" s="58"/>
      <c r="I779" s="58"/>
      <c r="J779" s="6"/>
    </row>
    <row r="780" spans="1:10" ht="16.2" customHeight="1">
      <c r="A780"/>
      <c r="B780"/>
      <c r="C780" s="200"/>
      <c r="D780" s="208"/>
      <c r="E780" s="246"/>
      <c r="F780" s="247"/>
      <c r="G780"/>
      <c r="H780" s="58"/>
      <c r="I780" s="58"/>
      <c r="J780" s="6"/>
    </row>
    <row r="781" spans="1:10" ht="16.2" customHeight="1">
      <c r="A781"/>
      <c r="B781"/>
      <c r="C781" s="200"/>
      <c r="D781" s="208"/>
      <c r="E781" s="246"/>
      <c r="F781" s="247"/>
      <c r="G781"/>
      <c r="H781" s="58"/>
      <c r="I781" s="58"/>
      <c r="J781" s="6"/>
    </row>
    <row r="782" spans="1:10" ht="16.2" customHeight="1">
      <c r="A782"/>
      <c r="B782"/>
      <c r="C782" s="200"/>
      <c r="D782" s="208"/>
      <c r="E782" s="246"/>
      <c r="F782" s="247"/>
      <c r="G782"/>
      <c r="H782" s="58"/>
      <c r="I782" s="58"/>
      <c r="J782" s="6"/>
    </row>
    <row r="783" spans="1:10" ht="16.2" customHeight="1">
      <c r="A783"/>
      <c r="B783"/>
      <c r="C783" s="200"/>
      <c r="D783" s="208"/>
      <c r="E783" s="246"/>
      <c r="F783" s="247"/>
      <c r="G783"/>
      <c r="H783" s="58"/>
      <c r="I783" s="58"/>
      <c r="J783" s="6"/>
    </row>
    <row r="784" spans="1:10" ht="16.2" customHeight="1">
      <c r="A784" s="57"/>
      <c r="B784" s="57"/>
      <c r="C784" s="57"/>
      <c r="D784" s="57"/>
      <c r="E784" s="57"/>
      <c r="F784" s="57"/>
      <c r="G784" s="57"/>
      <c r="H784" s="58"/>
      <c r="I784" s="58"/>
      <c r="J784" s="6"/>
    </row>
    <row r="785" spans="1:10" ht="16.2" customHeight="1">
      <c r="A785" s="193"/>
      <c r="B785" s="194" t="s">
        <v>1172</v>
      </c>
      <c r="C785" s="193"/>
      <c r="D785" s="193"/>
      <c r="E785" s="195" t="str">
        <f>$B$3</f>
        <v xml:space="preserve">ESCUELA Nº </v>
      </c>
      <c r="F785" s="193"/>
      <c r="G785" s="193"/>
      <c r="H785" s="58"/>
      <c r="I785" s="58"/>
      <c r="J785" s="6"/>
    </row>
    <row r="786" spans="1:10" ht="16.2" customHeight="1">
      <c r="A786" s="193"/>
      <c r="B786" s="195"/>
      <c r="C786" s="193"/>
      <c r="D786" s="193"/>
      <c r="E786" s="195" t="str">
        <f>$B$4</f>
        <v>SATURNINO SEGUROLA</v>
      </c>
      <c r="F786" s="193"/>
      <c r="G786" s="193"/>
      <c r="H786" s="58"/>
      <c r="I786" s="58"/>
      <c r="J786" s="6"/>
    </row>
    <row r="787" spans="1:10" ht="16.2" customHeight="1">
      <c r="A787" s="193"/>
      <c r="B787" s="195"/>
      <c r="C787" s="193"/>
      <c r="D787" s="193"/>
      <c r="E787" s="249" t="str">
        <f>$B$5</f>
        <v>SARMIENTO - SAN JUAN</v>
      </c>
      <c r="F787" s="193"/>
      <c r="G787" s="193"/>
      <c r="H787" s="58"/>
      <c r="I787" s="58"/>
      <c r="J787" s="6"/>
    </row>
    <row r="788" spans="1:10" ht="16.2" customHeight="1">
      <c r="A788" s="196"/>
      <c r="B788" s="196"/>
      <c r="C788" s="196"/>
      <c r="D788" s="197"/>
      <c r="E788" s="198" t="s">
        <v>207</v>
      </c>
      <c r="F788" s="196"/>
      <c r="G788" s="196"/>
      <c r="H788" s="58"/>
      <c r="I788" s="58"/>
      <c r="J788" s="6"/>
    </row>
    <row r="789" spans="1:10" ht="16.2" customHeight="1">
      <c r="A789" s="193"/>
      <c r="B789" s="199" t="s">
        <v>222</v>
      </c>
      <c r="C789" s="193"/>
      <c r="D789" s="199"/>
      <c r="E789" s="199"/>
      <c r="F789" s="199"/>
      <c r="G789" s="199"/>
      <c r="H789" s="58"/>
      <c r="I789" s="58"/>
      <c r="J789" s="6"/>
    </row>
    <row r="790" spans="1:10" ht="16.2" customHeight="1">
      <c r="A790"/>
      <c r="B790"/>
      <c r="C790" s="200"/>
      <c r="D790" s="101"/>
      <c r="E790" s="200"/>
      <c r="F790" s="200"/>
      <c r="G790"/>
      <c r="H790" s="58"/>
      <c r="I790" s="58"/>
      <c r="J790" s="6"/>
    </row>
    <row r="791" spans="1:10" ht="16.2" customHeight="1" thickBot="1">
      <c r="A791"/>
      <c r="B791"/>
      <c r="C791" s="200"/>
      <c r="D791" s="101"/>
      <c r="E791" s="200"/>
      <c r="F791" s="200"/>
      <c r="G791"/>
      <c r="H791" s="58"/>
      <c r="I791" s="58"/>
      <c r="J791" s="6"/>
    </row>
    <row r="792" spans="1:10" ht="16.2" customHeight="1">
      <c r="A792"/>
      <c r="B792" s="201" t="s">
        <v>208</v>
      </c>
      <c r="C792" s="202" t="s">
        <v>229</v>
      </c>
      <c r="D792" s="203" t="s">
        <v>378</v>
      </c>
      <c r="E792" s="204"/>
      <c r="F792" s="205"/>
      <c r="G792"/>
      <c r="H792" s="58"/>
      <c r="I792" s="58"/>
      <c r="J792" s="6"/>
    </row>
    <row r="793" spans="1:10" ht="16.2" customHeight="1">
      <c r="A793"/>
      <c r="B793" s="206" t="s">
        <v>209</v>
      </c>
      <c r="C793" s="207" t="s">
        <v>326</v>
      </c>
      <c r="D793" s="269" t="s">
        <v>397</v>
      </c>
      <c r="E793" s="209"/>
      <c r="F793" s="210"/>
      <c r="G793"/>
      <c r="H793" s="58"/>
      <c r="I793" s="58"/>
      <c r="J793" s="6"/>
    </row>
    <row r="794" spans="1:10" ht="16.2" customHeight="1" thickBot="1">
      <c r="A794"/>
      <c r="B794" s="206" t="s">
        <v>210</v>
      </c>
      <c r="C794" s="211" t="s">
        <v>15</v>
      </c>
      <c r="D794" s="212"/>
      <c r="E794" s="209"/>
      <c r="F794" s="210"/>
      <c r="G794"/>
      <c r="H794" s="58"/>
      <c r="I794" s="58"/>
      <c r="J794" s="6"/>
    </row>
    <row r="795" spans="1:10" ht="30.75" customHeight="1" thickBot="1">
      <c r="A795"/>
      <c r="B795" s="213" t="s">
        <v>211</v>
      </c>
      <c r="C795" s="214" t="s">
        <v>212</v>
      </c>
      <c r="D795" s="214" t="s">
        <v>213</v>
      </c>
      <c r="E795" s="214" t="s">
        <v>214</v>
      </c>
      <c r="F795" s="215" t="s">
        <v>215</v>
      </c>
      <c r="G795"/>
      <c r="H795" s="58"/>
      <c r="I795" s="58"/>
      <c r="J795" s="6"/>
    </row>
    <row r="796" spans="1:10" ht="16.2" customHeight="1" thickBot="1">
      <c r="A796"/>
      <c r="B796" s="216" t="s">
        <v>216</v>
      </c>
      <c r="C796" s="217"/>
      <c r="D796" s="218"/>
      <c r="E796" s="217"/>
      <c r="F796" s="219">
        <f>SUM(F797:F801)</f>
        <v>0</v>
      </c>
      <c r="G796"/>
      <c r="H796" s="58"/>
      <c r="I796" s="58"/>
      <c r="J796" s="6"/>
    </row>
    <row r="797" spans="1:10" ht="16.2" customHeight="1">
      <c r="A797"/>
      <c r="B797" s="1110"/>
      <c r="C797" s="1111"/>
      <c r="D797" s="1112"/>
      <c r="E797" s="1113"/>
      <c r="F797" s="1114"/>
      <c r="G797"/>
      <c r="H797" s="58"/>
      <c r="I797" s="58"/>
      <c r="J797" s="6"/>
    </row>
    <row r="798" spans="1:10" ht="16.2" customHeight="1">
      <c r="A798"/>
      <c r="B798" s="1108"/>
      <c r="C798" s="1111"/>
      <c r="D798" s="1112"/>
      <c r="E798" s="1113"/>
      <c r="F798" s="1114"/>
      <c r="G798"/>
      <c r="H798" s="58"/>
      <c r="I798" s="58"/>
      <c r="J798" s="6"/>
    </row>
    <row r="799" spans="1:10" ht="16.2" customHeight="1">
      <c r="A799"/>
      <c r="B799" s="1108"/>
      <c r="C799" s="1111"/>
      <c r="D799" s="1112"/>
      <c r="E799" s="1113"/>
      <c r="F799" s="1114"/>
      <c r="G799"/>
      <c r="H799" s="58"/>
      <c r="I799" s="58"/>
      <c r="J799" s="6"/>
    </row>
    <row r="800" spans="1:10" ht="16.2" customHeight="1">
      <c r="A800"/>
      <c r="B800" s="220"/>
      <c r="C800" s="221"/>
      <c r="D800" s="222"/>
      <c r="E800" s="222"/>
      <c r="F800" s="223"/>
      <c r="G800"/>
      <c r="H800" s="58"/>
      <c r="I800" s="58"/>
      <c r="J800" s="6"/>
    </row>
    <row r="801" spans="1:10" ht="16.2" customHeight="1" thickBot="1">
      <c r="A801"/>
      <c r="B801" s="230"/>
      <c r="C801" s="231"/>
      <c r="D801" s="231"/>
      <c r="E801" s="231"/>
      <c r="F801" s="223"/>
      <c r="G801"/>
      <c r="H801" s="58"/>
      <c r="I801" s="58"/>
      <c r="J801" s="6"/>
    </row>
    <row r="802" spans="1:10" ht="16.2" customHeight="1" thickBot="1">
      <c r="A802"/>
      <c r="B802" s="216" t="s">
        <v>217</v>
      </c>
      <c r="C802" s="217"/>
      <c r="D802" s="218"/>
      <c r="E802" s="217"/>
      <c r="F802" s="219" t="e">
        <f>SUM(F803:F805)</f>
        <v>#REF!</v>
      </c>
      <c r="G802"/>
      <c r="H802" s="58"/>
      <c r="I802" s="58"/>
      <c r="J802" s="6"/>
    </row>
    <row r="803" spans="1:10" ht="16.2" customHeight="1">
      <c r="A803"/>
      <c r="B803" s="1115" t="s">
        <v>23</v>
      </c>
      <c r="C803" s="1117" t="s">
        <v>223</v>
      </c>
      <c r="D803" s="1118" t="e">
        <f>#REF!</f>
        <v>#REF!</v>
      </c>
      <c r="E803" s="1113">
        <v>0.7</v>
      </c>
      <c r="F803" s="1114" t="e">
        <f>D803*E803</f>
        <v>#REF!</v>
      </c>
      <c r="G803"/>
      <c r="H803" s="58"/>
      <c r="I803" s="58"/>
      <c r="J803" s="6"/>
    </row>
    <row r="804" spans="1:10" ht="16.2" customHeight="1">
      <c r="A804"/>
      <c r="B804" s="1110" t="s">
        <v>24</v>
      </c>
      <c r="C804" s="1119" t="s">
        <v>223</v>
      </c>
      <c r="D804" s="1120" t="e">
        <f>#REF!</f>
        <v>#REF!</v>
      </c>
      <c r="E804" s="1113">
        <v>0.4</v>
      </c>
      <c r="F804" s="1114" t="e">
        <f>D804*E804</f>
        <v>#REF!</v>
      </c>
      <c r="G804"/>
      <c r="H804" s="58"/>
      <c r="I804" s="58"/>
      <c r="J804" s="6"/>
    </row>
    <row r="805" spans="1:10" ht="16.2" customHeight="1" thickBot="1">
      <c r="A805"/>
      <c r="B805" s="230"/>
      <c r="C805" s="231"/>
      <c r="D805" s="231"/>
      <c r="E805" s="231"/>
      <c r="F805" s="223"/>
      <c r="G805"/>
      <c r="H805" s="58"/>
      <c r="I805" s="58"/>
      <c r="J805" s="6"/>
    </row>
    <row r="806" spans="1:10" ht="16.2" customHeight="1" thickBot="1">
      <c r="A806"/>
      <c r="B806" s="216" t="s">
        <v>218</v>
      </c>
      <c r="C806" s="217"/>
      <c r="D806" s="218"/>
      <c r="E806" s="217"/>
      <c r="F806" s="219">
        <f>SUM(F807:F809)</f>
        <v>0</v>
      </c>
      <c r="G806"/>
      <c r="H806" s="58"/>
      <c r="I806" s="58"/>
      <c r="J806" s="6"/>
    </row>
    <row r="807" spans="1:10" ht="16.2" customHeight="1">
      <c r="A807"/>
      <c r="B807" s="220"/>
      <c r="C807" s="221"/>
      <c r="D807" s="233"/>
      <c r="E807" s="221"/>
      <c r="F807" s="223"/>
      <c r="G807"/>
      <c r="H807" s="58"/>
      <c r="I807" s="58"/>
      <c r="J807" s="6"/>
    </row>
    <row r="808" spans="1:10" ht="16.2" customHeight="1">
      <c r="A808"/>
      <c r="B808" s="224"/>
      <c r="C808" s="225"/>
      <c r="D808" s="229"/>
      <c r="E808" s="225"/>
      <c r="F808" s="227"/>
      <c r="G808"/>
      <c r="H808" s="58"/>
      <c r="I808" s="58"/>
      <c r="J808" s="6"/>
    </row>
    <row r="809" spans="1:10" ht="16.2" customHeight="1" thickBot="1">
      <c r="A809"/>
      <c r="B809" s="234"/>
      <c r="C809" s="231"/>
      <c r="D809" s="232"/>
      <c r="E809" s="231"/>
      <c r="F809" s="235"/>
      <c r="G809"/>
      <c r="H809" s="58"/>
      <c r="I809" s="58"/>
      <c r="J809" s="6"/>
    </row>
    <row r="810" spans="1:10" ht="16.2" customHeight="1" thickTop="1" thickBot="1">
      <c r="A810"/>
      <c r="B810"/>
      <c r="C810" s="236"/>
      <c r="D810" s="237"/>
      <c r="E810" s="238" t="s">
        <v>219</v>
      </c>
      <c r="F810" s="239" t="e">
        <f>SUM(F796,F802,F806)</f>
        <v>#REF!</v>
      </c>
      <c r="G810"/>
      <c r="H810" s="58"/>
      <c r="I810" s="58"/>
      <c r="J810" s="6"/>
    </row>
    <row r="811" spans="1:10" ht="16.2" customHeight="1" thickTop="1" thickBot="1">
      <c r="A811"/>
      <c r="B811"/>
      <c r="C811" s="240"/>
      <c r="D811" s="241"/>
      <c r="E811" s="242" t="s">
        <v>220</v>
      </c>
      <c r="F811" s="239">
        <f>$H$27</f>
        <v>1.5202880000000003</v>
      </c>
      <c r="G811"/>
      <c r="H811" s="58"/>
      <c r="I811" s="58"/>
      <c r="J811" s="6"/>
    </row>
    <row r="812" spans="1:10" ht="16.2" customHeight="1" thickTop="1" thickBot="1">
      <c r="A812"/>
      <c r="B812"/>
      <c r="C812" s="243"/>
      <c r="D812" s="244"/>
      <c r="E812" s="245" t="s">
        <v>221</v>
      </c>
      <c r="F812" s="454" t="e">
        <f>+F811*F810</f>
        <v>#REF!</v>
      </c>
      <c r="G812"/>
      <c r="H812" s="58"/>
      <c r="I812" s="58"/>
      <c r="J812" s="6"/>
    </row>
    <row r="813" spans="1:10" ht="16.2" customHeight="1">
      <c r="A813"/>
      <c r="B813"/>
      <c r="C813" s="200"/>
      <c r="D813" s="208"/>
      <c r="E813" s="246"/>
      <c r="F813" s="247"/>
      <c r="G813"/>
      <c r="H813" s="58"/>
      <c r="I813" s="58"/>
      <c r="J813" s="6"/>
    </row>
    <row r="814" spans="1:10" ht="16.2" customHeight="1">
      <c r="A814"/>
      <c r="B814"/>
      <c r="C814" s="200"/>
      <c r="D814" s="208"/>
      <c r="E814" s="246"/>
      <c r="F814" s="247"/>
      <c r="G814"/>
      <c r="H814" s="58"/>
      <c r="I814" s="58"/>
      <c r="J814" s="6"/>
    </row>
    <row r="815" spans="1:10" ht="16.2" customHeight="1">
      <c r="A815"/>
      <c r="B815"/>
      <c r="C815" s="200"/>
      <c r="D815" s="208"/>
      <c r="E815" s="246"/>
      <c r="F815" s="247"/>
      <c r="G815"/>
      <c r="H815" s="58"/>
      <c r="I815" s="58"/>
      <c r="J815" s="6"/>
    </row>
    <row r="816" spans="1:10" ht="16.2" customHeight="1">
      <c r="A816"/>
      <c r="B816"/>
      <c r="C816" s="200"/>
      <c r="D816" s="208"/>
      <c r="E816" s="246"/>
      <c r="F816" s="247"/>
      <c r="G816"/>
      <c r="H816" s="58"/>
      <c r="I816" s="58"/>
      <c r="J816" s="6"/>
    </row>
    <row r="817" spans="1:10" ht="16.2" customHeight="1">
      <c r="A817" s="57"/>
      <c r="B817" s="57"/>
      <c r="C817" s="57"/>
      <c r="D817" s="57"/>
      <c r="E817" s="57"/>
      <c r="F817" s="57"/>
      <c r="G817" s="57"/>
      <c r="H817" s="58"/>
      <c r="I817" s="58"/>
      <c r="J817" s="6"/>
    </row>
    <row r="818" spans="1:10" ht="16.2" customHeight="1">
      <c r="A818" s="193"/>
      <c r="B818" s="194" t="s">
        <v>1172</v>
      </c>
      <c r="C818" s="193"/>
      <c r="D818" s="193"/>
      <c r="E818" s="195" t="str">
        <f>$B$3</f>
        <v xml:space="preserve">ESCUELA Nº </v>
      </c>
      <c r="F818" s="193"/>
      <c r="G818" s="193"/>
      <c r="H818" s="58"/>
      <c r="I818" s="58"/>
      <c r="J818" s="6"/>
    </row>
    <row r="819" spans="1:10" ht="16.2" customHeight="1">
      <c r="A819" s="193"/>
      <c r="B819" s="195"/>
      <c r="C819" s="193"/>
      <c r="D819" s="193"/>
      <c r="E819" s="195" t="str">
        <f>$B$4</f>
        <v>SATURNINO SEGUROLA</v>
      </c>
      <c r="F819" s="193"/>
      <c r="G819" s="193"/>
      <c r="H819" s="58"/>
      <c r="I819" s="58"/>
      <c r="J819" s="6"/>
    </row>
    <row r="820" spans="1:10" ht="16.2" customHeight="1">
      <c r="A820" s="193"/>
      <c r="B820" s="195"/>
      <c r="C820" s="193"/>
      <c r="D820" s="193"/>
      <c r="E820" s="249" t="str">
        <f>$B$5</f>
        <v>SARMIENTO - SAN JUAN</v>
      </c>
      <c r="F820" s="193"/>
      <c r="G820" s="193"/>
      <c r="H820" s="58"/>
      <c r="I820" s="58"/>
      <c r="J820" s="6"/>
    </row>
    <row r="821" spans="1:10" ht="16.2" customHeight="1">
      <c r="A821" s="196"/>
      <c r="B821" s="196"/>
      <c r="C821" s="196"/>
      <c r="D821" s="197"/>
      <c r="E821" s="198" t="s">
        <v>207</v>
      </c>
      <c r="F821" s="196"/>
      <c r="G821" s="196"/>
      <c r="H821" s="58"/>
      <c r="I821" s="58"/>
      <c r="J821" s="6"/>
    </row>
    <row r="822" spans="1:10" ht="16.2" customHeight="1">
      <c r="A822" s="193"/>
      <c r="B822" s="199" t="s">
        <v>222</v>
      </c>
      <c r="C822" s="193"/>
      <c r="D822" s="199"/>
      <c r="E822" s="199"/>
      <c r="F822" s="199"/>
      <c r="G822" s="199"/>
      <c r="H822" s="58"/>
      <c r="I822" s="58"/>
      <c r="J822" s="6"/>
    </row>
    <row r="823" spans="1:10" ht="16.2" customHeight="1">
      <c r="A823"/>
      <c r="B823"/>
      <c r="C823" s="200"/>
      <c r="D823" s="101"/>
      <c r="E823" s="200"/>
      <c r="F823" s="200"/>
      <c r="G823"/>
      <c r="H823" s="58"/>
      <c r="I823" s="58"/>
      <c r="J823" s="6"/>
    </row>
    <row r="824" spans="1:10" ht="16.2" customHeight="1" thickBot="1">
      <c r="A824"/>
      <c r="B824"/>
      <c r="C824" s="200"/>
      <c r="D824" s="101"/>
      <c r="E824" s="200"/>
      <c r="F824" s="200"/>
      <c r="G824"/>
      <c r="H824" s="58"/>
      <c r="I824" s="58"/>
      <c r="J824" s="6"/>
    </row>
    <row r="825" spans="1:10" ht="16.2" customHeight="1">
      <c r="A825"/>
      <c r="B825" s="201" t="s">
        <v>208</v>
      </c>
      <c r="C825" s="202" t="s">
        <v>229</v>
      </c>
      <c r="D825" s="203" t="s">
        <v>378</v>
      </c>
      <c r="E825" s="204"/>
      <c r="F825" s="205"/>
      <c r="G825"/>
      <c r="H825" s="58"/>
      <c r="I825" s="58"/>
      <c r="J825" s="6"/>
    </row>
    <row r="826" spans="1:10" ht="16.2" customHeight="1">
      <c r="A826"/>
      <c r="B826" s="206" t="s">
        <v>209</v>
      </c>
      <c r="C826" s="207" t="s">
        <v>327</v>
      </c>
      <c r="D826" s="269" t="s">
        <v>234</v>
      </c>
      <c r="E826" s="209"/>
      <c r="F826" s="210"/>
      <c r="G826"/>
      <c r="H826" s="58"/>
      <c r="I826" s="58"/>
      <c r="J826" s="6"/>
    </row>
    <row r="827" spans="1:10" ht="16.2" customHeight="1" thickBot="1">
      <c r="A827"/>
      <c r="B827" s="206" t="s">
        <v>210</v>
      </c>
      <c r="C827" s="211" t="s">
        <v>15</v>
      </c>
      <c r="D827" s="212"/>
      <c r="E827" s="209"/>
      <c r="F827" s="210"/>
      <c r="G827"/>
      <c r="H827" s="58"/>
      <c r="I827" s="58"/>
      <c r="J827" s="6"/>
    </row>
    <row r="828" spans="1:10" ht="30" customHeight="1" thickBot="1">
      <c r="A828"/>
      <c r="B828" s="213" t="s">
        <v>211</v>
      </c>
      <c r="C828" s="214" t="s">
        <v>212</v>
      </c>
      <c r="D828" s="214" t="s">
        <v>213</v>
      </c>
      <c r="E828" s="214" t="s">
        <v>214</v>
      </c>
      <c r="F828" s="215" t="s">
        <v>215</v>
      </c>
      <c r="G828"/>
      <c r="H828" s="58"/>
      <c r="I828" s="58"/>
      <c r="J828" s="6"/>
    </row>
    <row r="829" spans="1:10" ht="16.2" customHeight="1" thickBot="1">
      <c r="A829"/>
      <c r="B829" s="216" t="s">
        <v>216</v>
      </c>
      <c r="C829" s="217"/>
      <c r="D829" s="218"/>
      <c r="E829" s="217"/>
      <c r="F829" s="219">
        <f>SUM(F830:F834)</f>
        <v>0</v>
      </c>
      <c r="G829"/>
      <c r="H829" s="58"/>
      <c r="I829" s="58"/>
      <c r="J829" s="6"/>
    </row>
    <row r="830" spans="1:10" ht="16.2" customHeight="1">
      <c r="A830"/>
      <c r="B830" s="1110"/>
      <c r="C830" s="1111"/>
      <c r="D830" s="1112"/>
      <c r="E830" s="1113"/>
      <c r="F830" s="1114"/>
      <c r="G830"/>
      <c r="H830" s="58"/>
      <c r="I830" s="58"/>
      <c r="J830" s="6"/>
    </row>
    <row r="831" spans="1:10" ht="16.2" customHeight="1">
      <c r="A831"/>
      <c r="B831" s="1108"/>
      <c r="C831" s="1111"/>
      <c r="D831" s="1112"/>
      <c r="E831" s="1113"/>
      <c r="F831" s="1114"/>
      <c r="G831"/>
      <c r="H831" s="58"/>
      <c r="I831" s="58"/>
      <c r="J831" s="6"/>
    </row>
    <row r="832" spans="1:10" ht="16.2" customHeight="1">
      <c r="A832"/>
      <c r="B832" s="1108"/>
      <c r="C832" s="1111"/>
      <c r="D832" s="1112"/>
      <c r="E832" s="1113"/>
      <c r="F832" s="1114"/>
      <c r="G832"/>
      <c r="H832" s="58"/>
      <c r="I832" s="58"/>
      <c r="J832" s="6"/>
    </row>
    <row r="833" spans="1:10" ht="16.2" customHeight="1">
      <c r="A833"/>
      <c r="B833" s="220"/>
      <c r="C833" s="221"/>
      <c r="D833" s="222"/>
      <c r="E833" s="222"/>
      <c r="F833" s="223"/>
      <c r="G833"/>
      <c r="H833" s="58"/>
      <c r="I833" s="58"/>
      <c r="J833" s="6"/>
    </row>
    <row r="834" spans="1:10" ht="16.2" customHeight="1" thickBot="1">
      <c r="A834"/>
      <c r="B834" s="230"/>
      <c r="C834" s="231"/>
      <c r="D834" s="231"/>
      <c r="E834" s="231"/>
      <c r="F834" s="223"/>
      <c r="G834"/>
      <c r="H834" s="58"/>
      <c r="I834" s="58"/>
      <c r="J834" s="6"/>
    </row>
    <row r="835" spans="1:10" ht="16.2" customHeight="1" thickBot="1">
      <c r="A835"/>
      <c r="B835" s="216" t="s">
        <v>217</v>
      </c>
      <c r="C835" s="217"/>
      <c r="D835" s="218"/>
      <c r="E835" s="217"/>
      <c r="F835" s="219">
        <f>SUM(F836:F838)</f>
        <v>0</v>
      </c>
      <c r="G835"/>
      <c r="H835" s="58"/>
      <c r="I835" s="58"/>
      <c r="J835" s="6"/>
    </row>
    <row r="836" spans="1:10" ht="16.2" customHeight="1">
      <c r="A836"/>
      <c r="B836" s="1115"/>
      <c r="C836" s="1117"/>
      <c r="D836" s="1118"/>
      <c r="E836" s="1113"/>
      <c r="F836" s="1114"/>
      <c r="G836"/>
      <c r="H836" s="58"/>
      <c r="I836" s="58"/>
      <c r="J836" s="6"/>
    </row>
    <row r="837" spans="1:10" ht="16.2" customHeight="1">
      <c r="A837"/>
      <c r="B837" s="1110"/>
      <c r="C837" s="1119"/>
      <c r="D837" s="1120"/>
      <c r="E837" s="1113"/>
      <c r="F837" s="1114"/>
      <c r="G837"/>
      <c r="H837" s="58"/>
      <c r="I837" s="58"/>
      <c r="J837" s="6"/>
    </row>
    <row r="838" spans="1:10" ht="16.2" customHeight="1" thickBot="1">
      <c r="A838"/>
      <c r="B838" s="230"/>
      <c r="C838" s="231"/>
      <c r="D838" s="231"/>
      <c r="E838" s="231"/>
      <c r="F838" s="223"/>
      <c r="G838"/>
      <c r="H838" s="58"/>
      <c r="I838" s="58"/>
      <c r="J838" s="6"/>
    </row>
    <row r="839" spans="1:10" ht="16.2" customHeight="1" thickBot="1">
      <c r="A839"/>
      <c r="B839" s="216" t="s">
        <v>218</v>
      </c>
      <c r="C839" s="217"/>
      <c r="D839" s="218"/>
      <c r="E839" s="217"/>
      <c r="F839" s="219">
        <f>SUM(F840:F842)</f>
        <v>0</v>
      </c>
      <c r="G839"/>
      <c r="H839" s="58"/>
      <c r="I839" s="58"/>
      <c r="J839" s="6"/>
    </row>
    <row r="840" spans="1:10" ht="16.2" customHeight="1">
      <c r="A840"/>
      <c r="B840" s="220"/>
      <c r="C840" s="221"/>
      <c r="D840" s="233"/>
      <c r="E840" s="221"/>
      <c r="F840" s="223"/>
      <c r="G840"/>
      <c r="H840" s="58"/>
      <c r="I840" s="58"/>
      <c r="J840" s="6"/>
    </row>
    <row r="841" spans="1:10" ht="16.2" customHeight="1">
      <c r="A841"/>
      <c r="B841" s="224"/>
      <c r="C841" s="225"/>
      <c r="D841" s="229"/>
      <c r="E841" s="225"/>
      <c r="F841" s="227"/>
      <c r="G841"/>
      <c r="H841" s="58"/>
      <c r="I841" s="58"/>
      <c r="J841" s="6"/>
    </row>
    <row r="842" spans="1:10" ht="16.2" customHeight="1" thickBot="1">
      <c r="A842"/>
      <c r="B842" s="234"/>
      <c r="C842" s="231"/>
      <c r="D842" s="232"/>
      <c r="E842" s="231"/>
      <c r="F842" s="235"/>
      <c r="G842"/>
      <c r="H842" s="58"/>
      <c r="I842" s="58"/>
      <c r="J842" s="6"/>
    </row>
    <row r="843" spans="1:10" ht="16.2" customHeight="1" thickTop="1" thickBot="1">
      <c r="A843"/>
      <c r="B843"/>
      <c r="C843" s="236"/>
      <c r="D843" s="237"/>
      <c r="E843" s="238" t="s">
        <v>219</v>
      </c>
      <c r="F843" s="239">
        <f>SUM(F829,F835,F839)</f>
        <v>0</v>
      </c>
      <c r="G843"/>
      <c r="H843" s="58"/>
      <c r="I843" s="58"/>
      <c r="J843" s="6"/>
    </row>
    <row r="844" spans="1:10" ht="16.2" customHeight="1" thickTop="1" thickBot="1">
      <c r="A844"/>
      <c r="B844"/>
      <c r="C844" s="240"/>
      <c r="D844" s="241"/>
      <c r="E844" s="242" t="s">
        <v>220</v>
      </c>
      <c r="F844" s="239">
        <f>$H$27</f>
        <v>1.5202880000000003</v>
      </c>
      <c r="G844"/>
      <c r="H844" s="58"/>
      <c r="I844" s="58"/>
      <c r="J844" s="6"/>
    </row>
    <row r="845" spans="1:10" ht="16.2" customHeight="1" thickTop="1" thickBot="1">
      <c r="A845"/>
      <c r="B845"/>
      <c r="C845" s="243"/>
      <c r="D845" s="244"/>
      <c r="E845" s="245" t="s">
        <v>221</v>
      </c>
      <c r="F845" s="454">
        <f>+F844*F843</f>
        <v>0</v>
      </c>
      <c r="G845"/>
      <c r="H845" s="58"/>
      <c r="I845" s="58"/>
      <c r="J845" s="6"/>
    </row>
    <row r="846" spans="1:10" ht="16.2" customHeight="1">
      <c r="A846"/>
      <c r="B846"/>
      <c r="C846" s="200"/>
      <c r="D846" s="208"/>
      <c r="E846" s="246"/>
      <c r="F846" s="247"/>
      <c r="G846"/>
      <c r="H846" s="58"/>
      <c r="I846" s="58"/>
      <c r="J846" s="6"/>
    </row>
    <row r="847" spans="1:10" ht="16.2" customHeight="1">
      <c r="A847"/>
      <c r="B847"/>
      <c r="C847" s="200"/>
      <c r="D847" s="208"/>
      <c r="E847" s="246"/>
      <c r="F847" s="247"/>
      <c r="G847"/>
      <c r="H847" s="58"/>
      <c r="I847" s="58"/>
      <c r="J847" s="6"/>
    </row>
    <row r="848" spans="1:10" ht="16.2" customHeight="1">
      <c r="A848"/>
      <c r="B848"/>
      <c r="C848" s="200"/>
      <c r="D848" s="208"/>
      <c r="E848" s="246"/>
      <c r="F848" s="247"/>
      <c r="G848"/>
      <c r="H848" s="58"/>
      <c r="I848" s="58"/>
      <c r="J848" s="6"/>
    </row>
    <row r="849" spans="1:10" ht="16.2" customHeight="1">
      <c r="A849"/>
      <c r="B849"/>
      <c r="C849" s="200"/>
      <c r="D849" s="208"/>
      <c r="E849" s="246"/>
      <c r="F849" s="247"/>
      <c r="G849"/>
      <c r="H849" s="58"/>
      <c r="I849" s="58"/>
      <c r="J849" s="6"/>
    </row>
    <row r="850" spans="1:10" ht="16.2" customHeight="1">
      <c r="A850"/>
      <c r="B850"/>
      <c r="C850" s="200"/>
      <c r="D850" s="208"/>
      <c r="E850" s="246"/>
      <c r="F850" s="247"/>
      <c r="G850"/>
      <c r="H850" s="58"/>
      <c r="I850" s="58"/>
      <c r="J850" s="6"/>
    </row>
    <row r="851" spans="1:10" ht="16.2" customHeight="1">
      <c r="A851" s="57"/>
      <c r="B851" s="57"/>
      <c r="C851" s="57"/>
      <c r="D851" s="57"/>
      <c r="E851" s="57"/>
      <c r="F851" s="57"/>
      <c r="G851" s="57"/>
      <c r="H851" s="58"/>
      <c r="I851" s="58"/>
      <c r="J851" s="6"/>
    </row>
    <row r="852" spans="1:10" ht="16.2" customHeight="1">
      <c r="A852" s="193"/>
      <c r="B852" s="194" t="s">
        <v>1172</v>
      </c>
      <c r="C852" s="193"/>
      <c r="D852" s="193"/>
      <c r="E852" s="195" t="str">
        <f>$B$3</f>
        <v xml:space="preserve">ESCUELA Nº </v>
      </c>
      <c r="F852" s="193"/>
      <c r="G852" s="193"/>
      <c r="H852" s="58"/>
      <c r="I852" s="58"/>
      <c r="J852" s="6"/>
    </row>
    <row r="853" spans="1:10" ht="16.2" customHeight="1">
      <c r="A853" s="193"/>
      <c r="B853" s="195"/>
      <c r="C853" s="193"/>
      <c r="D853" s="193"/>
      <c r="E853" s="195" t="str">
        <f>$B$4</f>
        <v>SATURNINO SEGUROLA</v>
      </c>
      <c r="F853" s="193"/>
      <c r="G853" s="193"/>
      <c r="H853" s="58"/>
      <c r="I853" s="58"/>
      <c r="J853" s="6"/>
    </row>
    <row r="854" spans="1:10" ht="16.2" customHeight="1">
      <c r="A854" s="193"/>
      <c r="B854" s="195"/>
      <c r="C854" s="193"/>
      <c r="D854" s="193"/>
      <c r="E854" s="249" t="str">
        <f>$B$5</f>
        <v>SARMIENTO - SAN JUAN</v>
      </c>
      <c r="F854" s="193"/>
      <c r="G854" s="193"/>
      <c r="H854" s="58"/>
      <c r="I854" s="58"/>
      <c r="J854" s="6"/>
    </row>
    <row r="855" spans="1:10" ht="16.2" customHeight="1">
      <c r="A855" s="196"/>
      <c r="B855" s="196"/>
      <c r="C855" s="196"/>
      <c r="D855" s="197"/>
      <c r="E855" s="198" t="s">
        <v>207</v>
      </c>
      <c r="F855" s="196"/>
      <c r="G855" s="196"/>
      <c r="H855" s="58"/>
      <c r="I855" s="58"/>
      <c r="J855" s="6"/>
    </row>
    <row r="856" spans="1:10" ht="16.2" customHeight="1">
      <c r="A856" s="193"/>
      <c r="B856" s="199" t="s">
        <v>222</v>
      </c>
      <c r="C856" s="193"/>
      <c r="D856" s="199"/>
      <c r="E856" s="199"/>
      <c r="F856" s="199"/>
      <c r="G856" s="199"/>
      <c r="H856" s="58"/>
      <c r="I856" s="58"/>
      <c r="J856" s="6"/>
    </row>
    <row r="857" spans="1:10" ht="16.2" customHeight="1">
      <c r="A857"/>
      <c r="B857"/>
      <c r="C857" s="200"/>
      <c r="D857" s="101"/>
      <c r="E857" s="200"/>
      <c r="F857" s="200"/>
      <c r="G857"/>
      <c r="H857" s="58"/>
      <c r="I857" s="58"/>
      <c r="J857" s="6"/>
    </row>
    <row r="858" spans="1:10" ht="16.2" customHeight="1" thickBot="1">
      <c r="A858"/>
      <c r="B858"/>
      <c r="C858" s="200"/>
      <c r="D858" s="101"/>
      <c r="E858" s="200"/>
      <c r="F858" s="200"/>
      <c r="G858"/>
      <c r="H858" s="58"/>
      <c r="I858" s="58"/>
      <c r="J858" s="6"/>
    </row>
    <row r="859" spans="1:10" ht="16.2" customHeight="1">
      <c r="A859"/>
      <c r="B859" s="201" t="s">
        <v>208</v>
      </c>
      <c r="C859" s="202" t="s">
        <v>229</v>
      </c>
      <c r="D859" s="203" t="s">
        <v>378</v>
      </c>
      <c r="E859" s="204"/>
      <c r="F859" s="205"/>
      <c r="G859"/>
      <c r="H859" s="58"/>
      <c r="I859" s="58"/>
      <c r="J859" s="6"/>
    </row>
    <row r="860" spans="1:10" ht="16.2" customHeight="1">
      <c r="A860"/>
      <c r="B860" s="206" t="s">
        <v>209</v>
      </c>
      <c r="C860" s="207" t="s">
        <v>328</v>
      </c>
      <c r="D860" s="269" t="s">
        <v>388</v>
      </c>
      <c r="E860" s="209"/>
      <c r="F860" s="210"/>
      <c r="G860"/>
      <c r="H860" s="58"/>
      <c r="I860" s="58"/>
      <c r="J860" s="6"/>
    </row>
    <row r="861" spans="1:10" ht="16.2" customHeight="1" thickBot="1">
      <c r="A861"/>
      <c r="B861" s="206" t="s">
        <v>210</v>
      </c>
      <c r="C861" s="211" t="s">
        <v>15</v>
      </c>
      <c r="D861" s="212"/>
      <c r="E861" s="209"/>
      <c r="F861" s="210"/>
      <c r="G861"/>
      <c r="H861" s="58"/>
      <c r="I861" s="58"/>
      <c r="J861" s="6"/>
    </row>
    <row r="862" spans="1:10" ht="31.5" customHeight="1" thickBot="1">
      <c r="A862"/>
      <c r="B862" s="213" t="s">
        <v>211</v>
      </c>
      <c r="C862" s="214" t="s">
        <v>212</v>
      </c>
      <c r="D862" s="214" t="s">
        <v>213</v>
      </c>
      <c r="E862" s="214" t="s">
        <v>214</v>
      </c>
      <c r="F862" s="215" t="s">
        <v>215</v>
      </c>
      <c r="G862"/>
      <c r="H862" s="58"/>
      <c r="I862" s="58"/>
      <c r="J862" s="6"/>
    </row>
    <row r="863" spans="1:10" ht="16.2" customHeight="1" thickBot="1">
      <c r="A863"/>
      <c r="B863" s="216" t="s">
        <v>216</v>
      </c>
      <c r="C863" s="217"/>
      <c r="D863" s="218"/>
      <c r="E863" s="217"/>
      <c r="F863" s="219">
        <f>SUM(F864:F868)</f>
        <v>0</v>
      </c>
      <c r="G863"/>
      <c r="H863" s="58"/>
      <c r="I863" s="58"/>
      <c r="J863" s="6"/>
    </row>
    <row r="864" spans="1:10" ht="16.2" customHeight="1">
      <c r="A864"/>
      <c r="B864" s="1110"/>
      <c r="C864" s="1111"/>
      <c r="D864" s="1112"/>
      <c r="E864" s="1113"/>
      <c r="F864" s="1114"/>
      <c r="G864"/>
      <c r="H864" s="58"/>
      <c r="I864" s="58"/>
      <c r="J864" s="6"/>
    </row>
    <row r="865" spans="1:10" ht="16.2" customHeight="1">
      <c r="A865"/>
      <c r="B865" s="1108"/>
      <c r="C865" s="1111"/>
      <c r="D865" s="1112"/>
      <c r="E865" s="1113"/>
      <c r="F865" s="1114"/>
      <c r="G865"/>
      <c r="H865" s="58"/>
      <c r="I865" s="58"/>
      <c r="J865" s="6"/>
    </row>
    <row r="866" spans="1:10" ht="16.2" customHeight="1">
      <c r="A866"/>
      <c r="B866" s="1108"/>
      <c r="C866" s="1111"/>
      <c r="D866" s="1112"/>
      <c r="E866" s="1113"/>
      <c r="F866" s="1114"/>
      <c r="G866"/>
      <c r="H866" s="58"/>
      <c r="I866" s="58"/>
      <c r="J866" s="6"/>
    </row>
    <row r="867" spans="1:10" ht="16.2" customHeight="1">
      <c r="A867"/>
      <c r="B867" s="220"/>
      <c r="C867" s="221"/>
      <c r="D867" s="222"/>
      <c r="E867" s="222"/>
      <c r="F867" s="223"/>
      <c r="G867"/>
      <c r="H867" s="58"/>
      <c r="I867" s="58"/>
      <c r="J867" s="6"/>
    </row>
    <row r="868" spans="1:10" ht="16.2" customHeight="1" thickBot="1">
      <c r="A868"/>
      <c r="B868" s="220"/>
      <c r="C868" s="221"/>
      <c r="D868" s="222"/>
      <c r="E868" s="222"/>
      <c r="F868" s="223"/>
      <c r="G868"/>
      <c r="H868" s="58"/>
      <c r="I868" s="58"/>
      <c r="J868" s="6"/>
    </row>
    <row r="869" spans="1:10" ht="16.2" customHeight="1" thickBot="1">
      <c r="A869"/>
      <c r="B869" s="216" t="s">
        <v>217</v>
      </c>
      <c r="C869" s="217"/>
      <c r="D869" s="218"/>
      <c r="E869" s="217"/>
      <c r="F869" s="219">
        <f>SUM(F870:F872)</f>
        <v>0</v>
      </c>
      <c r="G869"/>
      <c r="H869" s="58"/>
      <c r="I869" s="58"/>
      <c r="J869" s="6"/>
    </row>
    <row r="870" spans="1:10" ht="16.2" customHeight="1">
      <c r="A870"/>
      <c r="B870" s="1115"/>
      <c r="C870" s="1117"/>
      <c r="D870" s="1118"/>
      <c r="E870" s="1113"/>
      <c r="F870" s="1114"/>
      <c r="G870"/>
      <c r="H870" s="58"/>
      <c r="I870" s="58"/>
      <c r="J870" s="6"/>
    </row>
    <row r="871" spans="1:10" ht="16.2" customHeight="1">
      <c r="A871"/>
      <c r="B871" s="1110"/>
      <c r="C871" s="1119"/>
      <c r="D871" s="1120"/>
      <c r="E871" s="1113"/>
      <c r="F871" s="1114"/>
      <c r="G871"/>
      <c r="H871" s="58"/>
      <c r="I871" s="58"/>
      <c r="J871" s="6"/>
    </row>
    <row r="872" spans="1:10" ht="16.2" customHeight="1" thickBot="1">
      <c r="A872"/>
      <c r="B872" s="1127"/>
      <c r="C872" s="1128"/>
      <c r="D872" s="1128"/>
      <c r="E872" s="1128"/>
      <c r="F872" s="1114"/>
      <c r="G872"/>
      <c r="H872" s="58"/>
      <c r="I872" s="58"/>
      <c r="J872" s="6"/>
    </row>
    <row r="873" spans="1:10" ht="16.2" customHeight="1" thickBot="1">
      <c r="A873"/>
      <c r="B873" s="216" t="s">
        <v>218</v>
      </c>
      <c r="C873" s="217"/>
      <c r="D873" s="218"/>
      <c r="E873" s="217"/>
      <c r="F873" s="219">
        <f>SUM(F874:F876)</f>
        <v>0</v>
      </c>
      <c r="G873"/>
      <c r="H873" s="58"/>
      <c r="I873" s="58"/>
      <c r="J873" s="6"/>
    </row>
    <row r="874" spans="1:10" ht="16.2" customHeight="1">
      <c r="A874"/>
      <c r="B874" s="220"/>
      <c r="C874" s="221"/>
      <c r="D874" s="233"/>
      <c r="E874" s="221"/>
      <c r="F874" s="223"/>
      <c r="G874"/>
      <c r="H874" s="58"/>
      <c r="I874" s="58"/>
      <c r="J874" s="6"/>
    </row>
    <row r="875" spans="1:10" ht="16.2" customHeight="1">
      <c r="A875"/>
      <c r="B875" s="224"/>
      <c r="C875" s="225"/>
      <c r="D875" s="229"/>
      <c r="E875" s="225"/>
      <c r="F875" s="227"/>
      <c r="G875"/>
      <c r="H875" s="58"/>
      <c r="I875" s="58"/>
      <c r="J875" s="6"/>
    </row>
    <row r="876" spans="1:10" ht="16.2" customHeight="1" thickBot="1">
      <c r="A876"/>
      <c r="B876" s="234"/>
      <c r="C876" s="231"/>
      <c r="D876" s="232"/>
      <c r="E876" s="231"/>
      <c r="F876" s="235"/>
      <c r="G876"/>
      <c r="H876" s="58"/>
      <c r="I876" s="58"/>
      <c r="J876" s="6"/>
    </row>
    <row r="877" spans="1:10" ht="16.2" customHeight="1" thickTop="1" thickBot="1">
      <c r="A877"/>
      <c r="B877"/>
      <c r="C877" s="236"/>
      <c r="D877" s="237"/>
      <c r="E877" s="238" t="s">
        <v>219</v>
      </c>
      <c r="F877" s="239">
        <f>SUM(F863,F869,F873)</f>
        <v>0</v>
      </c>
      <c r="G877"/>
      <c r="H877" s="58"/>
      <c r="I877" s="58"/>
      <c r="J877" s="6"/>
    </row>
    <row r="878" spans="1:10" ht="16.2" customHeight="1" thickTop="1" thickBot="1">
      <c r="A878"/>
      <c r="B878"/>
      <c r="C878" s="240"/>
      <c r="D878" s="241"/>
      <c r="E878" s="242" t="s">
        <v>220</v>
      </c>
      <c r="F878" s="239">
        <f>$H$27</f>
        <v>1.5202880000000003</v>
      </c>
      <c r="G878"/>
      <c r="H878" s="58"/>
      <c r="I878" s="58"/>
      <c r="J878" s="6"/>
    </row>
    <row r="879" spans="1:10" ht="16.2" customHeight="1" thickTop="1" thickBot="1">
      <c r="A879"/>
      <c r="B879"/>
      <c r="C879" s="243"/>
      <c r="D879" s="244"/>
      <c r="E879" s="245" t="s">
        <v>221</v>
      </c>
      <c r="F879" s="454">
        <f>+F878*F877</f>
        <v>0</v>
      </c>
      <c r="G879"/>
      <c r="H879" s="58"/>
      <c r="I879" s="58"/>
      <c r="J879" s="6"/>
    </row>
    <row r="880" spans="1:10" ht="16.2" customHeight="1">
      <c r="A880"/>
      <c r="B880"/>
      <c r="C880" s="200"/>
      <c r="D880" s="208"/>
      <c r="E880" s="246"/>
      <c r="F880" s="247"/>
      <c r="G880"/>
      <c r="H880" s="58"/>
      <c r="I880" s="58"/>
      <c r="J880" s="6"/>
    </row>
    <row r="881" spans="1:10" ht="16.2" customHeight="1">
      <c r="A881"/>
      <c r="B881"/>
      <c r="C881" s="200"/>
      <c r="D881" s="208"/>
      <c r="E881" s="246"/>
      <c r="F881" s="247"/>
      <c r="G881"/>
      <c r="H881" s="58"/>
      <c r="I881" s="58"/>
      <c r="J881" s="6"/>
    </row>
    <row r="882" spans="1:10" ht="16.2" customHeight="1">
      <c r="A882" s="58"/>
      <c r="B882" s="58"/>
      <c r="C882" s="58"/>
      <c r="D882" s="58"/>
      <c r="E882" s="58"/>
      <c r="F882" s="58"/>
      <c r="G882" s="58"/>
      <c r="H882" s="58"/>
      <c r="I882" s="58"/>
      <c r="J882" s="6"/>
    </row>
    <row r="883" spans="1:10" ht="16.2" customHeight="1">
      <c r="A883" s="471"/>
      <c r="B883" s="194" t="s">
        <v>1172</v>
      </c>
      <c r="C883" s="471"/>
      <c r="D883" s="471"/>
      <c r="E883" s="472" t="str">
        <f>$B$3</f>
        <v xml:space="preserve">ESCUELA Nº </v>
      </c>
      <c r="F883" s="471"/>
      <c r="G883" s="471"/>
      <c r="H883" s="58"/>
      <c r="I883" s="58"/>
      <c r="J883" s="6"/>
    </row>
    <row r="884" spans="1:10" ht="16.2" customHeight="1">
      <c r="A884" s="471"/>
      <c r="B884" s="472"/>
      <c r="C884" s="471"/>
      <c r="D884" s="471"/>
      <c r="E884" s="472" t="str">
        <f>$B$4</f>
        <v>SATURNINO SEGUROLA</v>
      </c>
      <c r="F884" s="471"/>
      <c r="G884" s="471"/>
      <c r="H884" s="58"/>
      <c r="I884" s="58"/>
      <c r="J884" s="6"/>
    </row>
    <row r="885" spans="1:10" ht="16.2" customHeight="1">
      <c r="A885" s="471"/>
      <c r="B885" s="472"/>
      <c r="C885" s="471"/>
      <c r="D885" s="471"/>
      <c r="E885" s="473" t="str">
        <f>$B$5</f>
        <v>SARMIENTO - SAN JUAN</v>
      </c>
      <c r="F885" s="471"/>
      <c r="G885" s="471"/>
      <c r="H885" s="58"/>
      <c r="I885" s="58"/>
      <c r="J885" s="6"/>
    </row>
    <row r="886" spans="1:10" ht="16.2" customHeight="1">
      <c r="A886" s="250"/>
      <c r="B886" s="250"/>
      <c r="C886" s="250"/>
      <c r="D886" s="474"/>
      <c r="E886" s="475" t="s">
        <v>207</v>
      </c>
      <c r="F886" s="250"/>
      <c r="G886" s="250"/>
      <c r="H886" s="58"/>
      <c r="I886" s="58"/>
      <c r="J886" s="6"/>
    </row>
    <row r="887" spans="1:10" ht="16.2" customHeight="1">
      <c r="A887" s="471"/>
      <c r="B887" s="476" t="s">
        <v>222</v>
      </c>
      <c r="C887" s="471"/>
      <c r="D887" s="476"/>
      <c r="E887" s="476"/>
      <c r="F887" s="476"/>
      <c r="G887" s="476"/>
      <c r="H887" s="58"/>
      <c r="I887" s="58"/>
      <c r="J887" s="6"/>
    </row>
    <row r="888" spans="1:10" ht="16.2" customHeight="1">
      <c r="A888" s="4"/>
      <c r="B888" s="4"/>
      <c r="C888" s="43"/>
      <c r="D888" s="467"/>
      <c r="E888" s="43"/>
      <c r="F888" s="43"/>
      <c r="G888" s="4"/>
      <c r="H888" s="58"/>
      <c r="I888" s="58"/>
      <c r="J888" s="6"/>
    </row>
    <row r="889" spans="1:10" ht="16.2" customHeight="1" thickBot="1">
      <c r="A889" s="4"/>
      <c r="B889" s="4"/>
      <c r="C889" s="43"/>
      <c r="D889" s="467"/>
      <c r="E889" s="43"/>
      <c r="F889" s="43"/>
      <c r="G889" s="4"/>
      <c r="H889" s="58"/>
      <c r="I889" s="58"/>
      <c r="J889" s="6"/>
    </row>
    <row r="890" spans="1:10" ht="16.2" customHeight="1">
      <c r="A890" s="4"/>
      <c r="B890" s="477" t="s">
        <v>208</v>
      </c>
      <c r="C890" s="202" t="s">
        <v>229</v>
      </c>
      <c r="D890" s="203" t="s">
        <v>378</v>
      </c>
      <c r="E890" s="479"/>
      <c r="F890" s="480"/>
      <c r="G890" s="4"/>
      <c r="H890" s="58"/>
      <c r="I890" s="58"/>
      <c r="J890" s="6"/>
    </row>
    <row r="891" spans="1:10" ht="16.2" customHeight="1">
      <c r="A891" s="4"/>
      <c r="B891" s="481" t="s">
        <v>209</v>
      </c>
      <c r="C891" s="1094" t="s">
        <v>450</v>
      </c>
      <c r="D891" s="274" t="s">
        <v>945</v>
      </c>
      <c r="E891" s="246"/>
      <c r="F891" s="482"/>
      <c r="G891" s="4"/>
      <c r="H891" s="58"/>
      <c r="I891" s="58"/>
      <c r="J891" s="6"/>
    </row>
    <row r="892" spans="1:10" ht="16.2" customHeight="1" thickBot="1">
      <c r="A892" s="4"/>
      <c r="B892" s="481" t="s">
        <v>210</v>
      </c>
      <c r="C892" s="483" t="s">
        <v>15</v>
      </c>
      <c r="D892" s="208"/>
      <c r="E892" s="246"/>
      <c r="F892" s="482"/>
      <c r="G892" s="4"/>
      <c r="H892" s="58"/>
      <c r="I892" s="58"/>
      <c r="J892" s="6"/>
    </row>
    <row r="893" spans="1:10" ht="30.75" customHeight="1" thickBot="1">
      <c r="A893" s="4"/>
      <c r="B893" s="484" t="s">
        <v>211</v>
      </c>
      <c r="C893" s="485" t="s">
        <v>212</v>
      </c>
      <c r="D893" s="485" t="s">
        <v>213</v>
      </c>
      <c r="E893" s="485" t="s">
        <v>214</v>
      </c>
      <c r="F893" s="486" t="s">
        <v>215</v>
      </c>
      <c r="G893" s="4"/>
      <c r="H893" s="58"/>
      <c r="I893" s="58"/>
      <c r="J893" s="6"/>
    </row>
    <row r="894" spans="1:10" ht="16.2" customHeight="1" thickBot="1">
      <c r="A894" s="4"/>
      <c r="B894" s="216" t="s">
        <v>216</v>
      </c>
      <c r="C894" s="217"/>
      <c r="D894" s="218"/>
      <c r="E894" s="217"/>
      <c r="F894" s="219">
        <f>SUM(F895:F901)</f>
        <v>0</v>
      </c>
      <c r="G894" s="4"/>
      <c r="H894" s="58"/>
      <c r="I894" s="58"/>
      <c r="J894" s="6"/>
    </row>
    <row r="895" spans="1:10" ht="16.2" customHeight="1">
      <c r="A895" s="4"/>
      <c r="B895" s="1104"/>
      <c r="C895" s="1103"/>
      <c r="D895" s="1105"/>
      <c r="E895" s="1106"/>
      <c r="F895" s="1107"/>
      <c r="G895" s="4"/>
      <c r="H895" s="58"/>
      <c r="I895" s="58"/>
      <c r="J895" s="6"/>
    </row>
    <row r="896" spans="1:10" ht="16.2" customHeight="1">
      <c r="A896" s="4"/>
      <c r="B896" s="1108"/>
      <c r="C896" s="1103"/>
      <c r="D896" s="1105"/>
      <c r="E896" s="1106"/>
      <c r="F896" s="1107"/>
      <c r="G896" s="4"/>
      <c r="H896" s="58"/>
      <c r="I896" s="58"/>
      <c r="J896" s="6"/>
    </row>
    <row r="897" spans="1:10" ht="16.2" customHeight="1">
      <c r="A897" s="4"/>
      <c r="B897" s="1108"/>
      <c r="C897" s="1103"/>
      <c r="D897" s="1105"/>
      <c r="E897" s="1106"/>
      <c r="F897" s="1107"/>
      <c r="G897" s="4"/>
      <c r="H897" s="58"/>
      <c r="I897" s="58"/>
      <c r="J897" s="6"/>
    </row>
    <row r="898" spans="1:10" ht="16.2" customHeight="1">
      <c r="A898" s="4"/>
      <c r="B898" s="1108"/>
      <c r="C898" s="1103"/>
      <c r="D898" s="1105"/>
      <c r="E898" s="1106"/>
      <c r="F898" s="1107"/>
      <c r="G898" s="4"/>
      <c r="H898" s="58"/>
      <c r="I898" s="58"/>
      <c r="J898" s="6"/>
    </row>
    <row r="899" spans="1:10" ht="16.2" customHeight="1">
      <c r="A899" s="4"/>
      <c r="B899" s="1108"/>
      <c r="C899" s="1103"/>
      <c r="D899" s="1105"/>
      <c r="E899" s="1109"/>
      <c r="F899" s="1107"/>
      <c r="G899" s="4"/>
      <c r="H899" s="58"/>
      <c r="I899" s="58"/>
      <c r="J899" s="6"/>
    </row>
    <row r="900" spans="1:10" ht="16.2" customHeight="1">
      <c r="A900" s="4"/>
      <c r="B900" s="220"/>
      <c r="C900" s="488"/>
      <c r="D900" s="338"/>
      <c r="E900" s="338"/>
      <c r="F900" s="487"/>
      <c r="G900" s="4"/>
      <c r="H900" s="58"/>
      <c r="I900" s="58"/>
      <c r="J900" s="6"/>
    </row>
    <row r="901" spans="1:10" ht="16.2" customHeight="1" thickBot="1">
      <c r="A901" s="4"/>
      <c r="B901" s="491"/>
      <c r="C901" s="492"/>
      <c r="D901" s="492"/>
      <c r="E901" s="492"/>
      <c r="F901" s="487"/>
      <c r="G901" s="4"/>
      <c r="H901" s="58"/>
      <c r="I901" s="58"/>
      <c r="J901" s="6"/>
    </row>
    <row r="902" spans="1:10" ht="16.2" customHeight="1" thickBot="1">
      <c r="A902" s="4"/>
      <c r="B902" s="216" t="s">
        <v>217</v>
      </c>
      <c r="C902" s="217"/>
      <c r="D902" s="218"/>
      <c r="E902" s="217"/>
      <c r="F902" s="219">
        <f>SUM(F903:F905)</f>
        <v>0</v>
      </c>
      <c r="G902" s="4"/>
      <c r="H902" s="58"/>
      <c r="I902" s="58"/>
      <c r="J902" s="6"/>
    </row>
    <row r="903" spans="1:10" ht="16.2" customHeight="1">
      <c r="A903" s="4"/>
      <c r="B903" s="1130"/>
      <c r="C903" s="1131"/>
      <c r="D903" s="1132"/>
      <c r="E903" s="1106"/>
      <c r="F903" s="1107"/>
      <c r="G903" s="4"/>
      <c r="H903" s="58"/>
      <c r="I903" s="58"/>
      <c r="J903" s="6"/>
    </row>
    <row r="904" spans="1:10" ht="16.2" customHeight="1">
      <c r="A904" s="4"/>
      <c r="B904" s="1104"/>
      <c r="C904" s="1133"/>
      <c r="D904" s="1134"/>
      <c r="E904" s="1106"/>
      <c r="F904" s="1107"/>
      <c r="G904" s="4"/>
      <c r="H904" s="58"/>
      <c r="I904" s="58"/>
      <c r="J904" s="6"/>
    </row>
    <row r="905" spans="1:10" ht="16.2" customHeight="1" thickBot="1">
      <c r="A905" s="4"/>
      <c r="B905" s="1135"/>
      <c r="C905" s="1136"/>
      <c r="D905" s="1136"/>
      <c r="E905" s="1136"/>
      <c r="F905" s="1107"/>
      <c r="G905" s="4"/>
      <c r="H905" s="58"/>
      <c r="I905" s="58"/>
      <c r="J905" s="6"/>
    </row>
    <row r="906" spans="1:10" ht="16.2" customHeight="1" thickBot="1">
      <c r="A906" s="4"/>
      <c r="B906" s="216" t="s">
        <v>218</v>
      </c>
      <c r="C906" s="217"/>
      <c r="D906" s="218"/>
      <c r="E906" s="217"/>
      <c r="F906" s="219">
        <f>SUM(F907:F909)</f>
        <v>0</v>
      </c>
      <c r="G906" s="4"/>
      <c r="H906" s="58"/>
      <c r="I906" s="58"/>
      <c r="J906" s="6"/>
    </row>
    <row r="907" spans="1:10" ht="16.2" customHeight="1">
      <c r="A907" s="4"/>
      <c r="B907" s="220"/>
      <c r="C907" s="488"/>
      <c r="D907" s="493"/>
      <c r="E907" s="488"/>
      <c r="F907" s="487"/>
      <c r="G907" s="4"/>
      <c r="H907" s="58"/>
      <c r="I907" s="58"/>
      <c r="J907" s="6"/>
    </row>
    <row r="908" spans="1:10" ht="16.2" customHeight="1">
      <c r="A908" s="4"/>
      <c r="B908" s="224"/>
      <c r="C908" s="489"/>
      <c r="D908" s="494"/>
      <c r="E908" s="489"/>
      <c r="F908" s="495"/>
      <c r="G908" s="4"/>
      <c r="H908" s="58"/>
      <c r="I908" s="58"/>
      <c r="J908" s="6"/>
    </row>
    <row r="909" spans="1:10" ht="16.2" customHeight="1" thickBot="1">
      <c r="A909" s="4"/>
      <c r="B909" s="496"/>
      <c r="C909" s="492"/>
      <c r="D909" s="497"/>
      <c r="E909" s="492"/>
      <c r="F909" s="498"/>
      <c r="G909" s="4"/>
      <c r="H909" s="58"/>
      <c r="I909" s="58"/>
      <c r="J909" s="6"/>
    </row>
    <row r="910" spans="1:10" ht="16.2" customHeight="1" thickTop="1" thickBot="1">
      <c r="A910" s="4"/>
      <c r="B910" s="4"/>
      <c r="C910" s="236"/>
      <c r="D910" s="237"/>
      <c r="E910" s="238" t="s">
        <v>219</v>
      </c>
      <c r="F910" s="239">
        <f>SUM(F894,F902,F906)</f>
        <v>0</v>
      </c>
      <c r="G910" s="4"/>
      <c r="H910" s="58"/>
      <c r="I910" s="58"/>
      <c r="J910" s="6"/>
    </row>
    <row r="911" spans="1:10" ht="16.2" customHeight="1" thickTop="1" thickBot="1">
      <c r="A911" s="4"/>
      <c r="B911" s="4"/>
      <c r="C911" s="240"/>
      <c r="D911" s="241"/>
      <c r="E911" s="242" t="s">
        <v>220</v>
      </c>
      <c r="F911" s="239">
        <f>$H$27</f>
        <v>1.5202880000000003</v>
      </c>
      <c r="G911" s="4"/>
      <c r="H911" s="58"/>
      <c r="I911" s="58"/>
      <c r="J911" s="6"/>
    </row>
    <row r="912" spans="1:10" ht="16.2" customHeight="1" thickTop="1" thickBot="1">
      <c r="A912" s="4"/>
      <c r="B912" s="4"/>
      <c r="C912" s="243"/>
      <c r="D912" s="244"/>
      <c r="E912" s="245" t="s">
        <v>221</v>
      </c>
      <c r="F912" s="454">
        <f>+F911*F910</f>
        <v>0</v>
      </c>
      <c r="G912" s="4"/>
      <c r="H912" s="58"/>
      <c r="I912" s="58"/>
      <c r="J912" s="6"/>
    </row>
    <row r="913" spans="1:10" ht="16.2" customHeight="1">
      <c r="A913" s="4"/>
      <c r="B913" s="4"/>
      <c r="C913" s="43"/>
      <c r="D913" s="208"/>
      <c r="E913" s="246"/>
      <c r="F913" s="247"/>
      <c r="G913" s="4"/>
      <c r="H913" s="58"/>
      <c r="I913" s="58"/>
      <c r="J913" s="6"/>
    </row>
    <row r="914" spans="1:10" ht="16.2" customHeight="1">
      <c r="A914" s="4"/>
      <c r="B914" s="4"/>
      <c r="C914" s="43"/>
      <c r="D914" s="208"/>
      <c r="E914" s="246"/>
      <c r="F914" s="247"/>
      <c r="G914" s="4"/>
      <c r="H914" s="58"/>
      <c r="I914" s="58"/>
      <c r="J914" s="6"/>
    </row>
    <row r="915" spans="1:10" ht="16.2" customHeight="1">
      <c r="A915" s="4"/>
      <c r="B915" s="4"/>
      <c r="C915" s="43"/>
      <c r="D915" s="208"/>
      <c r="E915" s="246"/>
      <c r="F915" s="247"/>
      <c r="G915" s="4"/>
      <c r="H915" s="58"/>
      <c r="I915" s="58"/>
      <c r="J915" s="6"/>
    </row>
    <row r="916" spans="1:10" ht="16.2" customHeight="1">
      <c r="A916" s="4"/>
      <c r="B916" s="4"/>
      <c r="C916" s="43"/>
      <c r="D916" s="208"/>
      <c r="E916" s="246"/>
      <c r="F916" s="247"/>
      <c r="G916" s="4"/>
      <c r="H916" s="58"/>
      <c r="I916" s="58"/>
      <c r="J916" s="6"/>
    </row>
    <row r="917" spans="1:10" ht="16.2" customHeight="1">
      <c r="A917" s="4"/>
      <c r="B917" s="4"/>
      <c r="C917" s="43"/>
      <c r="D917" s="208"/>
      <c r="E917" s="246"/>
      <c r="F917" s="247"/>
      <c r="G917" s="4"/>
      <c r="H917" s="58"/>
      <c r="I917" s="58"/>
      <c r="J917" s="6"/>
    </row>
    <row r="918" spans="1:10" ht="16.2" customHeight="1">
      <c r="A918" s="4"/>
      <c r="B918" s="4"/>
      <c r="C918" s="43"/>
      <c r="D918" s="208"/>
      <c r="E918" s="246"/>
      <c r="F918" s="247"/>
      <c r="G918" s="4"/>
      <c r="H918" s="58"/>
      <c r="I918" s="58"/>
      <c r="J918" s="6"/>
    </row>
    <row r="919" spans="1:10" ht="16.2" customHeight="1">
      <c r="A919"/>
      <c r="B919"/>
      <c r="C919" s="200"/>
      <c r="D919" s="208"/>
      <c r="E919" s="246"/>
      <c r="F919" s="247"/>
      <c r="G919"/>
      <c r="H919" s="58"/>
      <c r="I919" s="58"/>
      <c r="J919" s="6"/>
    </row>
    <row r="920" spans="1:10" ht="16.2" customHeight="1">
      <c r="A920" s="57"/>
      <c r="B920" s="57"/>
      <c r="C920" s="57"/>
      <c r="D920" s="57"/>
      <c r="E920" s="57"/>
      <c r="F920" s="57"/>
      <c r="G920" s="57"/>
      <c r="I920" s="58"/>
      <c r="J920" s="6"/>
    </row>
    <row r="921" spans="1:10" ht="16.2" customHeight="1">
      <c r="A921" s="193"/>
      <c r="B921" s="194" t="s">
        <v>1172</v>
      </c>
      <c r="C921" s="193"/>
      <c r="D921" s="193"/>
      <c r="E921" s="195" t="str">
        <f>$B$3</f>
        <v xml:space="preserve">ESCUELA Nº </v>
      </c>
      <c r="F921" s="193"/>
      <c r="G921" s="193"/>
      <c r="H921" s="58"/>
      <c r="I921" s="58"/>
      <c r="J921" s="6"/>
    </row>
    <row r="922" spans="1:10" ht="16.2" customHeight="1">
      <c r="A922" s="193"/>
      <c r="B922" s="195"/>
      <c r="C922" s="193"/>
      <c r="D922" s="193"/>
      <c r="E922" s="195" t="str">
        <f>$B$4</f>
        <v>SATURNINO SEGUROLA</v>
      </c>
      <c r="F922" s="193"/>
      <c r="G922" s="193"/>
      <c r="H922" s="58"/>
      <c r="I922" s="58"/>
      <c r="J922" s="6"/>
    </row>
    <row r="923" spans="1:10" ht="16.2" customHeight="1">
      <c r="A923" s="193"/>
      <c r="B923" s="195"/>
      <c r="C923" s="193"/>
      <c r="D923" s="193"/>
      <c r="E923" s="249" t="str">
        <f>$B$5</f>
        <v>SARMIENTO - SAN JUAN</v>
      </c>
      <c r="F923" s="193"/>
      <c r="G923" s="193"/>
      <c r="H923" s="265"/>
      <c r="I923" s="58"/>
      <c r="J923" s="6"/>
    </row>
    <row r="924" spans="1:10" ht="16.2" customHeight="1">
      <c r="A924" s="196"/>
      <c r="B924" s="196"/>
      <c r="C924" s="196"/>
      <c r="D924" s="197"/>
      <c r="E924" s="198" t="s">
        <v>207</v>
      </c>
      <c r="F924" s="196"/>
      <c r="G924" s="196"/>
      <c r="H924" s="2"/>
      <c r="I924" s="58"/>
      <c r="J924" s="6"/>
    </row>
    <row r="925" spans="1:10" ht="16.2" customHeight="1">
      <c r="A925" s="193"/>
      <c r="B925" s="199" t="s">
        <v>222</v>
      </c>
      <c r="C925" s="193"/>
      <c r="D925" s="199"/>
      <c r="E925" s="199"/>
      <c r="F925" s="199"/>
      <c r="G925" s="199"/>
      <c r="H925" s="2"/>
      <c r="I925" s="58"/>
      <c r="J925" s="6"/>
    </row>
    <row r="926" spans="1:10" ht="16.2" customHeight="1">
      <c r="A926"/>
      <c r="B926"/>
      <c r="C926" s="200"/>
      <c r="D926" s="101"/>
      <c r="E926" s="200"/>
      <c r="F926" s="200"/>
      <c r="G926"/>
      <c r="H926" s="2"/>
      <c r="I926" s="58"/>
      <c r="J926" s="6"/>
    </row>
    <row r="927" spans="1:10" ht="16.2" customHeight="1" thickBot="1">
      <c r="A927"/>
      <c r="B927"/>
      <c r="C927" s="200"/>
      <c r="D927" s="101"/>
      <c r="E927" s="200"/>
      <c r="F927" s="200"/>
      <c r="G927"/>
      <c r="H927" s="6"/>
      <c r="I927" s="58"/>
      <c r="J927" s="6"/>
    </row>
    <row r="928" spans="1:10" ht="16.2" customHeight="1">
      <c r="A928"/>
      <c r="B928" s="201" t="s">
        <v>208</v>
      </c>
      <c r="C928" s="202" t="s">
        <v>230</v>
      </c>
      <c r="D928" s="203" t="s">
        <v>238</v>
      </c>
      <c r="E928" s="204"/>
      <c r="F928" s="205"/>
      <c r="G928"/>
      <c r="H928" s="6"/>
      <c r="I928" s="58"/>
      <c r="J928" s="6"/>
    </row>
    <row r="929" spans="1:10" ht="16.2" customHeight="1">
      <c r="A929"/>
      <c r="B929" s="206" t="s">
        <v>209</v>
      </c>
      <c r="C929" s="207" t="s">
        <v>329</v>
      </c>
      <c r="D929" s="269" t="s">
        <v>947</v>
      </c>
      <c r="E929" s="209"/>
      <c r="F929" s="210"/>
      <c r="G929"/>
      <c r="H929" s="6"/>
      <c r="I929" s="58"/>
      <c r="J929" s="6"/>
    </row>
    <row r="930" spans="1:10" ht="16.2" customHeight="1" thickBot="1">
      <c r="A930"/>
      <c r="B930" s="206" t="s">
        <v>210</v>
      </c>
      <c r="C930" s="211" t="s">
        <v>15</v>
      </c>
      <c r="D930" s="212"/>
      <c r="E930" s="209"/>
      <c r="F930" s="210"/>
      <c r="G930"/>
      <c r="H930" s="6"/>
      <c r="I930" s="58"/>
      <c r="J930" s="6"/>
    </row>
    <row r="931" spans="1:10" ht="33" customHeight="1" thickBot="1">
      <c r="A931"/>
      <c r="B931" s="213" t="s">
        <v>211</v>
      </c>
      <c r="C931" s="214" t="s">
        <v>212</v>
      </c>
      <c r="D931" s="214" t="s">
        <v>213</v>
      </c>
      <c r="E931" s="214" t="s">
        <v>214</v>
      </c>
      <c r="F931" s="215" t="s">
        <v>215</v>
      </c>
      <c r="G931"/>
      <c r="H931" s="6"/>
      <c r="I931" s="58"/>
      <c r="J931" s="6"/>
    </row>
    <row r="932" spans="1:10" ht="16.2" customHeight="1" thickBot="1">
      <c r="A932"/>
      <c r="B932" s="216" t="s">
        <v>216</v>
      </c>
      <c r="C932" s="217"/>
      <c r="D932" s="218"/>
      <c r="E932" s="217"/>
      <c r="F932" s="219">
        <f>SUM(F933:F938)</f>
        <v>0</v>
      </c>
      <c r="G932"/>
      <c r="H932" s="187"/>
      <c r="I932" s="58"/>
      <c r="J932" s="6"/>
    </row>
    <row r="933" spans="1:10" ht="16.2" customHeight="1">
      <c r="A933"/>
      <c r="B933" s="275"/>
      <c r="C933" s="3"/>
      <c r="D933" s="222"/>
      <c r="E933" s="273"/>
      <c r="F933" s="223"/>
      <c r="G933"/>
      <c r="H933" s="188"/>
      <c r="I933" s="58"/>
      <c r="J933" s="6"/>
    </row>
    <row r="934" spans="1:10" ht="16.2" customHeight="1">
      <c r="A934"/>
      <c r="B934" s="276"/>
      <c r="C934" s="3"/>
      <c r="D934" s="222"/>
      <c r="E934" s="273"/>
      <c r="F934" s="223"/>
      <c r="G934"/>
      <c r="H934" s="189"/>
      <c r="I934" s="58"/>
      <c r="J934" s="6"/>
    </row>
    <row r="935" spans="1:10" ht="16.2" customHeight="1">
      <c r="A935"/>
      <c r="B935" s="278"/>
      <c r="C935" s="3"/>
      <c r="D935" s="222"/>
      <c r="E935" s="273"/>
      <c r="F935" s="223"/>
      <c r="G935"/>
      <c r="H935" s="189"/>
      <c r="I935" s="58"/>
      <c r="J935" s="6"/>
    </row>
    <row r="936" spans="1:10" ht="16.2" customHeight="1">
      <c r="A936"/>
      <c r="B936" s="220"/>
      <c r="C936" s="221"/>
      <c r="D936" s="222"/>
      <c r="E936" s="222"/>
      <c r="F936" s="223"/>
      <c r="G936"/>
      <c r="H936" s="189"/>
      <c r="I936" s="58"/>
      <c r="J936" s="6"/>
    </row>
    <row r="937" spans="1:10" ht="16.2" customHeight="1">
      <c r="A937"/>
      <c r="B937" s="220"/>
      <c r="C937" s="221"/>
      <c r="D937" s="222"/>
      <c r="E937" s="222"/>
      <c r="F937" s="223"/>
      <c r="G937"/>
      <c r="H937" s="6"/>
      <c r="I937" s="58"/>
      <c r="J937" s="6"/>
    </row>
    <row r="938" spans="1:10" ht="16.2" customHeight="1" thickBot="1">
      <c r="A938"/>
      <c r="B938" s="230"/>
      <c r="C938" s="231"/>
      <c r="D938" s="231"/>
      <c r="E938" s="231"/>
      <c r="F938" s="223"/>
      <c r="G938"/>
      <c r="H938" s="188"/>
      <c r="I938" s="58"/>
      <c r="J938" s="6"/>
    </row>
    <row r="939" spans="1:10" ht="16.2" customHeight="1" thickBot="1">
      <c r="A939"/>
      <c r="B939" s="216" t="s">
        <v>217</v>
      </c>
      <c r="C939" s="217"/>
      <c r="D939" s="218"/>
      <c r="E939" s="217"/>
      <c r="F939" s="219">
        <f>SUM(F940:F942)</f>
        <v>0</v>
      </c>
      <c r="G939"/>
      <c r="H939" s="189"/>
      <c r="I939" s="58"/>
      <c r="J939" s="6"/>
    </row>
    <row r="940" spans="1:10" ht="16.2" customHeight="1">
      <c r="A940"/>
      <c r="B940" s="1115"/>
      <c r="C940" s="1117"/>
      <c r="D940" s="1118"/>
      <c r="E940" s="1137"/>
      <c r="F940" s="1114"/>
      <c r="G940"/>
      <c r="H940" s="189"/>
      <c r="I940" s="58"/>
      <c r="J940" s="6"/>
    </row>
    <row r="941" spans="1:10" ht="16.2" customHeight="1">
      <c r="A941"/>
      <c r="B941" s="1110"/>
      <c r="C941" s="1119"/>
      <c r="D941" s="1120"/>
      <c r="E941" s="1137"/>
      <c r="F941" s="1114"/>
      <c r="G941"/>
      <c r="H941" s="190"/>
      <c r="I941" s="58"/>
      <c r="J941" s="6"/>
    </row>
    <row r="942" spans="1:10" ht="16.2" customHeight="1" thickBot="1">
      <c r="A942"/>
      <c r="B942" s="230"/>
      <c r="C942" s="231"/>
      <c r="D942" s="231"/>
      <c r="E942" s="231"/>
      <c r="F942" s="223"/>
      <c r="G942"/>
      <c r="H942" s="189"/>
      <c r="I942" s="58"/>
      <c r="J942" s="6"/>
    </row>
    <row r="943" spans="1:10" ht="16.2" customHeight="1" thickBot="1">
      <c r="A943"/>
      <c r="B943" s="216" t="s">
        <v>218</v>
      </c>
      <c r="C943" s="217"/>
      <c r="D943" s="218"/>
      <c r="E943" s="217"/>
      <c r="F943" s="219">
        <f>SUM(F944:F946)</f>
        <v>0</v>
      </c>
      <c r="G943"/>
      <c r="H943" s="191"/>
      <c r="I943" s="58"/>
      <c r="J943" s="6"/>
    </row>
    <row r="944" spans="1:10" ht="16.2" customHeight="1">
      <c r="A944"/>
      <c r="B944" s="220"/>
      <c r="C944" s="221"/>
      <c r="D944" s="233"/>
      <c r="E944" s="221"/>
      <c r="F944" s="223"/>
      <c r="G944"/>
      <c r="H944" s="191"/>
      <c r="I944" s="58"/>
      <c r="J944" s="6"/>
    </row>
    <row r="945" spans="1:10" ht="16.2" customHeight="1">
      <c r="A945"/>
      <c r="B945" s="224"/>
      <c r="C945" s="225"/>
      <c r="D945" s="229"/>
      <c r="E945" s="225"/>
      <c r="F945" s="227"/>
      <c r="G945"/>
      <c r="H945" s="191"/>
      <c r="I945" s="58"/>
      <c r="J945" s="6"/>
    </row>
    <row r="946" spans="1:10" ht="16.2" customHeight="1" thickBot="1">
      <c r="A946"/>
      <c r="B946" s="234"/>
      <c r="C946" s="231"/>
      <c r="D946" s="232"/>
      <c r="E946" s="231"/>
      <c r="F946" s="235"/>
      <c r="G946"/>
      <c r="H946" s="188"/>
      <c r="I946" s="58"/>
      <c r="J946" s="6"/>
    </row>
    <row r="947" spans="1:10" ht="16.2" customHeight="1" thickTop="1" thickBot="1">
      <c r="A947"/>
      <c r="B947"/>
      <c r="C947" s="236"/>
      <c r="D947" s="237"/>
      <c r="E947" s="238" t="s">
        <v>219</v>
      </c>
      <c r="F947" s="239">
        <f>SUM(F932,F939,F943)</f>
        <v>0</v>
      </c>
      <c r="G947"/>
      <c r="H947" s="189"/>
      <c r="I947" s="58"/>
      <c r="J947" s="6"/>
    </row>
    <row r="948" spans="1:10" ht="16.2" customHeight="1" thickTop="1" thickBot="1">
      <c r="A948"/>
      <c r="B948"/>
      <c r="C948" s="240"/>
      <c r="D948" s="241"/>
      <c r="E948" s="242" t="s">
        <v>220</v>
      </c>
      <c r="F948" s="239">
        <f>$H$27</f>
        <v>1.5202880000000003</v>
      </c>
      <c r="G948"/>
      <c r="H948" s="192"/>
      <c r="I948" s="58"/>
      <c r="J948" s="6"/>
    </row>
    <row r="949" spans="1:10" ht="16.2" customHeight="1" thickTop="1" thickBot="1">
      <c r="A949"/>
      <c r="B949"/>
      <c r="C949" s="243"/>
      <c r="D949" s="244"/>
      <c r="E949" s="245" t="s">
        <v>221</v>
      </c>
      <c r="F949" s="454">
        <f>+F948*F947</f>
        <v>0</v>
      </c>
      <c r="G949"/>
      <c r="H949" s="54"/>
      <c r="I949" s="58"/>
      <c r="J949" s="6"/>
    </row>
    <row r="950" spans="1:10" ht="16.2" customHeight="1">
      <c r="A950"/>
      <c r="B950"/>
      <c r="C950" s="200"/>
      <c r="D950" s="208"/>
      <c r="E950" s="246"/>
      <c r="F950" s="247"/>
      <c r="G950"/>
      <c r="I950" s="58"/>
      <c r="J950" s="6"/>
    </row>
    <row r="951" spans="1:10" ht="16.2" customHeight="1">
      <c r="A951" s="51"/>
      <c r="B951" s="51"/>
      <c r="C951" s="51"/>
      <c r="D951" s="51"/>
      <c r="E951" s="51"/>
      <c r="F951" s="51"/>
      <c r="G951" s="51"/>
      <c r="I951" s="58"/>
      <c r="J951" s="6"/>
    </row>
    <row r="952" spans="1:10" ht="16.2" customHeight="1">
      <c r="A952" s="57"/>
      <c r="B952" s="57"/>
      <c r="C952" s="57"/>
      <c r="D952" s="57"/>
      <c r="E952" s="57"/>
      <c r="F952" s="57"/>
      <c r="G952" s="57"/>
      <c r="I952" s="58"/>
      <c r="J952" s="6"/>
    </row>
    <row r="953" spans="1:10" ht="16.2" customHeight="1">
      <c r="A953" s="193"/>
      <c r="B953" s="194" t="s">
        <v>1172</v>
      </c>
      <c r="C953" s="193"/>
      <c r="D953" s="193"/>
      <c r="E953" s="195" t="str">
        <f>$B$3</f>
        <v xml:space="preserve">ESCUELA Nº </v>
      </c>
      <c r="F953" s="193"/>
      <c r="G953" s="193"/>
      <c r="I953" s="58"/>
      <c r="J953" s="6"/>
    </row>
    <row r="954" spans="1:10" ht="16.2" customHeight="1">
      <c r="A954" s="193"/>
      <c r="B954" s="195"/>
      <c r="C954" s="193"/>
      <c r="D954" s="193"/>
      <c r="E954" s="195" t="str">
        <f>$B$4</f>
        <v>SATURNINO SEGUROLA</v>
      </c>
      <c r="F954" s="193"/>
      <c r="G954" s="193"/>
      <c r="H954" s="58"/>
      <c r="I954" s="58"/>
      <c r="J954" s="6"/>
    </row>
    <row r="955" spans="1:10" ht="16.2" customHeight="1">
      <c r="A955" s="193"/>
      <c r="B955" s="195"/>
      <c r="C955" s="193"/>
      <c r="D955" s="193"/>
      <c r="E955" s="249" t="str">
        <f>$B$5</f>
        <v>SARMIENTO - SAN JUAN</v>
      </c>
      <c r="F955" s="193"/>
      <c r="G955" s="193"/>
      <c r="H955" s="58"/>
      <c r="I955" s="58"/>
      <c r="J955" s="6"/>
    </row>
    <row r="956" spans="1:10" ht="16.2" customHeight="1">
      <c r="A956" s="196"/>
      <c r="B956" s="196"/>
      <c r="C956" s="196"/>
      <c r="D956" s="197"/>
      <c r="E956" s="198" t="s">
        <v>207</v>
      </c>
      <c r="F956" s="196"/>
      <c r="G956" s="196"/>
      <c r="H956" s="265"/>
      <c r="I956" s="58"/>
      <c r="J956" s="6"/>
    </row>
    <row r="957" spans="1:10" ht="16.2" customHeight="1">
      <c r="A957" s="193"/>
      <c r="B957" s="199" t="s">
        <v>222</v>
      </c>
      <c r="C957" s="193"/>
      <c r="D957" s="199"/>
      <c r="E957" s="199"/>
      <c r="F957" s="199"/>
      <c r="G957" s="199"/>
      <c r="H957" s="2"/>
      <c r="I957" s="58"/>
      <c r="J957" s="6"/>
    </row>
    <row r="958" spans="1:10" ht="16.2" customHeight="1">
      <c r="A958"/>
      <c r="B958"/>
      <c r="C958" s="200"/>
      <c r="D958" s="101"/>
      <c r="E958" s="200"/>
      <c r="F958" s="200"/>
      <c r="G958"/>
      <c r="H958" s="2"/>
      <c r="I958" s="58"/>
      <c r="J958" s="6"/>
    </row>
    <row r="959" spans="1:10" ht="16.2" customHeight="1" thickBot="1">
      <c r="A959"/>
      <c r="B959"/>
      <c r="C959" s="200"/>
      <c r="D959" s="101"/>
      <c r="E959" s="200"/>
      <c r="F959" s="200"/>
      <c r="G959"/>
      <c r="H959" s="2"/>
      <c r="I959" s="58"/>
      <c r="J959" s="6"/>
    </row>
    <row r="960" spans="1:10" ht="16.2" customHeight="1">
      <c r="A960"/>
      <c r="B960" s="201" t="s">
        <v>208</v>
      </c>
      <c r="C960" s="202" t="s">
        <v>230</v>
      </c>
      <c r="D960" s="203" t="s">
        <v>238</v>
      </c>
      <c r="E960" s="204"/>
      <c r="F960" s="205"/>
      <c r="G960"/>
      <c r="H960" s="6"/>
      <c r="I960" s="58"/>
      <c r="J960" s="6"/>
    </row>
    <row r="961" spans="1:10" ht="16.2" customHeight="1">
      <c r="A961"/>
      <c r="B961" s="206" t="s">
        <v>209</v>
      </c>
      <c r="C961" s="207" t="s">
        <v>392</v>
      </c>
      <c r="D961" s="208" t="s">
        <v>206</v>
      </c>
      <c r="E961" s="209"/>
      <c r="F961" s="210"/>
      <c r="G961"/>
      <c r="H961" s="6"/>
      <c r="I961" s="58"/>
      <c r="J961" s="6"/>
    </row>
    <row r="962" spans="1:10" ht="16.2" customHeight="1" thickBot="1">
      <c r="A962"/>
      <c r="B962" s="206" t="s">
        <v>210</v>
      </c>
      <c r="C962" s="211" t="s">
        <v>15</v>
      </c>
      <c r="D962" s="212"/>
      <c r="E962" s="209"/>
      <c r="F962" s="210"/>
      <c r="G962"/>
      <c r="H962" s="6"/>
      <c r="I962" s="58"/>
      <c r="J962" s="6"/>
    </row>
    <row r="963" spans="1:10" ht="30.75" customHeight="1" thickBot="1">
      <c r="A963"/>
      <c r="B963" s="213" t="s">
        <v>211</v>
      </c>
      <c r="C963" s="214" t="s">
        <v>212</v>
      </c>
      <c r="D963" s="214" t="s">
        <v>213</v>
      </c>
      <c r="E963" s="214" t="s">
        <v>214</v>
      </c>
      <c r="F963" s="215" t="s">
        <v>215</v>
      </c>
      <c r="G963"/>
      <c r="H963" s="6"/>
      <c r="I963" s="58"/>
      <c r="J963" s="6"/>
    </row>
    <row r="964" spans="1:10" ht="16.2" customHeight="1" thickBot="1">
      <c r="A964"/>
      <c r="B964" s="216" t="s">
        <v>216</v>
      </c>
      <c r="C964" s="217"/>
      <c r="D964" s="218"/>
      <c r="E964" s="217"/>
      <c r="F964" s="219">
        <f>SUM(F965:F971)</f>
        <v>0</v>
      </c>
      <c r="G964"/>
      <c r="H964" s="6"/>
      <c r="I964" s="58"/>
      <c r="J964" s="6"/>
    </row>
    <row r="965" spans="1:10" ht="16.2" customHeight="1">
      <c r="A965"/>
      <c r="B965" s="1110"/>
      <c r="C965" s="1096"/>
      <c r="D965" s="1112"/>
      <c r="E965" s="1138"/>
      <c r="F965" s="1114"/>
      <c r="G965"/>
      <c r="H965" s="187"/>
      <c r="I965" s="58"/>
      <c r="J965" s="6"/>
    </row>
    <row r="966" spans="1:10" ht="16.2" customHeight="1">
      <c r="A966"/>
      <c r="B966" s="1108"/>
      <c r="C966" s="1096"/>
      <c r="D966" s="1112"/>
      <c r="E966" s="1138"/>
      <c r="F966" s="1114"/>
      <c r="G966"/>
      <c r="H966" s="188"/>
      <c r="I966" s="58"/>
      <c r="J966" s="6"/>
    </row>
    <row r="967" spans="1:10" ht="16.2" customHeight="1">
      <c r="A967"/>
      <c r="B967" s="1108"/>
      <c r="C967" s="1096"/>
      <c r="D967" s="1112"/>
      <c r="E967" s="1138"/>
      <c r="F967" s="1114"/>
      <c r="G967"/>
      <c r="H967" s="189"/>
      <c r="I967" s="58"/>
      <c r="J967" s="6"/>
    </row>
    <row r="968" spans="1:10" ht="16.2" customHeight="1">
      <c r="A968"/>
      <c r="B968" s="1108"/>
      <c r="C968" s="1096"/>
      <c r="D968" s="1112"/>
      <c r="E968" s="1139"/>
      <c r="F968" s="1114"/>
      <c r="G968"/>
      <c r="H968" s="189"/>
      <c r="I968" s="58"/>
      <c r="J968" s="6"/>
    </row>
    <row r="969" spans="1:10" ht="16.2" customHeight="1">
      <c r="A969"/>
      <c r="B969" s="1108"/>
      <c r="C969" s="1096"/>
      <c r="D969" s="1112"/>
      <c r="E969" s="1139"/>
      <c r="F969" s="1114"/>
      <c r="G969"/>
      <c r="H969" s="189"/>
      <c r="I969" s="58"/>
      <c r="J969" s="6"/>
    </row>
    <row r="970" spans="1:10" ht="16.2" customHeight="1">
      <c r="A970"/>
      <c r="B970" s="220"/>
      <c r="C970" s="221"/>
      <c r="D970" s="222"/>
      <c r="E970" s="222"/>
      <c r="F970" s="223"/>
      <c r="G970"/>
      <c r="H970" s="6"/>
      <c r="I970" s="58"/>
      <c r="J970" s="6"/>
    </row>
    <row r="971" spans="1:10" ht="16.2" customHeight="1" thickBot="1">
      <c r="A971"/>
      <c r="B971" s="230"/>
      <c r="C971" s="231"/>
      <c r="D971" s="231"/>
      <c r="E971" s="231"/>
      <c r="F971" s="223"/>
      <c r="G971"/>
      <c r="H971" s="189"/>
      <c r="I971" s="58"/>
      <c r="J971" s="6"/>
    </row>
    <row r="972" spans="1:10" ht="16.2" customHeight="1" thickBot="1">
      <c r="A972"/>
      <c r="B972" s="216" t="s">
        <v>217</v>
      </c>
      <c r="C972" s="217"/>
      <c r="D972" s="218"/>
      <c r="E972" s="217"/>
      <c r="F972" s="219">
        <f>SUM(F973:F975)</f>
        <v>0</v>
      </c>
      <c r="G972"/>
      <c r="H972" s="188"/>
      <c r="I972" s="58"/>
      <c r="J972" s="6"/>
    </row>
    <row r="973" spans="1:10" ht="16.2" customHeight="1">
      <c r="A973"/>
      <c r="B973" s="1115"/>
      <c r="C973" s="1117"/>
      <c r="D973" s="1118"/>
      <c r="E973" s="1137"/>
      <c r="F973" s="1114"/>
      <c r="G973"/>
      <c r="H973" s="189"/>
      <c r="I973" s="58"/>
      <c r="J973" s="6"/>
    </row>
    <row r="974" spans="1:10" ht="16.2" customHeight="1">
      <c r="A974"/>
      <c r="B974" s="1110"/>
      <c r="C974" s="1119"/>
      <c r="D974" s="1120"/>
      <c r="E974" s="1137"/>
      <c r="F974" s="1114"/>
      <c r="G974"/>
      <c r="H974" s="189"/>
      <c r="I974" s="58"/>
      <c r="J974" s="6"/>
    </row>
    <row r="975" spans="1:10" ht="16.2" customHeight="1" thickBot="1">
      <c r="A975"/>
      <c r="B975" s="1127"/>
      <c r="C975" s="1128"/>
      <c r="D975" s="1128"/>
      <c r="E975" s="1128"/>
      <c r="F975" s="1114"/>
      <c r="G975"/>
      <c r="H975" s="190"/>
      <c r="I975" s="58"/>
      <c r="J975" s="6"/>
    </row>
    <row r="976" spans="1:10" ht="16.2" customHeight="1" thickBot="1">
      <c r="A976"/>
      <c r="B976" s="216" t="s">
        <v>218</v>
      </c>
      <c r="C976" s="217"/>
      <c r="D976" s="218"/>
      <c r="E976" s="217"/>
      <c r="F976" s="219">
        <f>SUM(F977:F979)</f>
        <v>0</v>
      </c>
      <c r="G976"/>
      <c r="H976" s="189"/>
      <c r="I976" s="58"/>
      <c r="J976" s="6"/>
    </row>
    <row r="977" spans="1:10" ht="16.2" customHeight="1">
      <c r="A977"/>
      <c r="B977" s="220"/>
      <c r="C977" s="221"/>
      <c r="D977" s="233"/>
      <c r="E977" s="221"/>
      <c r="F977" s="223"/>
      <c r="G977"/>
      <c r="H977" s="191"/>
      <c r="I977" s="58"/>
      <c r="J977" s="6"/>
    </row>
    <row r="978" spans="1:10" ht="16.2" customHeight="1">
      <c r="A978"/>
      <c r="B978" s="224"/>
      <c r="C978" s="225"/>
      <c r="D978" s="229"/>
      <c r="E978" s="225"/>
      <c r="F978" s="227"/>
      <c r="G978"/>
      <c r="H978" s="191"/>
      <c r="I978" s="58"/>
      <c r="J978" s="6"/>
    </row>
    <row r="979" spans="1:10" ht="16.2" customHeight="1" thickBot="1">
      <c r="A979"/>
      <c r="B979" s="234"/>
      <c r="C979" s="231"/>
      <c r="D979" s="232"/>
      <c r="E979" s="231"/>
      <c r="F979" s="235"/>
      <c r="G979"/>
      <c r="H979" s="191"/>
      <c r="I979" s="58"/>
      <c r="J979" s="6"/>
    </row>
    <row r="980" spans="1:10" ht="16.2" customHeight="1" thickTop="1" thickBot="1">
      <c r="A980"/>
      <c r="B980"/>
      <c r="C980" s="236"/>
      <c r="D980" s="237"/>
      <c r="E980" s="238" t="s">
        <v>219</v>
      </c>
      <c r="F980" s="239">
        <f>SUM(F964,F972,F976)</f>
        <v>0</v>
      </c>
      <c r="G980"/>
      <c r="H980" s="188"/>
      <c r="I980" s="58"/>
      <c r="J980" s="6"/>
    </row>
    <row r="981" spans="1:10" ht="16.2" customHeight="1" thickTop="1" thickBot="1">
      <c r="A981"/>
      <c r="B981"/>
      <c r="C981" s="240"/>
      <c r="D981" s="241"/>
      <c r="E981" s="242" t="s">
        <v>220</v>
      </c>
      <c r="F981" s="239">
        <f>$H$27</f>
        <v>1.5202880000000003</v>
      </c>
      <c r="G981"/>
      <c r="H981" s="189"/>
      <c r="I981" s="58"/>
      <c r="J981" s="6"/>
    </row>
    <row r="982" spans="1:10" ht="16.2" customHeight="1" thickTop="1" thickBot="1">
      <c r="A982"/>
      <c r="B982"/>
      <c r="C982" s="243"/>
      <c r="D982" s="244"/>
      <c r="E982" s="245" t="s">
        <v>221</v>
      </c>
      <c r="F982" s="454">
        <f>+F981*F980</f>
        <v>0</v>
      </c>
      <c r="G982"/>
      <c r="H982" s="192"/>
      <c r="I982" s="58"/>
      <c r="J982" s="6"/>
    </row>
    <row r="983" spans="1:10" ht="16.2" customHeight="1">
      <c r="A983"/>
      <c r="B983"/>
      <c r="C983" s="200"/>
      <c r="D983" s="208"/>
      <c r="E983" s="246"/>
      <c r="F983" s="247"/>
      <c r="G983"/>
      <c r="H983" s="58"/>
      <c r="I983" s="58"/>
      <c r="J983" s="6"/>
    </row>
    <row r="984" spans="1:10" ht="16.2" customHeight="1">
      <c r="A984"/>
      <c r="B984"/>
      <c r="C984" s="200"/>
      <c r="D984" s="208"/>
      <c r="E984" s="246"/>
      <c r="F984" s="247"/>
      <c r="G984"/>
      <c r="H984" s="58"/>
      <c r="I984" s="58"/>
      <c r="J984" s="6"/>
    </row>
    <row r="985" spans="1:10" ht="16.2" customHeight="1">
      <c r="A985"/>
      <c r="B985"/>
      <c r="C985" s="200"/>
      <c r="D985" s="208"/>
      <c r="E985" s="246"/>
      <c r="F985" s="247"/>
      <c r="G985"/>
      <c r="H985" s="58"/>
      <c r="I985" s="58"/>
      <c r="J985" s="6"/>
    </row>
    <row r="986" spans="1:10" ht="16.2" customHeight="1">
      <c r="A986"/>
      <c r="B986"/>
      <c r="C986" s="200"/>
      <c r="D986" s="208"/>
      <c r="E986" s="246"/>
      <c r="F986" s="247"/>
      <c r="G986"/>
      <c r="H986" s="58"/>
      <c r="I986" s="58"/>
      <c r="J986" s="6"/>
    </row>
    <row r="987" spans="1:10" ht="16.2" customHeight="1">
      <c r="A987"/>
      <c r="B987"/>
      <c r="C987" s="200"/>
      <c r="D987" s="208"/>
      <c r="E987" s="246"/>
      <c r="F987" s="247"/>
      <c r="G987"/>
      <c r="H987" s="58"/>
      <c r="I987" s="58"/>
      <c r="J987" s="6"/>
    </row>
    <row r="988" spans="1:10" ht="16.2" customHeight="1">
      <c r="A988"/>
      <c r="B988"/>
      <c r="C988" s="200"/>
      <c r="D988" s="208"/>
      <c r="E988" s="246"/>
      <c r="F988" s="247"/>
      <c r="G988"/>
      <c r="H988" s="58"/>
      <c r="I988" s="58"/>
      <c r="J988" s="6"/>
    </row>
    <row r="989" spans="1:10" ht="16.2" customHeight="1">
      <c r="A989" s="57"/>
      <c r="B989" s="57"/>
      <c r="C989" s="57"/>
      <c r="D989" s="57"/>
      <c r="E989" s="57"/>
      <c r="F989" s="57"/>
      <c r="G989" s="57"/>
      <c r="I989" s="58"/>
      <c r="J989" s="6"/>
    </row>
    <row r="990" spans="1:10" ht="16.2" customHeight="1">
      <c r="A990" s="193"/>
      <c r="B990" s="194" t="s">
        <v>1172</v>
      </c>
      <c r="C990" s="193"/>
      <c r="D990" s="193"/>
      <c r="E990" s="195" t="str">
        <f>$B$3</f>
        <v xml:space="preserve">ESCUELA Nº </v>
      </c>
      <c r="F990" s="193"/>
      <c r="G990" s="193"/>
      <c r="I990" s="58"/>
      <c r="J990" s="6"/>
    </row>
    <row r="991" spans="1:10" ht="16.2" customHeight="1">
      <c r="A991" s="193"/>
      <c r="B991" s="195"/>
      <c r="C991" s="193"/>
      <c r="D991" s="193"/>
      <c r="E991" s="195" t="str">
        <f>$B$4</f>
        <v>SATURNINO SEGUROLA</v>
      </c>
      <c r="F991" s="193"/>
      <c r="G991" s="193"/>
      <c r="I991" s="58"/>
      <c r="J991" s="6"/>
    </row>
    <row r="992" spans="1:10" ht="16.2" customHeight="1">
      <c r="A992" s="193"/>
      <c r="B992" s="195"/>
      <c r="C992" s="193"/>
      <c r="D992" s="193"/>
      <c r="E992" s="249" t="str">
        <f>$B$5</f>
        <v>SARMIENTO - SAN JUAN</v>
      </c>
      <c r="F992" s="193"/>
      <c r="G992" s="193"/>
      <c r="H992" s="265"/>
      <c r="I992" s="58"/>
      <c r="J992" s="6"/>
    </row>
    <row r="993" spans="1:10" ht="16.2" customHeight="1">
      <c r="A993" s="196"/>
      <c r="B993" s="196"/>
      <c r="C993" s="196"/>
      <c r="D993" s="197"/>
      <c r="E993" s="198" t="s">
        <v>207</v>
      </c>
      <c r="F993" s="196"/>
      <c r="G993" s="196"/>
      <c r="H993" s="2"/>
      <c r="I993" s="58"/>
      <c r="J993" s="6"/>
    </row>
    <row r="994" spans="1:10" ht="16.2" customHeight="1">
      <c r="A994" s="193"/>
      <c r="B994" s="199" t="s">
        <v>222</v>
      </c>
      <c r="C994" s="193"/>
      <c r="D994" s="199"/>
      <c r="E994" s="199"/>
      <c r="F994" s="199"/>
      <c r="G994" s="199"/>
      <c r="H994" s="2"/>
      <c r="I994" s="58"/>
      <c r="J994" s="6"/>
    </row>
    <row r="995" spans="1:10" ht="16.2" customHeight="1">
      <c r="A995"/>
      <c r="B995"/>
      <c r="C995" s="200"/>
      <c r="D995" s="101"/>
      <c r="E995" s="200"/>
      <c r="F995" s="200"/>
      <c r="G995"/>
      <c r="H995" s="2"/>
      <c r="I995" s="58"/>
      <c r="J995" s="6"/>
    </row>
    <row r="996" spans="1:10" ht="16.2" customHeight="1" thickBot="1">
      <c r="A996"/>
      <c r="B996"/>
      <c r="C996" s="200"/>
      <c r="D996" s="101"/>
      <c r="E996" s="200"/>
      <c r="F996" s="200"/>
      <c r="G996"/>
      <c r="H996" s="6"/>
      <c r="I996" s="58"/>
      <c r="J996" s="6"/>
    </row>
    <row r="997" spans="1:10" ht="16.2" customHeight="1">
      <c r="A997"/>
      <c r="B997" s="201" t="s">
        <v>208</v>
      </c>
      <c r="C997" s="202" t="s">
        <v>230</v>
      </c>
      <c r="D997" s="203" t="s">
        <v>238</v>
      </c>
      <c r="E997" s="204"/>
      <c r="F997" s="205"/>
      <c r="G997"/>
      <c r="H997" s="6"/>
      <c r="I997" s="58"/>
      <c r="J997" s="6"/>
    </row>
    <row r="998" spans="1:10" ht="16.2" customHeight="1">
      <c r="A998"/>
      <c r="B998" s="206" t="s">
        <v>209</v>
      </c>
      <c r="C998" s="1094" t="s">
        <v>862</v>
      </c>
      <c r="D998" s="269" t="s">
        <v>946</v>
      </c>
      <c r="E998" s="209"/>
      <c r="F998" s="210"/>
      <c r="G998"/>
      <c r="H998" s="6"/>
      <c r="I998" s="58"/>
      <c r="J998" s="6"/>
    </row>
    <row r="999" spans="1:10" ht="16.2" customHeight="1" thickBot="1">
      <c r="A999"/>
      <c r="B999" s="206" t="s">
        <v>210</v>
      </c>
      <c r="C999" s="211" t="s">
        <v>15</v>
      </c>
      <c r="D999" s="212"/>
      <c r="E999" s="209"/>
      <c r="F999" s="210"/>
      <c r="G999"/>
      <c r="H999" s="6"/>
      <c r="I999" s="58"/>
      <c r="J999" s="6"/>
    </row>
    <row r="1000" spans="1:10" ht="31.5" customHeight="1" thickBot="1">
      <c r="A1000"/>
      <c r="B1000" s="213" t="s">
        <v>211</v>
      </c>
      <c r="C1000" s="214" t="s">
        <v>212</v>
      </c>
      <c r="D1000" s="214" t="s">
        <v>213</v>
      </c>
      <c r="E1000" s="214" t="s">
        <v>214</v>
      </c>
      <c r="F1000" s="215" t="s">
        <v>215</v>
      </c>
      <c r="G1000"/>
      <c r="H1000" s="6"/>
      <c r="I1000" s="58"/>
      <c r="J1000" s="6"/>
    </row>
    <row r="1001" spans="1:10" ht="16.2" customHeight="1" thickBot="1">
      <c r="A1001"/>
      <c r="B1001" s="216" t="s">
        <v>216</v>
      </c>
      <c r="C1001" s="217"/>
      <c r="D1001" s="218"/>
      <c r="E1001" s="217"/>
      <c r="F1001" s="219">
        <f>SUM(F1002:F1004)</f>
        <v>0</v>
      </c>
      <c r="G1001"/>
      <c r="H1001" s="187"/>
      <c r="I1001" s="58"/>
      <c r="J1001" s="6"/>
    </row>
    <row r="1002" spans="1:10" ht="16.2" customHeight="1">
      <c r="A1002"/>
      <c r="B1002" s="1110"/>
      <c r="C1002" s="1111"/>
      <c r="D1002" s="1097"/>
      <c r="E1002" s="1113"/>
      <c r="F1002" s="1114"/>
      <c r="G1002"/>
      <c r="H1002" s="188"/>
      <c r="I1002" s="58"/>
      <c r="J1002" s="6"/>
    </row>
    <row r="1003" spans="1:10" ht="16.2" customHeight="1">
      <c r="A1003"/>
      <c r="B1003" s="220"/>
      <c r="C1003" s="3"/>
      <c r="D1003" s="222"/>
      <c r="E1003" s="272"/>
      <c r="F1003" s="223"/>
      <c r="G1003"/>
      <c r="H1003" s="189"/>
      <c r="I1003" s="58"/>
      <c r="J1003" s="6"/>
    </row>
    <row r="1004" spans="1:10" ht="16.2" customHeight="1" thickBot="1">
      <c r="A1004"/>
      <c r="B1004" s="230"/>
      <c r="C1004" s="231"/>
      <c r="D1004" s="231"/>
      <c r="E1004" s="231"/>
      <c r="F1004" s="223"/>
      <c r="G1004"/>
      <c r="H1004" s="188"/>
      <c r="I1004" s="58"/>
      <c r="J1004" s="6"/>
    </row>
    <row r="1005" spans="1:10" ht="16.2" customHeight="1" thickBot="1">
      <c r="A1005"/>
      <c r="B1005" s="216" t="s">
        <v>217</v>
      </c>
      <c r="C1005" s="217"/>
      <c r="D1005" s="218"/>
      <c r="E1005" s="217"/>
      <c r="F1005" s="219">
        <f>SUM(F1006:F1008)</f>
        <v>0</v>
      </c>
      <c r="G1005"/>
      <c r="H1005" s="189"/>
      <c r="I1005" s="58"/>
      <c r="J1005" s="6"/>
    </row>
    <row r="1006" spans="1:10" ht="16.2" customHeight="1">
      <c r="A1006"/>
      <c r="B1006" s="1115"/>
      <c r="C1006" s="1117"/>
      <c r="D1006" s="1118"/>
      <c r="E1006" s="1113"/>
      <c r="F1006" s="1114"/>
      <c r="G1006"/>
      <c r="H1006" s="189"/>
      <c r="I1006" s="58"/>
      <c r="J1006" s="6"/>
    </row>
    <row r="1007" spans="1:10" ht="16.2" customHeight="1">
      <c r="A1007"/>
      <c r="B1007" s="1110"/>
      <c r="C1007" s="1119"/>
      <c r="D1007" s="1120"/>
      <c r="E1007" s="1113"/>
      <c r="F1007" s="1114"/>
      <c r="G1007"/>
      <c r="H1007" s="190"/>
      <c r="I1007" s="58"/>
      <c r="J1007" s="6"/>
    </row>
    <row r="1008" spans="1:10" ht="16.2" customHeight="1" thickBot="1">
      <c r="A1008"/>
      <c r="B1008" s="230"/>
      <c r="C1008" s="231"/>
      <c r="D1008" s="231"/>
      <c r="E1008" s="231"/>
      <c r="F1008" s="223"/>
      <c r="G1008"/>
      <c r="H1008" s="189"/>
      <c r="I1008" s="58"/>
      <c r="J1008" s="6"/>
    </row>
    <row r="1009" spans="1:10" ht="16.2" customHeight="1" thickBot="1">
      <c r="A1009"/>
      <c r="B1009" s="216" t="s">
        <v>218</v>
      </c>
      <c r="C1009" s="217"/>
      <c r="D1009" s="218"/>
      <c r="E1009" s="217"/>
      <c r="F1009" s="219">
        <f>SUM(F1010:F1012)</f>
        <v>0</v>
      </c>
      <c r="G1009"/>
      <c r="H1009" s="191"/>
      <c r="I1009" s="58"/>
      <c r="J1009" s="6"/>
    </row>
    <row r="1010" spans="1:10" ht="16.2" customHeight="1">
      <c r="A1010"/>
      <c r="B1010" s="220"/>
      <c r="C1010" s="221"/>
      <c r="D1010" s="233"/>
      <c r="E1010" s="221"/>
      <c r="F1010" s="223"/>
      <c r="G1010"/>
      <c r="H1010" s="191"/>
      <c r="I1010" s="58"/>
      <c r="J1010" s="6"/>
    </row>
    <row r="1011" spans="1:10" ht="16.2" customHeight="1">
      <c r="A1011"/>
      <c r="B1011" s="224"/>
      <c r="C1011" s="225"/>
      <c r="D1011" s="229"/>
      <c r="E1011" s="225"/>
      <c r="F1011" s="227"/>
      <c r="G1011"/>
      <c r="H1011" s="191"/>
      <c r="I1011" s="58"/>
      <c r="J1011" s="6"/>
    </row>
    <row r="1012" spans="1:10" ht="16.2" customHeight="1" thickBot="1">
      <c r="A1012"/>
      <c r="B1012" s="234"/>
      <c r="C1012" s="231"/>
      <c r="D1012" s="232"/>
      <c r="E1012" s="231"/>
      <c r="F1012" s="235"/>
      <c r="G1012"/>
      <c r="H1012" s="188"/>
      <c r="I1012" s="58"/>
      <c r="J1012" s="6"/>
    </row>
    <row r="1013" spans="1:10" ht="16.2" customHeight="1" thickTop="1" thickBot="1">
      <c r="A1013"/>
      <c r="B1013"/>
      <c r="C1013" s="236"/>
      <c r="D1013" s="237"/>
      <c r="E1013" s="238" t="s">
        <v>219</v>
      </c>
      <c r="F1013" s="239">
        <f>SUM(F1001,F1005,F1009)</f>
        <v>0</v>
      </c>
      <c r="G1013"/>
      <c r="H1013" s="189"/>
      <c r="I1013" s="58"/>
      <c r="J1013" s="6"/>
    </row>
    <row r="1014" spans="1:10" ht="16.2" customHeight="1" thickTop="1" thickBot="1">
      <c r="A1014"/>
      <c r="B1014"/>
      <c r="C1014" s="240"/>
      <c r="D1014" s="241"/>
      <c r="E1014" s="242" t="s">
        <v>220</v>
      </c>
      <c r="F1014" s="239">
        <f>$H$27</f>
        <v>1.5202880000000003</v>
      </c>
      <c r="G1014"/>
      <c r="H1014" s="192"/>
      <c r="I1014" s="58"/>
      <c r="J1014" s="6"/>
    </row>
    <row r="1015" spans="1:10" ht="16.2" customHeight="1" thickTop="1" thickBot="1">
      <c r="A1015"/>
      <c r="B1015"/>
      <c r="C1015" s="243"/>
      <c r="D1015" s="244"/>
      <c r="E1015" s="245" t="s">
        <v>221</v>
      </c>
      <c r="F1015" s="454">
        <f>+F1014*F1013</f>
        <v>0</v>
      </c>
      <c r="G1015"/>
      <c r="H1015" s="54"/>
      <c r="I1015" s="58"/>
      <c r="J1015" s="6"/>
    </row>
    <row r="1016" spans="1:10" ht="16.2" customHeight="1">
      <c r="A1016"/>
      <c r="B1016"/>
      <c r="C1016" s="200"/>
      <c r="D1016" s="208"/>
      <c r="E1016" s="246"/>
      <c r="F1016" s="247"/>
      <c r="G1016"/>
      <c r="H1016" s="61"/>
      <c r="I1016" s="58"/>
      <c r="J1016" s="6"/>
    </row>
    <row r="1017" spans="1:10" ht="16.2" customHeight="1">
      <c r="A1017"/>
      <c r="B1017"/>
      <c r="C1017" s="200"/>
      <c r="D1017" s="208"/>
      <c r="E1017" s="246"/>
      <c r="F1017" s="247"/>
      <c r="G1017"/>
      <c r="H1017" s="58"/>
      <c r="I1017" s="58"/>
      <c r="J1017" s="6"/>
    </row>
    <row r="1018" spans="1:10" ht="16.2" customHeight="1">
      <c r="A1018"/>
      <c r="B1018"/>
      <c r="C1018" s="200"/>
      <c r="D1018" s="208"/>
      <c r="E1018" s="246"/>
      <c r="F1018" s="247"/>
      <c r="G1018"/>
      <c r="H1018" s="58"/>
      <c r="I1018" s="58"/>
      <c r="J1018" s="6"/>
    </row>
    <row r="1019" spans="1:10" ht="16.2" customHeight="1">
      <c r="A1019"/>
      <c r="B1019"/>
      <c r="C1019" s="200"/>
      <c r="D1019" s="208"/>
      <c r="E1019" s="246"/>
      <c r="F1019" s="247"/>
      <c r="G1019"/>
      <c r="H1019" s="58"/>
      <c r="I1019" s="58"/>
      <c r="J1019" s="6"/>
    </row>
    <row r="1020" spans="1:10" ht="16.2" customHeight="1">
      <c r="A1020"/>
      <c r="B1020"/>
      <c r="C1020" s="200"/>
      <c r="D1020" s="208"/>
      <c r="E1020" s="246"/>
      <c r="F1020" s="247"/>
      <c r="G1020"/>
      <c r="H1020" s="58"/>
      <c r="I1020" s="58"/>
      <c r="J1020" s="6"/>
    </row>
    <row r="1021" spans="1:10" ht="16.2" customHeight="1">
      <c r="A1021"/>
      <c r="B1021"/>
      <c r="C1021" s="200"/>
      <c r="D1021" s="208"/>
      <c r="E1021" s="246"/>
      <c r="F1021" s="247"/>
      <c r="G1021"/>
      <c r="H1021" s="58"/>
      <c r="I1021" s="58"/>
      <c r="J1021" s="6"/>
    </row>
    <row r="1022" spans="1:10" ht="16.2" customHeight="1">
      <c r="A1022" s="57"/>
      <c r="B1022" s="57"/>
      <c r="C1022" s="57"/>
      <c r="D1022" s="57"/>
      <c r="E1022" s="57"/>
      <c r="F1022" s="57"/>
      <c r="G1022" s="57"/>
      <c r="H1022" s="58"/>
      <c r="I1022" s="58"/>
      <c r="J1022" s="6"/>
    </row>
    <row r="1023" spans="1:10" ht="16.2" customHeight="1">
      <c r="A1023" s="193"/>
      <c r="B1023" s="194" t="s">
        <v>1172</v>
      </c>
      <c r="C1023" s="193"/>
      <c r="D1023" s="193"/>
      <c r="E1023" s="195" t="str">
        <f>$B$3</f>
        <v xml:space="preserve">ESCUELA Nº </v>
      </c>
      <c r="F1023" s="193"/>
      <c r="G1023" s="193"/>
      <c r="H1023" s="60"/>
      <c r="I1023" s="58"/>
      <c r="J1023" s="6"/>
    </row>
    <row r="1024" spans="1:10" ht="16.2" customHeight="1">
      <c r="A1024" s="193"/>
      <c r="B1024" s="195"/>
      <c r="C1024" s="193"/>
      <c r="D1024" s="193"/>
      <c r="E1024" s="195" t="str">
        <f>$B$4</f>
        <v>SATURNINO SEGUROLA</v>
      </c>
      <c r="F1024" s="193"/>
      <c r="G1024" s="193"/>
      <c r="H1024" s="265"/>
      <c r="I1024" s="58"/>
      <c r="J1024" s="6"/>
    </row>
    <row r="1025" spans="1:10" ht="16.2" customHeight="1">
      <c r="A1025" s="193"/>
      <c r="B1025" s="195"/>
      <c r="C1025" s="193"/>
      <c r="D1025" s="193"/>
      <c r="E1025" s="249" t="str">
        <f>$B$5</f>
        <v>SARMIENTO - SAN JUAN</v>
      </c>
      <c r="F1025" s="193"/>
      <c r="G1025" s="193"/>
      <c r="H1025" s="2"/>
      <c r="I1025" s="58"/>
      <c r="J1025" s="6"/>
    </row>
    <row r="1026" spans="1:10" ht="16.2" customHeight="1">
      <c r="A1026" s="196"/>
      <c r="B1026" s="196"/>
      <c r="C1026" s="196"/>
      <c r="D1026" s="197"/>
      <c r="E1026" s="198" t="s">
        <v>207</v>
      </c>
      <c r="F1026" s="196"/>
      <c r="G1026" s="196"/>
      <c r="H1026" s="2"/>
      <c r="I1026" s="58"/>
      <c r="J1026" s="6"/>
    </row>
    <row r="1027" spans="1:10" ht="16.2" customHeight="1">
      <c r="A1027" s="193"/>
      <c r="B1027" s="199" t="s">
        <v>222</v>
      </c>
      <c r="C1027" s="193"/>
      <c r="D1027" s="199"/>
      <c r="E1027" s="199"/>
      <c r="F1027" s="199"/>
      <c r="G1027" s="199"/>
      <c r="H1027" s="2"/>
      <c r="I1027" s="58"/>
      <c r="J1027" s="6"/>
    </row>
    <row r="1028" spans="1:10" ht="16.2" customHeight="1">
      <c r="A1028"/>
      <c r="B1028"/>
      <c r="C1028" s="200"/>
      <c r="D1028" s="101"/>
      <c r="E1028" s="200"/>
      <c r="F1028" s="200"/>
      <c r="G1028"/>
      <c r="H1028" s="6"/>
      <c r="I1028" s="58"/>
      <c r="J1028" s="6"/>
    </row>
    <row r="1029" spans="1:10" ht="16.2" customHeight="1" thickBot="1">
      <c r="A1029"/>
      <c r="B1029"/>
      <c r="C1029" s="200"/>
      <c r="D1029" s="101"/>
      <c r="E1029" s="200"/>
      <c r="F1029" s="200"/>
      <c r="G1029"/>
      <c r="H1029" s="6"/>
      <c r="I1029" s="58"/>
      <c r="J1029" s="6"/>
    </row>
    <row r="1030" spans="1:10" ht="16.2" customHeight="1">
      <c r="A1030"/>
      <c r="B1030" s="201" t="s">
        <v>208</v>
      </c>
      <c r="C1030" s="202" t="s">
        <v>232</v>
      </c>
      <c r="D1030" s="203" t="s">
        <v>231</v>
      </c>
      <c r="E1030" s="204"/>
      <c r="F1030" s="205"/>
      <c r="G1030"/>
      <c r="H1030" s="6"/>
      <c r="I1030" s="58"/>
      <c r="J1030" s="6"/>
    </row>
    <row r="1031" spans="1:10" ht="16.2" customHeight="1">
      <c r="A1031"/>
      <c r="B1031" s="206" t="s">
        <v>209</v>
      </c>
      <c r="C1031" s="207" t="s">
        <v>332</v>
      </c>
      <c r="D1031" s="269" t="s">
        <v>948</v>
      </c>
      <c r="E1031" s="209"/>
      <c r="F1031" s="210"/>
      <c r="G1031"/>
      <c r="H1031" s="6"/>
      <c r="I1031" s="58"/>
      <c r="J1031" s="6"/>
    </row>
    <row r="1032" spans="1:10" ht="16.2" customHeight="1" thickBot="1">
      <c r="A1032"/>
      <c r="B1032" s="206" t="s">
        <v>210</v>
      </c>
      <c r="C1032" s="211" t="s">
        <v>15</v>
      </c>
      <c r="D1032" s="212"/>
      <c r="E1032" s="209"/>
      <c r="F1032" s="210"/>
      <c r="G1032"/>
      <c r="H1032" s="6"/>
      <c r="I1032" s="58"/>
      <c r="J1032" s="6"/>
    </row>
    <row r="1033" spans="1:10" ht="30.75" customHeight="1" thickBot="1">
      <c r="A1033"/>
      <c r="B1033" s="213" t="s">
        <v>211</v>
      </c>
      <c r="C1033" s="214" t="s">
        <v>212</v>
      </c>
      <c r="D1033" s="214" t="s">
        <v>213</v>
      </c>
      <c r="E1033" s="214" t="s">
        <v>214</v>
      </c>
      <c r="F1033" s="215" t="s">
        <v>215</v>
      </c>
      <c r="G1033"/>
      <c r="H1033" s="187"/>
      <c r="I1033" s="58"/>
      <c r="J1033" s="6"/>
    </row>
    <row r="1034" spans="1:10" ht="16.2" customHeight="1" thickBot="1">
      <c r="A1034"/>
      <c r="B1034" s="216" t="s">
        <v>216</v>
      </c>
      <c r="C1034" s="217"/>
      <c r="D1034" s="218"/>
      <c r="E1034" s="217"/>
      <c r="F1034" s="219">
        <f>SUM(F1035:F1042)</f>
        <v>0</v>
      </c>
      <c r="G1034"/>
      <c r="H1034" s="188"/>
      <c r="I1034" s="58"/>
      <c r="J1034" s="6"/>
    </row>
    <row r="1035" spans="1:10" ht="16.2" customHeight="1">
      <c r="A1035"/>
      <c r="B1035" s="1110"/>
      <c r="C1035" s="1111"/>
      <c r="D1035" s="1112"/>
      <c r="E1035" s="1113"/>
      <c r="F1035" s="1114"/>
      <c r="G1035"/>
      <c r="H1035" s="189"/>
      <c r="I1035" s="58"/>
      <c r="J1035" s="6"/>
    </row>
    <row r="1036" spans="1:10" ht="16.2" customHeight="1">
      <c r="A1036"/>
      <c r="B1036" s="1108"/>
      <c r="C1036" s="1111"/>
      <c r="D1036" s="1112"/>
      <c r="E1036" s="1113"/>
      <c r="F1036" s="1114"/>
      <c r="G1036"/>
      <c r="H1036" s="189"/>
      <c r="I1036" s="58"/>
      <c r="J1036" s="6"/>
    </row>
    <row r="1037" spans="1:10" ht="16.2" customHeight="1">
      <c r="A1037"/>
      <c r="B1037" s="1108"/>
      <c r="C1037" s="1111"/>
      <c r="D1037" s="1112"/>
      <c r="E1037" s="1113"/>
      <c r="F1037" s="1114"/>
      <c r="G1037"/>
      <c r="H1037" s="189"/>
      <c r="I1037" s="58"/>
      <c r="J1037" s="6"/>
    </row>
    <row r="1038" spans="1:10" ht="16.2" customHeight="1">
      <c r="A1038"/>
      <c r="B1038" s="1108"/>
      <c r="C1038" s="1111"/>
      <c r="D1038" s="1112"/>
      <c r="E1038" s="1113"/>
      <c r="F1038" s="1114"/>
      <c r="G1038"/>
      <c r="H1038" s="189"/>
      <c r="I1038" s="58"/>
      <c r="J1038" s="6"/>
    </row>
    <row r="1039" spans="1:10" ht="16.2" customHeight="1">
      <c r="A1039"/>
      <c r="B1039" s="1108"/>
      <c r="C1039" s="1111"/>
      <c r="D1039" s="1112"/>
      <c r="E1039" s="1113"/>
      <c r="F1039" s="1114"/>
      <c r="G1039"/>
      <c r="H1039" s="189"/>
      <c r="I1039" s="58"/>
      <c r="J1039" s="6"/>
    </row>
    <row r="1040" spans="1:10" ht="16.2" customHeight="1">
      <c r="A1040"/>
      <c r="B1040" s="220"/>
      <c r="C1040" s="221"/>
      <c r="D1040" s="222"/>
      <c r="E1040" s="222"/>
      <c r="F1040" s="223"/>
      <c r="G1040"/>
      <c r="H1040" s="6"/>
      <c r="I1040" s="58"/>
      <c r="J1040" s="6"/>
    </row>
    <row r="1041" spans="1:10" ht="16.2" customHeight="1">
      <c r="A1041"/>
      <c r="B1041" s="220"/>
      <c r="C1041" s="221"/>
      <c r="D1041" s="222"/>
      <c r="E1041" s="222"/>
      <c r="F1041" s="223"/>
      <c r="G1041"/>
      <c r="H1041" s="6"/>
      <c r="I1041" s="58"/>
      <c r="J1041" s="6"/>
    </row>
    <row r="1042" spans="1:10" ht="16.2" customHeight="1" thickBot="1">
      <c r="A1042"/>
      <c r="B1042" s="220"/>
      <c r="C1042" s="221"/>
      <c r="D1042" s="222"/>
      <c r="E1042" s="222"/>
      <c r="F1042" s="223"/>
      <c r="G1042"/>
      <c r="H1042" s="6"/>
      <c r="I1042" s="58"/>
      <c r="J1042" s="6"/>
    </row>
    <row r="1043" spans="1:10" ht="16.2" customHeight="1" thickBot="1">
      <c r="A1043"/>
      <c r="B1043" s="216" t="s">
        <v>217</v>
      </c>
      <c r="C1043" s="217"/>
      <c r="D1043" s="218"/>
      <c r="E1043" s="217"/>
      <c r="F1043" s="219">
        <f>SUM(F1044:F1046)</f>
        <v>0</v>
      </c>
      <c r="G1043"/>
      <c r="H1043" s="189"/>
      <c r="I1043" s="58"/>
      <c r="J1043" s="6"/>
    </row>
    <row r="1044" spans="1:10" ht="16.2" customHeight="1">
      <c r="A1044"/>
      <c r="B1044" s="1115"/>
      <c r="C1044" s="1117"/>
      <c r="D1044" s="1118"/>
      <c r="E1044" s="1113"/>
      <c r="F1044" s="1114"/>
      <c r="G1044"/>
      <c r="H1044" s="190"/>
      <c r="I1044" s="58"/>
      <c r="J1044" s="6"/>
    </row>
    <row r="1045" spans="1:10" ht="16.2" customHeight="1">
      <c r="A1045"/>
      <c r="B1045" s="1110"/>
      <c r="C1045" s="1119"/>
      <c r="D1045" s="1120"/>
      <c r="E1045" s="1113"/>
      <c r="F1045" s="1114"/>
      <c r="G1045"/>
      <c r="H1045" s="189"/>
      <c r="I1045" s="58"/>
      <c r="J1045" s="6"/>
    </row>
    <row r="1046" spans="1:10" ht="16.2" customHeight="1" thickBot="1">
      <c r="A1046"/>
      <c r="B1046" s="230"/>
      <c r="C1046" s="231"/>
      <c r="D1046" s="231"/>
      <c r="E1046" s="231"/>
      <c r="F1046" s="223"/>
      <c r="G1046"/>
      <c r="H1046" s="191"/>
      <c r="I1046" s="58"/>
      <c r="J1046" s="6"/>
    </row>
    <row r="1047" spans="1:10" ht="16.2" customHeight="1" thickBot="1">
      <c r="A1047"/>
      <c r="B1047" s="216" t="s">
        <v>218</v>
      </c>
      <c r="C1047" s="217"/>
      <c r="D1047" s="218"/>
      <c r="E1047" s="217"/>
      <c r="F1047" s="219">
        <f>SUM(F1048:F1050)</f>
        <v>0</v>
      </c>
      <c r="G1047"/>
      <c r="H1047" s="191"/>
      <c r="I1047" s="58"/>
      <c r="J1047" s="6"/>
    </row>
    <row r="1048" spans="1:10" ht="16.2" customHeight="1">
      <c r="A1048"/>
      <c r="B1048" s="220"/>
      <c r="C1048" s="221"/>
      <c r="D1048" s="233"/>
      <c r="E1048" s="221"/>
      <c r="F1048" s="223"/>
      <c r="G1048"/>
      <c r="H1048" s="191"/>
      <c r="I1048" s="58"/>
      <c r="J1048" s="6"/>
    </row>
    <row r="1049" spans="1:10" ht="16.2" customHeight="1">
      <c r="A1049"/>
      <c r="B1049" s="224"/>
      <c r="C1049" s="225"/>
      <c r="D1049" s="229"/>
      <c r="E1049" s="225"/>
      <c r="F1049" s="227"/>
      <c r="G1049"/>
      <c r="H1049" s="188"/>
      <c r="I1049" s="58"/>
      <c r="J1049" s="6"/>
    </row>
    <row r="1050" spans="1:10" ht="16.2" customHeight="1" thickBot="1">
      <c r="A1050"/>
      <c r="B1050" s="234"/>
      <c r="C1050" s="231"/>
      <c r="D1050" s="232"/>
      <c r="E1050" s="231"/>
      <c r="F1050" s="235"/>
      <c r="G1050"/>
      <c r="H1050" s="189"/>
      <c r="I1050" s="58"/>
      <c r="J1050" s="6"/>
    </row>
    <row r="1051" spans="1:10" ht="16.2" customHeight="1" thickTop="1" thickBot="1">
      <c r="A1051"/>
      <c r="B1051"/>
      <c r="C1051" s="236"/>
      <c r="D1051" s="237"/>
      <c r="E1051" s="238" t="s">
        <v>219</v>
      </c>
      <c r="F1051" s="239">
        <f>SUM(F1034,F1043,F1047)</f>
        <v>0</v>
      </c>
      <c r="G1051"/>
      <c r="H1051" s="192"/>
      <c r="I1051" s="58"/>
      <c r="J1051" s="6"/>
    </row>
    <row r="1052" spans="1:10" ht="16.2" customHeight="1" thickTop="1" thickBot="1">
      <c r="A1052"/>
      <c r="B1052"/>
      <c r="C1052" s="240"/>
      <c r="D1052" s="241"/>
      <c r="E1052" s="242" t="s">
        <v>220</v>
      </c>
      <c r="F1052" s="239">
        <f>$H$27</f>
        <v>1.5202880000000003</v>
      </c>
      <c r="G1052"/>
      <c r="H1052" s="54"/>
      <c r="I1052" s="58"/>
      <c r="J1052" s="6"/>
    </row>
    <row r="1053" spans="1:10" ht="16.2" customHeight="1" thickTop="1" thickBot="1">
      <c r="A1053"/>
      <c r="B1053"/>
      <c r="C1053" s="243"/>
      <c r="D1053" s="244"/>
      <c r="E1053" s="245" t="s">
        <v>221</v>
      </c>
      <c r="F1053" s="454">
        <f>+F1052*F1051</f>
        <v>0</v>
      </c>
      <c r="G1053"/>
      <c r="I1053" s="58"/>
      <c r="J1053" s="6"/>
    </row>
    <row r="1054" spans="1:10" ht="16.2" customHeight="1">
      <c r="A1054"/>
      <c r="B1054"/>
      <c r="C1054" s="200"/>
      <c r="D1054" s="208"/>
      <c r="E1054" s="246"/>
      <c r="F1054" s="247"/>
      <c r="G1054"/>
      <c r="I1054" s="58"/>
      <c r="J1054" s="6"/>
    </row>
    <row r="1055" spans="1:10" ht="16.2" customHeight="1">
      <c r="A1055" s="51"/>
      <c r="B1055" s="51"/>
      <c r="C1055" s="51"/>
      <c r="D1055" s="51"/>
      <c r="E1055" s="51"/>
      <c r="F1055" s="51"/>
      <c r="G1055" s="51"/>
      <c r="I1055" s="58"/>
      <c r="J1055" s="6"/>
    </row>
    <row r="1056" spans="1:10" ht="16.2" customHeight="1">
      <c r="A1056" s="57"/>
      <c r="B1056" s="57"/>
      <c r="C1056" s="57"/>
      <c r="D1056" s="57"/>
      <c r="E1056" s="57"/>
      <c r="F1056" s="57"/>
      <c r="G1056" s="57"/>
      <c r="H1056" s="58"/>
      <c r="I1056" s="58"/>
      <c r="J1056" s="6"/>
    </row>
    <row r="1057" spans="1:10" ht="16.2" customHeight="1">
      <c r="A1057" s="193"/>
      <c r="B1057" s="194" t="s">
        <v>1172</v>
      </c>
      <c r="C1057" s="193"/>
      <c r="D1057" s="193"/>
      <c r="E1057" s="195" t="str">
        <f>$B$3</f>
        <v xml:space="preserve">ESCUELA Nº </v>
      </c>
      <c r="F1057" s="193"/>
      <c r="G1057" s="193"/>
      <c r="H1057" s="61"/>
      <c r="I1057" s="58"/>
      <c r="J1057" s="6"/>
    </row>
    <row r="1058" spans="1:10" ht="16.2" customHeight="1">
      <c r="A1058" s="193"/>
      <c r="B1058" s="195"/>
      <c r="C1058" s="193"/>
      <c r="D1058" s="193"/>
      <c r="E1058" s="195" t="str">
        <f>$B$4</f>
        <v>SATURNINO SEGUROLA</v>
      </c>
      <c r="F1058" s="193"/>
      <c r="G1058" s="193"/>
      <c r="H1058" s="60"/>
      <c r="I1058" s="58"/>
      <c r="J1058" s="6"/>
    </row>
    <row r="1059" spans="1:10" ht="16.2" customHeight="1">
      <c r="A1059" s="193"/>
      <c r="B1059" s="195"/>
      <c r="C1059" s="193"/>
      <c r="D1059" s="193"/>
      <c r="E1059" s="249" t="str">
        <f>$B$5</f>
        <v>SARMIENTO - SAN JUAN</v>
      </c>
      <c r="F1059" s="193"/>
      <c r="G1059" s="193"/>
      <c r="H1059" s="265"/>
      <c r="I1059" s="58"/>
      <c r="J1059" s="6"/>
    </row>
    <row r="1060" spans="1:10" ht="16.2" customHeight="1">
      <c r="A1060" s="196"/>
      <c r="B1060" s="196"/>
      <c r="C1060" s="196"/>
      <c r="D1060" s="197"/>
      <c r="E1060" s="198" t="s">
        <v>207</v>
      </c>
      <c r="F1060" s="196"/>
      <c r="G1060" s="196"/>
      <c r="H1060" s="2"/>
      <c r="I1060" s="58"/>
      <c r="J1060" s="6"/>
    </row>
    <row r="1061" spans="1:10" ht="16.2" customHeight="1">
      <c r="A1061" s="193"/>
      <c r="B1061" s="199" t="s">
        <v>222</v>
      </c>
      <c r="C1061" s="193"/>
      <c r="D1061" s="199"/>
      <c r="E1061" s="199"/>
      <c r="F1061" s="199"/>
      <c r="G1061" s="199"/>
      <c r="H1061" s="2"/>
      <c r="I1061" s="58"/>
      <c r="J1061" s="6"/>
    </row>
    <row r="1062" spans="1:10" ht="16.2" customHeight="1">
      <c r="A1062"/>
      <c r="B1062"/>
      <c r="C1062" s="200"/>
      <c r="D1062" s="101"/>
      <c r="E1062" s="200"/>
      <c r="F1062" s="200"/>
      <c r="G1062"/>
      <c r="H1062" s="2"/>
      <c r="I1062" s="58"/>
      <c r="J1062" s="6"/>
    </row>
    <row r="1063" spans="1:10" ht="16.2" customHeight="1" thickBot="1">
      <c r="A1063"/>
      <c r="B1063"/>
      <c r="C1063" s="200"/>
      <c r="D1063" s="101"/>
      <c r="E1063" s="200"/>
      <c r="F1063" s="200"/>
      <c r="G1063"/>
      <c r="H1063" s="6"/>
      <c r="I1063" s="58"/>
      <c r="J1063" s="6"/>
    </row>
    <row r="1064" spans="1:10" ht="16.2" customHeight="1">
      <c r="A1064"/>
      <c r="B1064" s="201" t="s">
        <v>208</v>
      </c>
      <c r="C1064" s="202" t="s">
        <v>232</v>
      </c>
      <c r="D1064" s="203" t="s">
        <v>231</v>
      </c>
      <c r="E1064" s="204"/>
      <c r="F1064" s="205"/>
      <c r="G1064"/>
      <c r="H1064" s="6"/>
      <c r="I1064" s="58"/>
      <c r="J1064" s="6"/>
    </row>
    <row r="1065" spans="1:10" ht="16.2" customHeight="1">
      <c r="A1065"/>
      <c r="B1065" s="206" t="s">
        <v>209</v>
      </c>
      <c r="C1065" s="277" t="s">
        <v>333</v>
      </c>
      <c r="D1065" s="269" t="s">
        <v>399</v>
      </c>
      <c r="E1065" s="209"/>
      <c r="F1065" s="210"/>
      <c r="G1065"/>
      <c r="H1065" s="6"/>
      <c r="I1065" s="58"/>
      <c r="J1065" s="6"/>
    </row>
    <row r="1066" spans="1:10" ht="16.2" customHeight="1" thickBot="1">
      <c r="A1066"/>
      <c r="B1066" s="206" t="s">
        <v>210</v>
      </c>
      <c r="C1066" s="211" t="s">
        <v>9</v>
      </c>
      <c r="D1066" s="212"/>
      <c r="E1066" s="209"/>
      <c r="F1066" s="210"/>
      <c r="G1066"/>
      <c r="H1066" s="6"/>
      <c r="I1066" s="58"/>
      <c r="J1066" s="6"/>
    </row>
    <row r="1067" spans="1:10" ht="33" customHeight="1" thickBot="1">
      <c r="A1067"/>
      <c r="B1067" s="213" t="s">
        <v>211</v>
      </c>
      <c r="C1067" s="214" t="s">
        <v>212</v>
      </c>
      <c r="D1067" s="214" t="s">
        <v>213</v>
      </c>
      <c r="E1067" s="214" t="s">
        <v>214</v>
      </c>
      <c r="F1067" s="215" t="s">
        <v>215</v>
      </c>
      <c r="G1067"/>
      <c r="H1067" s="6"/>
      <c r="I1067" s="58"/>
      <c r="J1067" s="6"/>
    </row>
    <row r="1068" spans="1:10" ht="16.2" customHeight="1" thickBot="1">
      <c r="A1068"/>
      <c r="B1068" s="216" t="s">
        <v>216</v>
      </c>
      <c r="C1068" s="217"/>
      <c r="D1068" s="218"/>
      <c r="E1068" s="217"/>
      <c r="F1068" s="219">
        <f>SUM(F1069:F1074)</f>
        <v>0</v>
      </c>
      <c r="G1068"/>
      <c r="H1068" s="187"/>
      <c r="I1068" s="58"/>
      <c r="J1068" s="6"/>
    </row>
    <row r="1069" spans="1:10" ht="16.2" customHeight="1">
      <c r="A1069"/>
      <c r="B1069" s="1110"/>
      <c r="C1069" s="1111"/>
      <c r="D1069" s="1112"/>
      <c r="E1069" s="1113"/>
      <c r="F1069" s="1114"/>
      <c r="G1069"/>
      <c r="H1069" s="188"/>
      <c r="I1069" s="58"/>
      <c r="J1069" s="6"/>
    </row>
    <row r="1070" spans="1:10" ht="16.2" customHeight="1">
      <c r="A1070"/>
      <c r="B1070" s="1108"/>
      <c r="C1070" s="1111"/>
      <c r="D1070" s="1112"/>
      <c r="E1070" s="1113"/>
      <c r="F1070" s="1114"/>
      <c r="G1070"/>
      <c r="H1070" s="189"/>
      <c r="I1070" s="58"/>
      <c r="J1070" s="6"/>
    </row>
    <row r="1071" spans="1:10" ht="16.2" customHeight="1">
      <c r="A1071"/>
      <c r="B1071" s="1108"/>
      <c r="C1071" s="1111"/>
      <c r="D1071" s="1112"/>
      <c r="E1071" s="1113"/>
      <c r="F1071" s="1114"/>
      <c r="G1071"/>
      <c r="H1071" s="189"/>
      <c r="I1071" s="58"/>
      <c r="J1071" s="6"/>
    </row>
    <row r="1072" spans="1:10" ht="16.2" customHeight="1">
      <c r="A1072"/>
      <c r="B1072" s="1108"/>
      <c r="C1072" s="1111"/>
      <c r="D1072" s="1112"/>
      <c r="E1072" s="1113"/>
      <c r="F1072" s="1114"/>
      <c r="G1072"/>
      <c r="H1072" s="189"/>
      <c r="I1072" s="58"/>
      <c r="J1072" s="6"/>
    </row>
    <row r="1073" spans="1:10" ht="16.2" customHeight="1">
      <c r="A1073"/>
      <c r="B1073" s="220"/>
      <c r="C1073" s="221"/>
      <c r="D1073" s="222"/>
      <c r="E1073" s="222"/>
      <c r="F1073" s="223"/>
      <c r="G1073"/>
      <c r="H1073" s="189"/>
      <c r="I1073" s="58"/>
      <c r="J1073" s="6"/>
    </row>
    <row r="1074" spans="1:10" ht="16.2" customHeight="1" thickBot="1">
      <c r="A1074"/>
      <c r="B1074" s="230"/>
      <c r="C1074" s="231"/>
      <c r="D1074" s="231"/>
      <c r="E1074" s="231"/>
      <c r="F1074" s="223"/>
      <c r="G1074"/>
      <c r="H1074" s="188"/>
      <c r="I1074" s="58"/>
      <c r="J1074" s="6"/>
    </row>
    <row r="1075" spans="1:10" ht="16.2" customHeight="1" thickBot="1">
      <c r="A1075"/>
      <c r="B1075" s="216" t="s">
        <v>217</v>
      </c>
      <c r="C1075" s="217"/>
      <c r="D1075" s="218"/>
      <c r="E1075" s="217"/>
      <c r="F1075" s="219">
        <f>SUM(F1076:F1078)</f>
        <v>0</v>
      </c>
      <c r="G1075"/>
      <c r="H1075" s="189"/>
      <c r="I1075" s="58"/>
      <c r="J1075" s="6"/>
    </row>
    <row r="1076" spans="1:10" ht="16.2" customHeight="1">
      <c r="A1076"/>
      <c r="B1076" s="1115"/>
      <c r="C1076" s="1117"/>
      <c r="D1076" s="1118"/>
      <c r="E1076" s="1113"/>
      <c r="F1076" s="1114"/>
      <c r="G1076"/>
      <c r="H1076" s="189"/>
      <c r="I1076" s="58"/>
      <c r="J1076" s="6"/>
    </row>
    <row r="1077" spans="1:10" ht="16.2" customHeight="1">
      <c r="A1077"/>
      <c r="B1077" s="1110"/>
      <c r="C1077" s="1119"/>
      <c r="D1077" s="1120"/>
      <c r="E1077" s="1113"/>
      <c r="F1077" s="1114"/>
      <c r="G1077"/>
      <c r="H1077" s="190"/>
      <c r="I1077" s="58"/>
      <c r="J1077" s="6"/>
    </row>
    <row r="1078" spans="1:10" ht="16.2" customHeight="1" thickBot="1">
      <c r="A1078"/>
      <c r="B1078" s="230"/>
      <c r="C1078" s="231"/>
      <c r="D1078" s="231"/>
      <c r="E1078" s="231"/>
      <c r="F1078" s="223"/>
      <c r="G1078"/>
      <c r="H1078" s="189"/>
      <c r="I1078" s="58"/>
      <c r="J1078" s="6"/>
    </row>
    <row r="1079" spans="1:10" ht="16.2" customHeight="1" thickBot="1">
      <c r="A1079"/>
      <c r="B1079" s="216" t="s">
        <v>218</v>
      </c>
      <c r="C1079" s="217"/>
      <c r="D1079" s="218"/>
      <c r="E1079" s="217"/>
      <c r="F1079" s="219">
        <f>SUM(F1080:F1082)</f>
        <v>0</v>
      </c>
      <c r="G1079"/>
      <c r="H1079" s="191"/>
      <c r="I1079" s="58"/>
      <c r="J1079" s="6"/>
    </row>
    <row r="1080" spans="1:10" ht="16.2" customHeight="1">
      <c r="A1080"/>
      <c r="B1080" s="220"/>
      <c r="C1080" s="221"/>
      <c r="D1080" s="233"/>
      <c r="E1080" s="221"/>
      <c r="F1080" s="223"/>
      <c r="G1080"/>
      <c r="H1080" s="191"/>
      <c r="I1080" s="58"/>
      <c r="J1080" s="6"/>
    </row>
    <row r="1081" spans="1:10" ht="16.2" customHeight="1">
      <c r="A1081"/>
      <c r="B1081" s="224"/>
      <c r="C1081" s="225"/>
      <c r="D1081" s="229"/>
      <c r="E1081" s="225"/>
      <c r="F1081" s="227"/>
      <c r="G1081"/>
      <c r="H1081" s="191"/>
      <c r="I1081" s="58"/>
      <c r="J1081" s="6"/>
    </row>
    <row r="1082" spans="1:10" ht="16.2" customHeight="1" thickBot="1">
      <c r="A1082"/>
      <c r="B1082" s="234"/>
      <c r="C1082" s="231"/>
      <c r="D1082" s="232"/>
      <c r="E1082" s="231"/>
      <c r="F1082" s="235"/>
      <c r="G1082"/>
      <c r="H1082" s="188"/>
      <c r="I1082" s="58"/>
      <c r="J1082" s="6"/>
    </row>
    <row r="1083" spans="1:10" ht="16.2" customHeight="1" thickTop="1" thickBot="1">
      <c r="A1083"/>
      <c r="B1083"/>
      <c r="C1083" s="236"/>
      <c r="D1083" s="237"/>
      <c r="E1083" s="238" t="s">
        <v>219</v>
      </c>
      <c r="F1083" s="239">
        <f>SUM(F1068,F1075,F1079)</f>
        <v>0</v>
      </c>
      <c r="G1083"/>
      <c r="H1083" s="189"/>
      <c r="I1083" s="58"/>
      <c r="J1083" s="6"/>
    </row>
    <row r="1084" spans="1:10" ht="16.2" customHeight="1" thickTop="1" thickBot="1">
      <c r="A1084"/>
      <c r="B1084"/>
      <c r="C1084" s="240"/>
      <c r="D1084" s="241"/>
      <c r="E1084" s="242" t="s">
        <v>220</v>
      </c>
      <c r="F1084" s="239">
        <f>$H$27</f>
        <v>1.5202880000000003</v>
      </c>
      <c r="G1084"/>
      <c r="H1084" s="192"/>
      <c r="I1084" s="58"/>
      <c r="J1084" s="6"/>
    </row>
    <row r="1085" spans="1:10" ht="16.2" customHeight="1" thickTop="1" thickBot="1">
      <c r="A1085"/>
      <c r="B1085"/>
      <c r="C1085" s="243"/>
      <c r="D1085" s="244"/>
      <c r="E1085" s="245" t="s">
        <v>221</v>
      </c>
      <c r="F1085" s="454">
        <f>+F1084*F1083</f>
        <v>0</v>
      </c>
      <c r="G1085"/>
      <c r="H1085" s="54"/>
      <c r="I1085" s="58"/>
      <c r="J1085" s="6"/>
    </row>
    <row r="1086" spans="1:10" ht="16.2" customHeight="1">
      <c r="A1086"/>
      <c r="B1086"/>
      <c r="C1086" s="200"/>
      <c r="D1086" s="208"/>
      <c r="E1086" s="246"/>
      <c r="F1086" s="247"/>
      <c r="G1086"/>
      <c r="I1086" s="58"/>
      <c r="J1086" s="6"/>
    </row>
    <row r="1087" spans="1:10" ht="16.2" customHeight="1">
      <c r="A1087" s="51"/>
      <c r="B1087" s="51"/>
      <c r="C1087" s="51"/>
      <c r="D1087" s="51"/>
      <c r="E1087" s="51"/>
      <c r="F1087" s="51"/>
      <c r="G1087" s="51"/>
      <c r="I1087" s="58"/>
      <c r="J1087" s="6"/>
    </row>
    <row r="1088" spans="1:10" ht="16.2" customHeight="1">
      <c r="A1088" s="57"/>
      <c r="B1088" s="57"/>
      <c r="C1088" s="57"/>
      <c r="D1088" s="57"/>
      <c r="E1088" s="57"/>
      <c r="F1088" s="57"/>
      <c r="G1088" s="57"/>
      <c r="H1088" s="58"/>
      <c r="I1088" s="58"/>
      <c r="J1088" s="6"/>
    </row>
    <row r="1089" spans="1:10" ht="16.2" customHeight="1">
      <c r="A1089" s="193"/>
      <c r="B1089" s="194" t="s">
        <v>1172</v>
      </c>
      <c r="C1089" s="193"/>
      <c r="D1089" s="193"/>
      <c r="E1089" s="195" t="str">
        <f>$B$3</f>
        <v xml:space="preserve">ESCUELA Nº </v>
      </c>
      <c r="F1089" s="193"/>
      <c r="G1089" s="193"/>
      <c r="H1089" s="61"/>
      <c r="I1089" s="58"/>
      <c r="J1089" s="6"/>
    </row>
    <row r="1090" spans="1:10" ht="16.2" customHeight="1">
      <c r="A1090" s="193"/>
      <c r="B1090" s="195"/>
      <c r="C1090" s="193"/>
      <c r="D1090" s="193"/>
      <c r="E1090" s="195" t="str">
        <f>$B$4</f>
        <v>SATURNINO SEGUROLA</v>
      </c>
      <c r="F1090" s="193"/>
      <c r="G1090" s="193"/>
      <c r="H1090" s="60"/>
      <c r="I1090" s="58"/>
      <c r="J1090" s="6"/>
    </row>
    <row r="1091" spans="1:10" ht="16.2" customHeight="1">
      <c r="A1091" s="193"/>
      <c r="B1091" s="195"/>
      <c r="C1091" s="193"/>
      <c r="D1091" s="193"/>
      <c r="E1091" s="249" t="str">
        <f>$B$5</f>
        <v>SARMIENTO - SAN JUAN</v>
      </c>
      <c r="F1091" s="193"/>
      <c r="G1091" s="193"/>
      <c r="H1091" s="265"/>
      <c r="I1091" s="58"/>
      <c r="J1091" s="6"/>
    </row>
    <row r="1092" spans="1:10" ht="16.2" customHeight="1">
      <c r="A1092" s="196"/>
      <c r="B1092" s="196"/>
      <c r="C1092" s="196"/>
      <c r="D1092" s="197"/>
      <c r="E1092" s="198" t="s">
        <v>207</v>
      </c>
      <c r="F1092" s="196"/>
      <c r="G1092" s="196"/>
      <c r="H1092" s="2"/>
      <c r="I1092" s="58"/>
      <c r="J1092" s="6"/>
    </row>
    <row r="1093" spans="1:10" ht="16.2" customHeight="1">
      <c r="A1093" s="193"/>
      <c r="B1093" s="199" t="s">
        <v>222</v>
      </c>
      <c r="C1093" s="193"/>
      <c r="D1093" s="199"/>
      <c r="E1093" s="199"/>
      <c r="F1093" s="199"/>
      <c r="G1093" s="199"/>
      <c r="H1093" s="2"/>
      <c r="I1093" s="58"/>
      <c r="J1093" s="6"/>
    </row>
    <row r="1094" spans="1:10" ht="16.2" customHeight="1">
      <c r="A1094"/>
      <c r="B1094"/>
      <c r="C1094" s="200"/>
      <c r="D1094" s="101"/>
      <c r="E1094" s="200"/>
      <c r="F1094" s="200"/>
      <c r="G1094"/>
      <c r="H1094" s="2"/>
      <c r="I1094" s="58"/>
      <c r="J1094" s="6"/>
    </row>
    <row r="1095" spans="1:10" ht="16.2" customHeight="1" thickBot="1">
      <c r="A1095"/>
      <c r="B1095"/>
      <c r="C1095" s="200"/>
      <c r="D1095" s="101"/>
      <c r="E1095" s="200"/>
      <c r="F1095" s="200"/>
      <c r="G1095"/>
      <c r="H1095" s="6"/>
      <c r="I1095" s="58"/>
      <c r="J1095" s="6"/>
    </row>
    <row r="1096" spans="1:10" ht="16.2" customHeight="1">
      <c r="A1096"/>
      <c r="B1096" s="201" t="s">
        <v>208</v>
      </c>
      <c r="C1096" s="202" t="s">
        <v>232</v>
      </c>
      <c r="D1096" s="203" t="s">
        <v>231</v>
      </c>
      <c r="E1096" s="204"/>
      <c r="F1096" s="205"/>
      <c r="G1096"/>
      <c r="H1096" s="6"/>
      <c r="I1096" s="58"/>
      <c r="J1096" s="6"/>
    </row>
    <row r="1097" spans="1:10" ht="16.2" customHeight="1">
      <c r="A1097"/>
      <c r="B1097" s="206" t="s">
        <v>209</v>
      </c>
      <c r="C1097" s="277" t="s">
        <v>334</v>
      </c>
      <c r="D1097" s="269" t="s">
        <v>398</v>
      </c>
      <c r="E1097" s="209"/>
      <c r="F1097" s="210"/>
      <c r="G1097"/>
      <c r="H1097" s="6"/>
      <c r="I1097" s="58"/>
      <c r="J1097" s="6"/>
    </row>
    <row r="1098" spans="1:10" ht="16.2" customHeight="1" thickBot="1">
      <c r="A1098"/>
      <c r="B1098" s="206" t="s">
        <v>210</v>
      </c>
      <c r="C1098" s="211" t="s">
        <v>15</v>
      </c>
      <c r="D1098" s="212"/>
      <c r="E1098" s="209"/>
      <c r="F1098" s="210"/>
      <c r="G1098"/>
      <c r="H1098" s="6"/>
      <c r="I1098" s="58"/>
      <c r="J1098" s="6"/>
    </row>
    <row r="1099" spans="1:10" ht="31.5" customHeight="1" thickBot="1">
      <c r="A1099"/>
      <c r="B1099" s="213" t="s">
        <v>211</v>
      </c>
      <c r="C1099" s="214" t="s">
        <v>212</v>
      </c>
      <c r="D1099" s="214" t="s">
        <v>213</v>
      </c>
      <c r="E1099" s="214" t="s">
        <v>214</v>
      </c>
      <c r="F1099" s="215" t="s">
        <v>215</v>
      </c>
      <c r="G1099"/>
      <c r="H1099" s="6"/>
      <c r="I1099" s="58"/>
      <c r="J1099" s="6"/>
    </row>
    <row r="1100" spans="1:10" ht="16.2" customHeight="1" thickBot="1">
      <c r="A1100"/>
      <c r="B1100" s="216" t="s">
        <v>216</v>
      </c>
      <c r="C1100" s="217"/>
      <c r="D1100" s="218"/>
      <c r="E1100" s="217"/>
      <c r="F1100" s="219">
        <f>SUM(F1101:F1106)</f>
        <v>0</v>
      </c>
      <c r="G1100"/>
      <c r="H1100" s="187"/>
      <c r="I1100" s="58"/>
      <c r="J1100" s="6"/>
    </row>
    <row r="1101" spans="1:10" ht="16.2" customHeight="1">
      <c r="A1101"/>
      <c r="B1101" s="276"/>
      <c r="C1101" s="3"/>
      <c r="D1101" s="222"/>
      <c r="E1101" s="272"/>
      <c r="F1101" s="223"/>
      <c r="G1101"/>
      <c r="H1101" s="188"/>
      <c r="I1101" s="58"/>
      <c r="J1101" s="6"/>
    </row>
    <row r="1102" spans="1:10" ht="16.2" customHeight="1">
      <c r="A1102"/>
      <c r="B1102" s="220"/>
      <c r="C1102" s="3"/>
      <c r="D1102" s="222"/>
      <c r="E1102" s="272"/>
      <c r="F1102" s="223"/>
      <c r="G1102"/>
      <c r="H1102" s="189"/>
      <c r="I1102" s="58"/>
      <c r="J1102" s="6"/>
    </row>
    <row r="1103" spans="1:10" ht="16.2" customHeight="1">
      <c r="A1103"/>
      <c r="B1103" s="220"/>
      <c r="C1103" s="3"/>
      <c r="D1103" s="222"/>
      <c r="E1103" s="272"/>
      <c r="F1103" s="223"/>
      <c r="G1103"/>
      <c r="H1103" s="189"/>
      <c r="I1103" s="58"/>
      <c r="J1103" s="6"/>
    </row>
    <row r="1104" spans="1:10" ht="16.2" customHeight="1">
      <c r="A1104"/>
      <c r="B1104" s="220"/>
      <c r="C1104" s="3"/>
      <c r="D1104" s="222"/>
      <c r="E1104" s="272"/>
      <c r="F1104" s="223"/>
      <c r="G1104"/>
      <c r="H1104" s="189"/>
      <c r="I1104" s="58"/>
      <c r="J1104" s="6"/>
    </row>
    <row r="1105" spans="1:10" ht="16.2" customHeight="1">
      <c r="A1105"/>
      <c r="B1105" s="220"/>
      <c r="C1105" s="3"/>
      <c r="D1105" s="222"/>
      <c r="E1105" s="272"/>
      <c r="F1105" s="223"/>
      <c r="G1105"/>
      <c r="H1105" s="189"/>
      <c r="I1105" s="58"/>
      <c r="J1105" s="6"/>
    </row>
    <row r="1106" spans="1:10" ht="16.2" customHeight="1" thickBot="1">
      <c r="A1106"/>
      <c r="B1106" s="230"/>
      <c r="C1106" s="231"/>
      <c r="D1106" s="231"/>
      <c r="E1106" s="231"/>
      <c r="F1106" s="223"/>
      <c r="G1106"/>
      <c r="H1106" s="188"/>
      <c r="I1106" s="58"/>
      <c r="J1106" s="6"/>
    </row>
    <row r="1107" spans="1:10" ht="16.2" customHeight="1" thickBot="1">
      <c r="A1107"/>
      <c r="B1107" s="216" t="s">
        <v>217</v>
      </c>
      <c r="C1107" s="217"/>
      <c r="D1107" s="218"/>
      <c r="E1107" s="217"/>
      <c r="F1107" s="219">
        <f>SUM(F1108:F1110)</f>
        <v>0</v>
      </c>
      <c r="G1107"/>
      <c r="H1107" s="189"/>
      <c r="I1107" s="58"/>
      <c r="J1107" s="6"/>
    </row>
    <row r="1108" spans="1:10" ht="16.2" customHeight="1">
      <c r="A1108"/>
      <c r="B1108" s="1115"/>
      <c r="C1108" s="1117"/>
      <c r="D1108" s="1118"/>
      <c r="E1108" s="1113"/>
      <c r="F1108" s="1114"/>
      <c r="G1108"/>
      <c r="H1108" s="189"/>
      <c r="I1108" s="58"/>
      <c r="J1108" s="6"/>
    </row>
    <row r="1109" spans="1:10" ht="16.2" customHeight="1">
      <c r="A1109"/>
      <c r="B1109" s="1110"/>
      <c r="C1109" s="1119"/>
      <c r="D1109" s="1120"/>
      <c r="E1109" s="1113"/>
      <c r="F1109" s="1114"/>
      <c r="G1109"/>
      <c r="H1109" s="190"/>
      <c r="I1109" s="58"/>
      <c r="J1109" s="6"/>
    </row>
    <row r="1110" spans="1:10" ht="16.2" customHeight="1" thickBot="1">
      <c r="A1110"/>
      <c r="B1110" s="230"/>
      <c r="C1110" s="231"/>
      <c r="D1110" s="231"/>
      <c r="E1110" s="231"/>
      <c r="F1110" s="223"/>
      <c r="G1110"/>
      <c r="H1110" s="189"/>
      <c r="I1110" s="58"/>
      <c r="J1110" s="6"/>
    </row>
    <row r="1111" spans="1:10" ht="16.2" customHeight="1" thickBot="1">
      <c r="A1111"/>
      <c r="B1111" s="216" t="s">
        <v>218</v>
      </c>
      <c r="C1111" s="217"/>
      <c r="D1111" s="218"/>
      <c r="E1111" s="217"/>
      <c r="F1111" s="219">
        <f>SUM(F1112:F1114)</f>
        <v>0</v>
      </c>
      <c r="G1111"/>
      <c r="H1111" s="191"/>
      <c r="I1111" s="58"/>
      <c r="J1111" s="6"/>
    </row>
    <row r="1112" spans="1:10" ht="16.2" customHeight="1">
      <c r="A1112"/>
      <c r="B1112" s="220"/>
      <c r="C1112" s="221"/>
      <c r="D1112" s="233"/>
      <c r="E1112" s="221"/>
      <c r="F1112" s="223"/>
      <c r="G1112"/>
      <c r="H1112" s="191"/>
      <c r="I1112" s="58"/>
      <c r="J1112" s="6"/>
    </row>
    <row r="1113" spans="1:10" ht="16.2" customHeight="1">
      <c r="A1113"/>
      <c r="B1113" s="224"/>
      <c r="C1113" s="225"/>
      <c r="D1113" s="229"/>
      <c r="E1113" s="225"/>
      <c r="F1113" s="227"/>
      <c r="G1113"/>
      <c r="H1113" s="191"/>
      <c r="I1113" s="58"/>
      <c r="J1113" s="6"/>
    </row>
    <row r="1114" spans="1:10" ht="16.2" customHeight="1" thickBot="1">
      <c r="A1114"/>
      <c r="B1114" s="234"/>
      <c r="C1114" s="231"/>
      <c r="D1114" s="232"/>
      <c r="E1114" s="231"/>
      <c r="F1114" s="235"/>
      <c r="G1114"/>
      <c r="H1114" s="188"/>
      <c r="I1114" s="58"/>
      <c r="J1114" s="6"/>
    </row>
    <row r="1115" spans="1:10" ht="16.2" customHeight="1" thickTop="1" thickBot="1">
      <c r="A1115"/>
      <c r="B1115"/>
      <c r="C1115" s="236"/>
      <c r="D1115" s="237"/>
      <c r="E1115" s="238" t="s">
        <v>219</v>
      </c>
      <c r="F1115" s="239">
        <f>SUM(F1100,F1107,F1111)</f>
        <v>0</v>
      </c>
      <c r="G1115"/>
      <c r="H1115" s="189"/>
      <c r="I1115" s="58"/>
      <c r="J1115" s="6"/>
    </row>
    <row r="1116" spans="1:10" ht="16.2" customHeight="1" thickTop="1" thickBot="1">
      <c r="A1116"/>
      <c r="B1116"/>
      <c r="C1116" s="240"/>
      <c r="D1116" s="241"/>
      <c r="E1116" s="242" t="s">
        <v>220</v>
      </c>
      <c r="F1116" s="239">
        <f>$H$27</f>
        <v>1.5202880000000003</v>
      </c>
      <c r="G1116"/>
      <c r="H1116" s="192"/>
      <c r="I1116" s="58"/>
      <c r="J1116" s="6"/>
    </row>
    <row r="1117" spans="1:10" ht="16.2" customHeight="1" thickTop="1" thickBot="1">
      <c r="A1117"/>
      <c r="B1117"/>
      <c r="C1117" s="243"/>
      <c r="D1117" s="244"/>
      <c r="E1117" s="245" t="s">
        <v>221</v>
      </c>
      <c r="F1117" s="454">
        <f>+F1116*F1115</f>
        <v>0</v>
      </c>
      <c r="G1117"/>
      <c r="H1117" s="54"/>
      <c r="I1117" s="58"/>
      <c r="J1117" s="6"/>
    </row>
    <row r="1118" spans="1:10" ht="16.2" customHeight="1">
      <c r="A1118"/>
      <c r="B1118"/>
      <c r="C1118" s="200"/>
      <c r="D1118" s="208"/>
      <c r="E1118" s="246"/>
      <c r="F1118" s="247"/>
      <c r="G1118"/>
      <c r="H1118" s="58"/>
      <c r="I1118" s="58"/>
      <c r="J1118" s="6"/>
    </row>
    <row r="1119" spans="1:10" ht="16.2" customHeight="1">
      <c r="A1119"/>
      <c r="B1119"/>
      <c r="C1119" s="200"/>
      <c r="D1119" s="208"/>
      <c r="E1119" s="246"/>
      <c r="F1119" s="247"/>
      <c r="G1119"/>
      <c r="H1119" s="58"/>
      <c r="I1119" s="58"/>
      <c r="J1119" s="6"/>
    </row>
    <row r="1120" spans="1:10" ht="16.2" customHeight="1">
      <c r="A1120"/>
      <c r="B1120"/>
      <c r="C1120" s="200"/>
      <c r="D1120" s="208"/>
      <c r="E1120" s="246"/>
      <c r="F1120" s="247"/>
      <c r="G1120"/>
      <c r="H1120" s="58"/>
      <c r="I1120" s="58"/>
      <c r="J1120" s="6"/>
    </row>
    <row r="1121" spans="1:10" ht="16.2" customHeight="1">
      <c r="A1121"/>
      <c r="B1121"/>
      <c r="C1121" s="200"/>
      <c r="D1121" s="208"/>
      <c r="E1121" s="246"/>
      <c r="F1121" s="247"/>
      <c r="G1121"/>
      <c r="H1121" s="58"/>
      <c r="I1121" s="58"/>
      <c r="J1121" s="6"/>
    </row>
    <row r="1122" spans="1:10" ht="16.2" customHeight="1">
      <c r="A1122"/>
      <c r="B1122"/>
      <c r="C1122" s="200"/>
      <c r="D1122" s="208"/>
      <c r="E1122" s="246"/>
      <c r="F1122" s="247"/>
      <c r="G1122"/>
      <c r="H1122" s="58"/>
      <c r="I1122" s="58"/>
      <c r="J1122" s="6"/>
    </row>
    <row r="1123" spans="1:10" ht="16.2" customHeight="1">
      <c r="A1123" s="57"/>
      <c r="B1123" s="57"/>
      <c r="C1123" s="57"/>
      <c r="D1123" s="57"/>
      <c r="E1123" s="57"/>
      <c r="F1123" s="57"/>
      <c r="G1123" s="57"/>
      <c r="H1123" s="58"/>
      <c r="I1123" s="58"/>
      <c r="J1123" s="6"/>
    </row>
    <row r="1124" spans="1:10" ht="16.2" customHeight="1">
      <c r="A1124" s="193"/>
      <c r="B1124" s="194" t="s">
        <v>1172</v>
      </c>
      <c r="C1124" s="193"/>
      <c r="D1124" s="193"/>
      <c r="E1124" s="195" t="str">
        <f>$B$3</f>
        <v xml:space="preserve">ESCUELA Nº </v>
      </c>
      <c r="F1124" s="193"/>
      <c r="G1124" s="193"/>
      <c r="H1124" s="58"/>
      <c r="I1124" s="58"/>
      <c r="J1124" s="6"/>
    </row>
    <row r="1125" spans="1:10" ht="16.2" customHeight="1">
      <c r="A1125" s="193"/>
      <c r="B1125" s="195"/>
      <c r="C1125" s="193"/>
      <c r="D1125" s="193"/>
      <c r="E1125" s="195" t="str">
        <f>$B$4</f>
        <v>SATURNINO SEGUROLA</v>
      </c>
      <c r="F1125" s="193"/>
      <c r="G1125" s="193"/>
      <c r="H1125" s="265"/>
      <c r="I1125" s="58"/>
      <c r="J1125" s="6"/>
    </row>
    <row r="1126" spans="1:10" ht="16.2" customHeight="1">
      <c r="A1126" s="193"/>
      <c r="B1126" s="195"/>
      <c r="C1126" s="193"/>
      <c r="D1126" s="193"/>
      <c r="E1126" s="249" t="str">
        <f>$B$5</f>
        <v>SARMIENTO - SAN JUAN</v>
      </c>
      <c r="F1126" s="193"/>
      <c r="G1126" s="193"/>
      <c r="H1126" s="2"/>
      <c r="I1126" s="58"/>
      <c r="J1126" s="6"/>
    </row>
    <row r="1127" spans="1:10" ht="16.2" customHeight="1">
      <c r="A1127" s="196"/>
      <c r="B1127" s="196"/>
      <c r="C1127" s="196"/>
      <c r="D1127" s="197"/>
      <c r="E1127" s="198" t="s">
        <v>207</v>
      </c>
      <c r="F1127" s="196"/>
      <c r="G1127" s="196"/>
      <c r="H1127" s="2"/>
      <c r="I1127" s="58"/>
      <c r="J1127" s="6"/>
    </row>
    <row r="1128" spans="1:10" ht="16.2" customHeight="1">
      <c r="A1128" s="193"/>
      <c r="B1128" s="199" t="s">
        <v>222</v>
      </c>
      <c r="C1128" s="193"/>
      <c r="D1128" s="199"/>
      <c r="E1128" s="199"/>
      <c r="F1128" s="199"/>
      <c r="G1128" s="199"/>
      <c r="H1128" s="2"/>
      <c r="I1128" s="58"/>
      <c r="J1128" s="6"/>
    </row>
    <row r="1129" spans="1:10" ht="16.2" customHeight="1">
      <c r="A1129"/>
      <c r="B1129"/>
      <c r="C1129" s="200"/>
      <c r="D1129" s="101"/>
      <c r="E1129" s="200"/>
      <c r="F1129" s="200"/>
      <c r="G1129"/>
      <c r="H1129" s="6"/>
      <c r="I1129" s="58"/>
      <c r="J1129" s="6"/>
    </row>
    <row r="1130" spans="1:10" ht="16.2" customHeight="1" thickBot="1">
      <c r="A1130"/>
      <c r="B1130"/>
      <c r="C1130" s="200"/>
      <c r="D1130" s="101"/>
      <c r="E1130" s="200"/>
      <c r="F1130" s="200"/>
      <c r="G1130"/>
      <c r="H1130" s="6"/>
      <c r="I1130" s="58"/>
      <c r="J1130" s="6"/>
    </row>
    <row r="1131" spans="1:10" ht="16.2" customHeight="1">
      <c r="A1131"/>
      <c r="B1131" s="201" t="s">
        <v>208</v>
      </c>
      <c r="C1131" s="202" t="s">
        <v>232</v>
      </c>
      <c r="D1131" s="203" t="s">
        <v>231</v>
      </c>
      <c r="E1131" s="204"/>
      <c r="F1131" s="205"/>
      <c r="G1131"/>
      <c r="H1131" s="6"/>
      <c r="I1131" s="58"/>
      <c r="J1131" s="6"/>
    </row>
    <row r="1132" spans="1:10" ht="16.2" customHeight="1">
      <c r="A1132"/>
      <c r="B1132" s="206" t="s">
        <v>209</v>
      </c>
      <c r="C1132" s="207" t="s">
        <v>335</v>
      </c>
      <c r="D1132" s="269" t="s">
        <v>980</v>
      </c>
      <c r="E1132" s="209"/>
      <c r="F1132" s="210"/>
      <c r="G1132"/>
      <c r="H1132" s="6"/>
      <c r="I1132" s="58"/>
      <c r="J1132" s="6"/>
    </row>
    <row r="1133" spans="1:10" ht="16.2" customHeight="1" thickBot="1">
      <c r="A1133"/>
      <c r="B1133" s="206" t="s">
        <v>210</v>
      </c>
      <c r="C1133" s="211" t="s">
        <v>15</v>
      </c>
      <c r="D1133" s="212"/>
      <c r="E1133" s="209"/>
      <c r="F1133" s="210"/>
      <c r="G1133"/>
      <c r="H1133" s="6"/>
      <c r="I1133" s="58"/>
      <c r="J1133" s="6"/>
    </row>
    <row r="1134" spans="1:10" ht="30.75" customHeight="1" thickBot="1">
      <c r="A1134"/>
      <c r="B1134" s="213" t="s">
        <v>211</v>
      </c>
      <c r="C1134" s="214" t="s">
        <v>212</v>
      </c>
      <c r="D1134" s="214" t="s">
        <v>213</v>
      </c>
      <c r="E1134" s="214" t="s">
        <v>214</v>
      </c>
      <c r="F1134" s="215" t="s">
        <v>215</v>
      </c>
      <c r="G1134"/>
      <c r="H1134" s="187"/>
      <c r="I1134" s="58"/>
      <c r="J1134" s="6"/>
    </row>
    <row r="1135" spans="1:10" ht="16.2" customHeight="1" thickBot="1">
      <c r="A1135"/>
      <c r="B1135" s="216" t="s">
        <v>216</v>
      </c>
      <c r="C1135" s="217"/>
      <c r="D1135" s="218"/>
      <c r="E1135" s="217"/>
      <c r="F1135" s="219">
        <f>SUM(F1136:F1142)</f>
        <v>0</v>
      </c>
      <c r="G1135"/>
      <c r="H1135" s="188"/>
      <c r="I1135" s="58"/>
      <c r="J1135" s="6"/>
    </row>
    <row r="1136" spans="1:10" ht="16.2" customHeight="1">
      <c r="A1136"/>
      <c r="B1136" s="1110"/>
      <c r="C1136" s="1111"/>
      <c r="D1136" s="1112"/>
      <c r="E1136" s="1113"/>
      <c r="F1136" s="1114"/>
      <c r="G1136"/>
      <c r="H1136" s="189"/>
      <c r="I1136" s="58"/>
      <c r="J1136" s="6"/>
    </row>
    <row r="1137" spans="1:10" ht="16.2" customHeight="1">
      <c r="A1137"/>
      <c r="B1137" s="1108"/>
      <c r="C1137" s="1111"/>
      <c r="D1137" s="1112"/>
      <c r="E1137" s="1113"/>
      <c r="F1137" s="1114"/>
      <c r="G1137"/>
      <c r="H1137" s="189"/>
      <c r="I1137" s="58"/>
      <c r="J1137" s="6"/>
    </row>
    <row r="1138" spans="1:10" ht="16.2" customHeight="1">
      <c r="A1138"/>
      <c r="B1138" s="1108"/>
      <c r="C1138" s="1111"/>
      <c r="D1138" s="1112"/>
      <c r="E1138" s="1113"/>
      <c r="F1138" s="1114"/>
      <c r="G1138"/>
      <c r="H1138" s="189"/>
      <c r="I1138" s="58"/>
      <c r="J1138" s="6"/>
    </row>
    <row r="1139" spans="1:10" ht="16.2" customHeight="1">
      <c r="A1139"/>
      <c r="B1139" s="1108"/>
      <c r="C1139" s="1111"/>
      <c r="D1139" s="1112"/>
      <c r="E1139" s="1113"/>
      <c r="F1139" s="1114"/>
      <c r="G1139"/>
      <c r="H1139" s="189"/>
      <c r="I1139" s="58"/>
      <c r="J1139" s="6"/>
    </row>
    <row r="1140" spans="1:10" ht="16.2" customHeight="1">
      <c r="A1140"/>
      <c r="B1140" s="1108"/>
      <c r="C1140" s="1111"/>
      <c r="D1140" s="1112"/>
      <c r="E1140" s="1113"/>
      <c r="F1140" s="1114"/>
      <c r="G1140"/>
      <c r="H1140" s="189"/>
      <c r="I1140" s="58"/>
      <c r="J1140" s="6"/>
    </row>
    <row r="1141" spans="1:10" ht="16.2" customHeight="1">
      <c r="A1141"/>
      <c r="B1141" s="220"/>
      <c r="C1141" s="221"/>
      <c r="D1141" s="222"/>
      <c r="E1141" s="222"/>
      <c r="F1141" s="223"/>
      <c r="G1141"/>
      <c r="H1141" s="189"/>
      <c r="I1141" s="58"/>
      <c r="J1141" s="6"/>
    </row>
    <row r="1142" spans="1:10" ht="16.2" customHeight="1" thickBot="1">
      <c r="A1142"/>
      <c r="B1142" s="230"/>
      <c r="C1142" s="231"/>
      <c r="D1142" s="231"/>
      <c r="E1142" s="231"/>
      <c r="F1142" s="223"/>
      <c r="G1142"/>
      <c r="H1142" s="189"/>
      <c r="I1142" s="58"/>
      <c r="J1142" s="6"/>
    </row>
    <row r="1143" spans="1:10" ht="16.2" customHeight="1" thickBot="1">
      <c r="A1143"/>
      <c r="B1143" s="216" t="s">
        <v>217</v>
      </c>
      <c r="C1143" s="217"/>
      <c r="D1143" s="218"/>
      <c r="E1143" s="217"/>
      <c r="F1143" s="219">
        <f>SUM(F1144:F1146)</f>
        <v>0</v>
      </c>
      <c r="G1143"/>
      <c r="H1143" s="189"/>
      <c r="I1143" s="58"/>
      <c r="J1143" s="6"/>
    </row>
    <row r="1144" spans="1:10" ht="16.2" customHeight="1">
      <c r="A1144"/>
      <c r="B1144" s="1115"/>
      <c r="C1144" s="1117"/>
      <c r="D1144" s="1118"/>
      <c r="E1144" s="1137"/>
      <c r="F1144" s="1114"/>
      <c r="G1144"/>
      <c r="H1144" s="190"/>
      <c r="I1144" s="58"/>
      <c r="J1144" s="6"/>
    </row>
    <row r="1145" spans="1:10" ht="16.2" customHeight="1">
      <c r="A1145"/>
      <c r="B1145" s="1110"/>
      <c r="C1145" s="1119"/>
      <c r="D1145" s="1120"/>
      <c r="E1145" s="1137"/>
      <c r="F1145" s="1114"/>
      <c r="G1145"/>
      <c r="H1145" s="189"/>
      <c r="I1145" s="58"/>
      <c r="J1145" s="6"/>
    </row>
    <row r="1146" spans="1:10" ht="16.2" customHeight="1" thickBot="1">
      <c r="A1146"/>
      <c r="B1146" s="230"/>
      <c r="C1146" s="231"/>
      <c r="D1146" s="231"/>
      <c r="E1146" s="231"/>
      <c r="F1146" s="223"/>
      <c r="G1146"/>
      <c r="H1146" s="191"/>
      <c r="I1146" s="58"/>
      <c r="J1146" s="6"/>
    </row>
    <row r="1147" spans="1:10" ht="16.2" customHeight="1" thickBot="1">
      <c r="A1147"/>
      <c r="B1147" s="216" t="s">
        <v>218</v>
      </c>
      <c r="C1147" s="217"/>
      <c r="D1147" s="218"/>
      <c r="E1147" s="217"/>
      <c r="F1147" s="219">
        <f>SUM(F1148:F1150)</f>
        <v>0</v>
      </c>
      <c r="G1147"/>
      <c r="H1147" s="191"/>
      <c r="I1147" s="58"/>
      <c r="J1147" s="6"/>
    </row>
    <row r="1148" spans="1:10" ht="16.2" customHeight="1">
      <c r="A1148"/>
      <c r="B1148" s="220"/>
      <c r="C1148" s="221"/>
      <c r="D1148" s="233"/>
      <c r="E1148" s="221"/>
      <c r="F1148" s="223"/>
      <c r="G1148"/>
      <c r="H1148" s="191"/>
      <c r="I1148" s="58"/>
      <c r="J1148" s="6"/>
    </row>
    <row r="1149" spans="1:10" ht="16.2" customHeight="1">
      <c r="A1149"/>
      <c r="B1149" s="224"/>
      <c r="C1149" s="225"/>
      <c r="D1149" s="229"/>
      <c r="E1149" s="225"/>
      <c r="F1149" s="227"/>
      <c r="G1149"/>
      <c r="H1149" s="188"/>
      <c r="I1149" s="58"/>
      <c r="J1149" s="6"/>
    </row>
    <row r="1150" spans="1:10" ht="16.2" customHeight="1" thickBot="1">
      <c r="A1150"/>
      <c r="B1150" s="234"/>
      <c r="C1150" s="231"/>
      <c r="D1150" s="232"/>
      <c r="E1150" s="231"/>
      <c r="F1150" s="235"/>
      <c r="G1150"/>
      <c r="H1150" s="189"/>
      <c r="I1150" s="58"/>
      <c r="J1150" s="6"/>
    </row>
    <row r="1151" spans="1:10" ht="16.2" customHeight="1" thickTop="1" thickBot="1">
      <c r="A1151"/>
      <c r="B1151"/>
      <c r="C1151" s="236"/>
      <c r="D1151" s="237"/>
      <c r="E1151" s="238" t="s">
        <v>219</v>
      </c>
      <c r="F1151" s="239">
        <f>SUM(F1135,F1143,F1147)</f>
        <v>0</v>
      </c>
      <c r="G1151"/>
      <c r="H1151" s="192"/>
      <c r="I1151" s="58"/>
      <c r="J1151" s="6"/>
    </row>
    <row r="1152" spans="1:10" ht="16.2" customHeight="1" thickTop="1" thickBot="1">
      <c r="A1152"/>
      <c r="B1152"/>
      <c r="C1152" s="240"/>
      <c r="D1152" s="241"/>
      <c r="E1152" s="242" t="s">
        <v>220</v>
      </c>
      <c r="F1152" s="239">
        <f>$H$27</f>
        <v>1.5202880000000003</v>
      </c>
      <c r="G1152"/>
      <c r="H1152" s="54"/>
      <c r="I1152" s="58"/>
      <c r="J1152" s="6"/>
    </row>
    <row r="1153" spans="1:10" ht="16.2" customHeight="1" thickTop="1" thickBot="1">
      <c r="A1153"/>
      <c r="B1153"/>
      <c r="C1153" s="243"/>
      <c r="D1153" s="244"/>
      <c r="E1153" s="245" t="s">
        <v>221</v>
      </c>
      <c r="F1153" s="454">
        <f>+F1152*F1151</f>
        <v>0</v>
      </c>
      <c r="G1153"/>
      <c r="H1153" s="58"/>
      <c r="I1153" s="58"/>
      <c r="J1153" s="6"/>
    </row>
    <row r="1154" spans="1:10" ht="16.2" customHeight="1">
      <c r="A1154"/>
      <c r="B1154"/>
      <c r="C1154" s="200"/>
      <c r="D1154" s="208"/>
      <c r="E1154" s="246"/>
      <c r="F1154" s="247"/>
      <c r="G1154"/>
      <c r="H1154" s="58"/>
      <c r="I1154" s="58"/>
      <c r="J1154" s="6"/>
    </row>
    <row r="1155" spans="1:10" ht="16.2" customHeight="1">
      <c r="A1155"/>
      <c r="B1155"/>
      <c r="C1155" s="200"/>
      <c r="D1155" s="208"/>
      <c r="E1155" s="246"/>
      <c r="F1155" s="247"/>
      <c r="G1155"/>
      <c r="H1155" s="58"/>
      <c r="I1155" s="58"/>
      <c r="J1155" s="6"/>
    </row>
    <row r="1156" spans="1:10" ht="16.2" customHeight="1">
      <c r="A1156"/>
      <c r="B1156"/>
      <c r="C1156" s="1277"/>
      <c r="D1156" s="208"/>
      <c r="E1156" s="246"/>
      <c r="F1156" s="247"/>
      <c r="G1156"/>
      <c r="H1156" s="58"/>
      <c r="I1156" s="58"/>
      <c r="J1156" s="6"/>
    </row>
    <row r="1157" spans="1:10" ht="16.2" customHeight="1">
      <c r="A1157"/>
      <c r="B1157"/>
      <c r="C1157" s="1277"/>
      <c r="D1157" s="208"/>
      <c r="E1157" s="246"/>
      <c r="F1157" s="247"/>
      <c r="G1157"/>
      <c r="H1157" s="58"/>
      <c r="I1157" s="58"/>
      <c r="J1157" s="6"/>
    </row>
    <row r="1158" spans="1:10" ht="16.2" customHeight="1">
      <c r="A1158"/>
      <c r="B1158"/>
      <c r="C1158" s="1277"/>
      <c r="D1158" s="208"/>
      <c r="E1158" s="246"/>
      <c r="F1158" s="247"/>
      <c r="G1158"/>
      <c r="H1158" s="58"/>
      <c r="I1158" s="58"/>
      <c r="J1158" s="6"/>
    </row>
    <row r="1159" spans="1:10" ht="16.2" customHeight="1">
      <c r="A1159"/>
      <c r="B1159"/>
      <c r="C1159" s="1277"/>
      <c r="D1159" s="208"/>
      <c r="E1159" s="246"/>
      <c r="F1159" s="247"/>
      <c r="G1159"/>
      <c r="H1159" s="58"/>
      <c r="I1159" s="58"/>
      <c r="J1159" s="6"/>
    </row>
    <row r="1160" spans="1:10" ht="16.2" customHeight="1">
      <c r="A1160" s="57"/>
      <c r="B1160" s="57"/>
      <c r="C1160" s="57"/>
      <c r="D1160" s="57"/>
      <c r="E1160" s="57"/>
      <c r="F1160" s="57"/>
      <c r="G1160" s="57"/>
      <c r="H1160" s="58"/>
      <c r="I1160" s="58"/>
      <c r="J1160" s="6"/>
    </row>
    <row r="1161" spans="1:10" ht="16.2" customHeight="1">
      <c r="A1161" s="193"/>
      <c r="B1161" s="194" t="s">
        <v>1172</v>
      </c>
      <c r="C1161" s="193"/>
      <c r="D1161" s="193"/>
      <c r="E1161" s="195" t="str">
        <f>$B$3</f>
        <v xml:space="preserve">ESCUELA Nº </v>
      </c>
      <c r="F1161" s="193"/>
      <c r="G1161" s="193"/>
      <c r="H1161" s="58"/>
      <c r="I1161" s="58"/>
      <c r="J1161" s="6"/>
    </row>
    <row r="1162" spans="1:10" ht="16.2" customHeight="1">
      <c r="A1162" s="193"/>
      <c r="B1162" s="195"/>
      <c r="C1162" s="193"/>
      <c r="D1162" s="193"/>
      <c r="E1162" s="195" t="str">
        <f>$B$4</f>
        <v>SATURNINO SEGUROLA</v>
      </c>
      <c r="F1162" s="193"/>
      <c r="G1162" s="193"/>
      <c r="H1162" s="265"/>
      <c r="I1162" s="58"/>
      <c r="J1162" s="6"/>
    </row>
    <row r="1163" spans="1:10" ht="16.2" customHeight="1">
      <c r="A1163" s="193"/>
      <c r="B1163" s="195"/>
      <c r="C1163" s="193"/>
      <c r="D1163" s="193"/>
      <c r="E1163" s="249" t="str">
        <f>$B$5</f>
        <v>SARMIENTO - SAN JUAN</v>
      </c>
      <c r="F1163" s="193"/>
      <c r="G1163" s="193"/>
      <c r="H1163" s="2"/>
      <c r="I1163" s="58"/>
      <c r="J1163" s="6"/>
    </row>
    <row r="1164" spans="1:10" ht="16.2" customHeight="1">
      <c r="A1164" s="196"/>
      <c r="B1164" s="196"/>
      <c r="C1164" s="196"/>
      <c r="D1164" s="197"/>
      <c r="E1164" s="198" t="s">
        <v>207</v>
      </c>
      <c r="F1164" s="196"/>
      <c r="G1164" s="196"/>
      <c r="H1164" s="2"/>
      <c r="I1164" s="58"/>
      <c r="J1164" s="6"/>
    </row>
    <row r="1165" spans="1:10" ht="16.2" customHeight="1">
      <c r="A1165" s="193"/>
      <c r="B1165" s="199" t="s">
        <v>222</v>
      </c>
      <c r="C1165" s="193"/>
      <c r="D1165" s="199"/>
      <c r="E1165" s="199"/>
      <c r="F1165" s="199"/>
      <c r="G1165" s="199"/>
      <c r="H1165" s="2"/>
      <c r="I1165" s="58"/>
      <c r="J1165" s="6"/>
    </row>
    <row r="1166" spans="1:10" ht="16.2" customHeight="1">
      <c r="A1166"/>
      <c r="B1166"/>
      <c r="C1166" s="1277"/>
      <c r="D1166" s="101"/>
      <c r="E1166" s="1277"/>
      <c r="F1166" s="1277"/>
      <c r="G1166"/>
      <c r="H1166" s="6"/>
      <c r="I1166" s="58"/>
      <c r="J1166" s="6"/>
    </row>
    <row r="1167" spans="1:10" ht="16.2" customHeight="1" thickBot="1">
      <c r="A1167"/>
      <c r="B1167"/>
      <c r="C1167" s="1277"/>
      <c r="D1167" s="101"/>
      <c r="E1167" s="1277"/>
      <c r="F1167" s="1277"/>
      <c r="G1167"/>
      <c r="H1167" s="6"/>
      <c r="I1167" s="58"/>
      <c r="J1167" s="6"/>
    </row>
    <row r="1168" spans="1:10" ht="16.2" customHeight="1">
      <c r="A1168"/>
      <c r="B1168" s="201" t="s">
        <v>208</v>
      </c>
      <c r="C1168" s="202" t="s">
        <v>232</v>
      </c>
      <c r="D1168" s="203" t="s">
        <v>231</v>
      </c>
      <c r="E1168" s="204"/>
      <c r="F1168" s="205"/>
      <c r="G1168"/>
      <c r="H1168" s="6"/>
      <c r="I1168" s="58"/>
      <c r="J1168" s="6"/>
    </row>
    <row r="1169" spans="1:10" ht="16.2" customHeight="1">
      <c r="A1169"/>
      <c r="B1169" s="206" t="s">
        <v>209</v>
      </c>
      <c r="C1169" s="207" t="s">
        <v>335</v>
      </c>
      <c r="D1169" s="269" t="s">
        <v>980</v>
      </c>
      <c r="E1169" s="209"/>
      <c r="F1169" s="210"/>
      <c r="G1169"/>
      <c r="H1169" s="6"/>
      <c r="I1169" s="58"/>
      <c r="J1169" s="6"/>
    </row>
    <row r="1170" spans="1:10" ht="16.2" customHeight="1" thickBot="1">
      <c r="A1170"/>
      <c r="B1170" s="206" t="s">
        <v>210</v>
      </c>
      <c r="C1170" s="211" t="s">
        <v>15</v>
      </c>
      <c r="D1170" s="212"/>
      <c r="E1170" s="209"/>
      <c r="F1170" s="210"/>
      <c r="G1170"/>
      <c r="H1170" s="6"/>
      <c r="I1170" s="58"/>
      <c r="J1170" s="6"/>
    </row>
    <row r="1171" spans="1:10" ht="16.2" customHeight="1" thickBot="1">
      <c r="A1171"/>
      <c r="B1171" s="213" t="s">
        <v>211</v>
      </c>
      <c r="C1171" s="214" t="s">
        <v>212</v>
      </c>
      <c r="D1171" s="214" t="s">
        <v>213</v>
      </c>
      <c r="E1171" s="214" t="s">
        <v>214</v>
      </c>
      <c r="F1171" s="215" t="s">
        <v>215</v>
      </c>
      <c r="G1171"/>
      <c r="H1171" s="187"/>
      <c r="I1171" s="58"/>
      <c r="J1171" s="6"/>
    </row>
    <row r="1172" spans="1:10" ht="16.2" customHeight="1" thickBot="1">
      <c r="A1172"/>
      <c r="B1172" s="216" t="s">
        <v>216</v>
      </c>
      <c r="C1172" s="217"/>
      <c r="D1172" s="218"/>
      <c r="E1172" s="217"/>
      <c r="F1172" s="219">
        <f>SUM(F1173:F1179)</f>
        <v>0</v>
      </c>
      <c r="G1172"/>
      <c r="H1172" s="188"/>
      <c r="I1172" s="58"/>
      <c r="J1172" s="6"/>
    </row>
    <row r="1173" spans="1:10" ht="16.2" customHeight="1">
      <c r="A1173"/>
      <c r="B1173" s="276"/>
      <c r="C1173" s="3"/>
      <c r="D1173" s="222"/>
      <c r="E1173" s="272"/>
      <c r="F1173" s="223"/>
      <c r="G1173"/>
      <c r="H1173" s="189"/>
      <c r="I1173" s="58"/>
      <c r="J1173" s="6"/>
    </row>
    <row r="1174" spans="1:10" ht="16.2" customHeight="1">
      <c r="A1174"/>
      <c r="B1174" s="1278"/>
      <c r="C1174" s="3"/>
      <c r="D1174" s="222"/>
      <c r="E1174" s="272"/>
      <c r="F1174" s="223"/>
      <c r="G1174"/>
      <c r="H1174" s="189"/>
      <c r="I1174" s="58"/>
      <c r="J1174" s="6"/>
    </row>
    <row r="1175" spans="1:10" ht="16.2" customHeight="1">
      <c r="A1175"/>
      <c r="B1175" s="1278"/>
      <c r="C1175" s="3"/>
      <c r="D1175" s="222"/>
      <c r="E1175" s="272"/>
      <c r="F1175" s="223"/>
      <c r="G1175"/>
      <c r="H1175" s="189"/>
      <c r="I1175" s="58"/>
      <c r="J1175" s="6"/>
    </row>
    <row r="1176" spans="1:10" ht="16.2" customHeight="1">
      <c r="A1176"/>
      <c r="B1176" s="1278"/>
      <c r="C1176" s="3"/>
      <c r="D1176" s="222"/>
      <c r="E1176" s="272"/>
      <c r="F1176" s="223"/>
      <c r="G1176"/>
      <c r="H1176" s="189"/>
      <c r="I1176" s="58"/>
      <c r="J1176" s="6"/>
    </row>
    <row r="1177" spans="1:10" ht="16.2" customHeight="1">
      <c r="A1177"/>
      <c r="B1177" s="1108"/>
      <c r="C1177" s="1111"/>
      <c r="D1177" s="1112"/>
      <c r="E1177" s="1113"/>
      <c r="F1177" s="1114"/>
      <c r="G1177"/>
      <c r="H1177" s="189"/>
      <c r="I1177" s="58"/>
      <c r="J1177" s="6"/>
    </row>
    <row r="1178" spans="1:10" ht="16.2" customHeight="1">
      <c r="A1178"/>
      <c r="B1178" s="220"/>
      <c r="C1178" s="221"/>
      <c r="D1178" s="222"/>
      <c r="E1178" s="222"/>
      <c r="F1178" s="223"/>
      <c r="G1178"/>
      <c r="H1178" s="189"/>
      <c r="I1178" s="58"/>
      <c r="J1178" s="6"/>
    </row>
    <row r="1179" spans="1:10" ht="16.2" customHeight="1" thickBot="1">
      <c r="A1179"/>
      <c r="B1179" s="230"/>
      <c r="C1179" s="231"/>
      <c r="D1179" s="231"/>
      <c r="E1179" s="231"/>
      <c r="F1179" s="223"/>
      <c r="G1179"/>
      <c r="H1179" s="189"/>
      <c r="I1179" s="58"/>
      <c r="J1179" s="6"/>
    </row>
    <row r="1180" spans="1:10" ht="16.2" customHeight="1" thickBot="1">
      <c r="A1180"/>
      <c r="B1180" s="216" t="s">
        <v>217</v>
      </c>
      <c r="C1180" s="217"/>
      <c r="D1180" s="218"/>
      <c r="E1180" s="217"/>
      <c r="F1180" s="219">
        <f>SUM(F1181:F1183)</f>
        <v>0</v>
      </c>
      <c r="G1180"/>
      <c r="H1180" s="189"/>
      <c r="I1180" s="58"/>
      <c r="J1180" s="6"/>
    </row>
    <row r="1181" spans="1:10" ht="16.2" customHeight="1">
      <c r="A1181"/>
      <c r="B1181" s="1115"/>
      <c r="C1181" s="1117"/>
      <c r="D1181" s="262"/>
      <c r="E1181" s="273"/>
      <c r="F1181" s="1114"/>
      <c r="G1181"/>
      <c r="H1181" s="190"/>
      <c r="I1181" s="58"/>
      <c r="J1181" s="6"/>
    </row>
    <row r="1182" spans="1:10" ht="16.2" customHeight="1">
      <c r="A1182"/>
      <c r="B1182" s="1110"/>
      <c r="C1182" s="1119"/>
      <c r="D1182" s="263"/>
      <c r="E1182" s="273"/>
      <c r="F1182" s="1114"/>
      <c r="G1182"/>
      <c r="H1182" s="189"/>
      <c r="I1182" s="58"/>
      <c r="J1182" s="6"/>
    </row>
    <row r="1183" spans="1:10" ht="16.2" customHeight="1" thickBot="1">
      <c r="A1183"/>
      <c r="B1183" s="230"/>
      <c r="C1183" s="231"/>
      <c r="D1183" s="231"/>
      <c r="E1183" s="231"/>
      <c r="F1183" s="223"/>
      <c r="G1183"/>
      <c r="H1183" s="191"/>
      <c r="I1183" s="58"/>
      <c r="J1183" s="6"/>
    </row>
    <row r="1184" spans="1:10" ht="16.2" customHeight="1" thickBot="1">
      <c r="A1184"/>
      <c r="B1184" s="216" t="s">
        <v>218</v>
      </c>
      <c r="C1184" s="217"/>
      <c r="D1184" s="218"/>
      <c r="E1184" s="217"/>
      <c r="F1184" s="219">
        <f>SUM(F1185:F1187)</f>
        <v>0</v>
      </c>
      <c r="G1184"/>
      <c r="H1184" s="191"/>
      <c r="I1184" s="58"/>
      <c r="J1184" s="6"/>
    </row>
    <row r="1185" spans="1:10" ht="16.2" customHeight="1">
      <c r="A1185"/>
      <c r="B1185" s="220"/>
      <c r="C1185" s="221"/>
      <c r="D1185" s="233"/>
      <c r="E1185" s="221"/>
      <c r="F1185" s="223"/>
      <c r="G1185"/>
      <c r="H1185" s="191"/>
      <c r="I1185" s="58"/>
      <c r="J1185" s="6"/>
    </row>
    <row r="1186" spans="1:10" ht="16.2" customHeight="1">
      <c r="A1186"/>
      <c r="B1186" s="224"/>
      <c r="C1186" s="1276"/>
      <c r="D1186" s="229"/>
      <c r="E1186" s="1276"/>
      <c r="F1186" s="227"/>
      <c r="G1186"/>
      <c r="H1186" s="188"/>
      <c r="I1186" s="58"/>
      <c r="J1186" s="6"/>
    </row>
    <row r="1187" spans="1:10" ht="16.2" customHeight="1" thickBot="1">
      <c r="A1187"/>
      <c r="B1187" s="234"/>
      <c r="C1187" s="231"/>
      <c r="D1187" s="232"/>
      <c r="E1187" s="231"/>
      <c r="F1187" s="235"/>
      <c r="G1187"/>
      <c r="H1187" s="189"/>
      <c r="I1187" s="58"/>
      <c r="J1187" s="6"/>
    </row>
    <row r="1188" spans="1:10" ht="16.2" customHeight="1" thickTop="1" thickBot="1">
      <c r="A1188"/>
      <c r="B1188"/>
      <c r="C1188" s="236"/>
      <c r="D1188" s="237"/>
      <c r="E1188" s="238" t="s">
        <v>219</v>
      </c>
      <c r="F1188" s="239">
        <f>SUM(F1172,F1180,F1184)</f>
        <v>0</v>
      </c>
      <c r="G1188"/>
      <c r="H1188" s="192"/>
      <c r="I1188" s="58"/>
      <c r="J1188" s="6"/>
    </row>
    <row r="1189" spans="1:10" ht="16.2" customHeight="1" thickTop="1" thickBot="1">
      <c r="A1189"/>
      <c r="B1189"/>
      <c r="C1189" s="240"/>
      <c r="D1189" s="241"/>
      <c r="E1189" s="242" t="s">
        <v>220</v>
      </c>
      <c r="F1189" s="239">
        <f>$H$27</f>
        <v>1.5202880000000003</v>
      </c>
      <c r="G1189"/>
      <c r="H1189" s="54"/>
      <c r="I1189" s="58"/>
      <c r="J1189" s="6"/>
    </row>
    <row r="1190" spans="1:10" ht="16.2" customHeight="1" thickTop="1" thickBot="1">
      <c r="A1190"/>
      <c r="B1190"/>
      <c r="C1190" s="243"/>
      <c r="D1190" s="244"/>
      <c r="E1190" s="245" t="s">
        <v>221</v>
      </c>
      <c r="F1190" s="454">
        <f>+F1189*F1188</f>
        <v>0</v>
      </c>
      <c r="G1190"/>
      <c r="H1190" s="58"/>
      <c r="I1190" s="58"/>
      <c r="J1190" s="6"/>
    </row>
    <row r="1191" spans="1:10" ht="16.2" customHeight="1">
      <c r="A1191"/>
      <c r="B1191"/>
      <c r="C1191" s="1277"/>
      <c r="D1191" s="208"/>
      <c r="E1191" s="246"/>
      <c r="F1191" s="247"/>
      <c r="G1191"/>
      <c r="H1191" s="58"/>
      <c r="I1191" s="58"/>
      <c r="J1191" s="6"/>
    </row>
    <row r="1192" spans="1:10" ht="16.2" customHeight="1">
      <c r="A1192"/>
      <c r="B1192"/>
      <c r="C1192" s="200"/>
      <c r="D1192" s="208"/>
      <c r="E1192" s="246"/>
      <c r="F1192" s="247"/>
      <c r="G1192"/>
      <c r="H1192" s="58"/>
      <c r="I1192" s="58"/>
      <c r="J1192" s="6"/>
    </row>
    <row r="1193" spans="1:10" ht="16.2" customHeight="1">
      <c r="A1193" s="193"/>
      <c r="B1193" s="194" t="s">
        <v>1172</v>
      </c>
      <c r="C1193" s="193"/>
      <c r="D1193" s="193"/>
      <c r="E1193" s="195" t="str">
        <f>$B$3</f>
        <v xml:space="preserve">ESCUELA Nº </v>
      </c>
      <c r="F1193" s="193"/>
      <c r="G1193" s="193"/>
      <c r="H1193" s="61"/>
      <c r="I1193" s="61"/>
      <c r="J1193" s="6"/>
    </row>
    <row r="1194" spans="1:10" ht="16.2" customHeight="1">
      <c r="A1194" s="193"/>
      <c r="B1194" s="195"/>
      <c r="C1194" s="193"/>
      <c r="D1194" s="193"/>
      <c r="E1194" s="195" t="str">
        <f>$B$4</f>
        <v>SATURNINO SEGUROLA</v>
      </c>
      <c r="F1194" s="193"/>
      <c r="G1194" s="193"/>
      <c r="H1194" s="60"/>
      <c r="I1194" s="60"/>
      <c r="J1194" s="6"/>
    </row>
    <row r="1195" spans="1:10" ht="16.2" customHeight="1">
      <c r="A1195" s="193"/>
      <c r="B1195" s="195"/>
      <c r="C1195" s="193"/>
      <c r="D1195" s="193"/>
      <c r="E1195" s="249" t="str">
        <f>$B$5</f>
        <v>SARMIENTO - SAN JUAN</v>
      </c>
      <c r="F1195" s="193"/>
      <c r="G1195" s="193"/>
      <c r="H1195" s="265"/>
      <c r="I1195" s="265"/>
      <c r="J1195" s="6"/>
    </row>
    <row r="1196" spans="1:10" ht="16.2" customHeight="1">
      <c r="A1196" s="196"/>
      <c r="B1196" s="196"/>
      <c r="C1196" s="196"/>
      <c r="D1196" s="197"/>
      <c r="E1196" s="198" t="s">
        <v>207</v>
      </c>
      <c r="F1196" s="196"/>
      <c r="G1196" s="196"/>
      <c r="H1196" s="2"/>
      <c r="I1196" s="2"/>
      <c r="J1196" s="6"/>
    </row>
    <row r="1197" spans="1:10" ht="16.2" customHeight="1">
      <c r="A1197" s="193"/>
      <c r="B1197" s="199" t="s">
        <v>222</v>
      </c>
      <c r="C1197" s="193"/>
      <c r="D1197" s="199"/>
      <c r="E1197" s="199"/>
      <c r="F1197" s="199"/>
      <c r="G1197" s="199"/>
      <c r="H1197" s="2"/>
      <c r="I1197" s="2"/>
      <c r="J1197" s="6"/>
    </row>
    <row r="1198" spans="1:10" ht="16.2" customHeight="1">
      <c r="A1198"/>
      <c r="B1198"/>
      <c r="C1198" s="200"/>
      <c r="D1198" s="101"/>
      <c r="E1198" s="200"/>
      <c r="F1198" s="200"/>
      <c r="G1198"/>
      <c r="H1198" s="2"/>
      <c r="I1198" s="2"/>
      <c r="J1198" s="6"/>
    </row>
    <row r="1199" spans="1:10" ht="16.2" customHeight="1" thickBot="1">
      <c r="A1199"/>
      <c r="B1199"/>
      <c r="C1199" s="200"/>
      <c r="D1199" s="101"/>
      <c r="E1199" s="200"/>
      <c r="F1199" s="200"/>
      <c r="G1199"/>
      <c r="H1199" s="6"/>
      <c r="I1199" s="6"/>
      <c r="J1199" s="6"/>
    </row>
    <row r="1200" spans="1:10" ht="16.2" customHeight="1">
      <c r="A1200"/>
      <c r="B1200" s="201" t="s">
        <v>208</v>
      </c>
      <c r="C1200" s="202" t="s">
        <v>232</v>
      </c>
      <c r="D1200" s="203" t="s">
        <v>231</v>
      </c>
      <c r="E1200" s="204"/>
      <c r="F1200" s="205"/>
      <c r="G1200"/>
      <c r="H1200" s="6"/>
      <c r="I1200" s="6"/>
      <c r="J1200" s="6"/>
    </row>
    <row r="1201" spans="1:10" ht="16.2" customHeight="1">
      <c r="A1201"/>
      <c r="B1201" s="206" t="s">
        <v>209</v>
      </c>
      <c r="C1201" s="277" t="s">
        <v>453</v>
      </c>
      <c r="D1201" s="269" t="s">
        <v>400</v>
      </c>
      <c r="E1201" s="209"/>
      <c r="F1201" s="210"/>
      <c r="G1201"/>
      <c r="H1201" s="6"/>
      <c r="I1201" s="6"/>
      <c r="J1201" s="6"/>
    </row>
    <row r="1202" spans="1:10" ht="16.2" customHeight="1" thickBot="1">
      <c r="A1202"/>
      <c r="B1202" s="206" t="s">
        <v>210</v>
      </c>
      <c r="C1202" s="211" t="s">
        <v>9</v>
      </c>
      <c r="D1202" s="212"/>
      <c r="E1202" s="209"/>
      <c r="F1202" s="210"/>
      <c r="G1202"/>
      <c r="H1202" s="6"/>
      <c r="I1202" s="6"/>
      <c r="J1202" s="6"/>
    </row>
    <row r="1203" spans="1:10" ht="33" customHeight="1" thickBot="1">
      <c r="A1203"/>
      <c r="B1203" s="213" t="s">
        <v>211</v>
      </c>
      <c r="C1203" s="214" t="s">
        <v>212</v>
      </c>
      <c r="D1203" s="214" t="s">
        <v>213</v>
      </c>
      <c r="E1203" s="214" t="s">
        <v>214</v>
      </c>
      <c r="F1203" s="215" t="s">
        <v>215</v>
      </c>
      <c r="G1203"/>
      <c r="H1203" s="6"/>
      <c r="I1203" s="6"/>
      <c r="J1203" s="6"/>
    </row>
    <row r="1204" spans="1:10" ht="16.2" customHeight="1" thickBot="1">
      <c r="A1204"/>
      <c r="B1204" s="216" t="s">
        <v>216</v>
      </c>
      <c r="C1204" s="217"/>
      <c r="D1204" s="218"/>
      <c r="E1204" s="217"/>
      <c r="F1204" s="219">
        <f>SUM(F1205:F1209)</f>
        <v>0</v>
      </c>
      <c r="G1204"/>
      <c r="H1204" s="187"/>
      <c r="I1204" s="187"/>
      <c r="J1204" s="6"/>
    </row>
    <row r="1205" spans="1:10" ht="16.2" customHeight="1">
      <c r="A1205"/>
      <c r="B1205" s="1110"/>
      <c r="C1205" s="1111"/>
      <c r="D1205" s="1112"/>
      <c r="E1205" s="1113"/>
      <c r="F1205" s="1114"/>
      <c r="G1205"/>
      <c r="H1205" s="188"/>
      <c r="I1205" s="188"/>
      <c r="J1205" s="6"/>
    </row>
    <row r="1206" spans="1:10" ht="16.2" customHeight="1">
      <c r="A1206"/>
      <c r="B1206" s="1108"/>
      <c r="C1206" s="1111"/>
      <c r="D1206" s="1112"/>
      <c r="E1206" s="1113"/>
      <c r="F1206" s="1114"/>
      <c r="G1206"/>
      <c r="H1206" s="189"/>
      <c r="I1206" s="189"/>
      <c r="J1206" s="6"/>
    </row>
    <row r="1207" spans="1:10" ht="16.2" customHeight="1">
      <c r="A1207"/>
      <c r="B1207" s="1108"/>
      <c r="C1207" s="1111"/>
      <c r="D1207" s="1112"/>
      <c r="E1207" s="1113"/>
      <c r="F1207" s="1114"/>
      <c r="G1207"/>
      <c r="H1207" s="189"/>
      <c r="I1207" s="189"/>
      <c r="J1207" s="6"/>
    </row>
    <row r="1208" spans="1:10" ht="16.2" customHeight="1">
      <c r="A1208"/>
      <c r="B1208" s="1108"/>
      <c r="C1208" s="1117"/>
      <c r="D1208" s="1112"/>
      <c r="E1208" s="1112"/>
      <c r="F1208" s="1114"/>
      <c r="G1208"/>
      <c r="H1208" s="189"/>
      <c r="I1208" s="189"/>
      <c r="J1208" s="6"/>
    </row>
    <row r="1209" spans="1:10" ht="16.2" customHeight="1" thickBot="1">
      <c r="A1209"/>
      <c r="B1209" s="220"/>
      <c r="C1209" s="221"/>
      <c r="D1209" s="222"/>
      <c r="E1209" s="222"/>
      <c r="F1209" s="223"/>
      <c r="G1209"/>
      <c r="H1209" s="189"/>
      <c r="I1209" s="189"/>
      <c r="J1209" s="6"/>
    </row>
    <row r="1210" spans="1:10" ht="16.2" customHeight="1" thickBot="1">
      <c r="A1210"/>
      <c r="B1210" s="216" t="s">
        <v>217</v>
      </c>
      <c r="C1210" s="217"/>
      <c r="D1210" s="218"/>
      <c r="E1210" s="217"/>
      <c r="F1210" s="219">
        <f>SUM(F1211:F1213)</f>
        <v>0</v>
      </c>
      <c r="G1210"/>
      <c r="H1210" s="189"/>
      <c r="I1210" s="189"/>
      <c r="J1210" s="6"/>
    </row>
    <row r="1211" spans="1:10" ht="16.2" customHeight="1">
      <c r="A1211"/>
      <c r="B1211" s="1115"/>
      <c r="C1211" s="1117"/>
      <c r="D1211" s="1118"/>
      <c r="E1211" s="1113"/>
      <c r="F1211" s="1114"/>
      <c r="G1211"/>
      <c r="H1211" s="189"/>
      <c r="I1211" s="189"/>
      <c r="J1211" s="6"/>
    </row>
    <row r="1212" spans="1:10" ht="16.2" customHeight="1">
      <c r="A1212"/>
      <c r="B1212" s="1110"/>
      <c r="C1212" s="1119"/>
      <c r="D1212" s="1120"/>
      <c r="E1212" s="1113"/>
      <c r="F1212" s="1114"/>
      <c r="G1212"/>
      <c r="H1212" s="190"/>
      <c r="I1212" s="190"/>
      <c r="J1212" s="6"/>
    </row>
    <row r="1213" spans="1:10" ht="16.2" customHeight="1" thickBot="1">
      <c r="A1213"/>
      <c r="B1213" s="230"/>
      <c r="C1213" s="231"/>
      <c r="D1213" s="231"/>
      <c r="E1213" s="231"/>
      <c r="F1213" s="223"/>
      <c r="G1213"/>
      <c r="H1213" s="189"/>
      <c r="I1213" s="189"/>
      <c r="J1213" s="6"/>
    </row>
    <row r="1214" spans="1:10" ht="16.2" customHeight="1" thickBot="1">
      <c r="A1214"/>
      <c r="B1214" s="216" t="s">
        <v>218</v>
      </c>
      <c r="C1214" s="217"/>
      <c r="D1214" s="218"/>
      <c r="E1214" s="217"/>
      <c r="F1214" s="219">
        <f>SUM(F1215:F1217)</f>
        <v>0</v>
      </c>
      <c r="G1214"/>
      <c r="H1214" s="191"/>
      <c r="I1214" s="191"/>
      <c r="J1214" s="6"/>
    </row>
    <row r="1215" spans="1:10" ht="16.2" customHeight="1">
      <c r="A1215"/>
      <c r="B1215" s="220"/>
      <c r="C1215" s="221"/>
      <c r="D1215" s="233"/>
      <c r="E1215" s="221"/>
      <c r="F1215" s="223"/>
      <c r="G1215"/>
      <c r="H1215" s="191"/>
      <c r="I1215" s="191"/>
      <c r="J1215" s="6"/>
    </row>
    <row r="1216" spans="1:10" ht="16.2" customHeight="1">
      <c r="A1216"/>
      <c r="B1216" s="224"/>
      <c r="C1216" s="225"/>
      <c r="D1216" s="229"/>
      <c r="E1216" s="225"/>
      <c r="F1216" s="227"/>
      <c r="G1216"/>
      <c r="H1216" s="191"/>
      <c r="I1216" s="191"/>
      <c r="J1216" s="6"/>
    </row>
    <row r="1217" spans="1:10" ht="16.2" customHeight="1" thickBot="1">
      <c r="A1217"/>
      <c r="B1217" s="234"/>
      <c r="C1217" s="231"/>
      <c r="D1217" s="232"/>
      <c r="E1217" s="231"/>
      <c r="F1217" s="235"/>
      <c r="G1217"/>
      <c r="H1217" s="188"/>
      <c r="I1217" s="188"/>
      <c r="J1217" s="6"/>
    </row>
    <row r="1218" spans="1:10" ht="16.2" customHeight="1" thickTop="1" thickBot="1">
      <c r="A1218"/>
      <c r="B1218"/>
      <c r="C1218" s="236"/>
      <c r="D1218" s="237"/>
      <c r="E1218" s="238" t="s">
        <v>219</v>
      </c>
      <c r="F1218" s="239">
        <f>SUM(F1204,F1210,F1214)</f>
        <v>0</v>
      </c>
      <c r="G1218"/>
      <c r="H1218" s="189"/>
      <c r="I1218" s="189"/>
      <c r="J1218" s="6"/>
    </row>
    <row r="1219" spans="1:10" ht="16.2" customHeight="1" thickTop="1" thickBot="1">
      <c r="A1219"/>
      <c r="B1219"/>
      <c r="C1219" s="240"/>
      <c r="D1219" s="241"/>
      <c r="E1219" s="242" t="s">
        <v>220</v>
      </c>
      <c r="F1219" s="239">
        <f>$H$27</f>
        <v>1.5202880000000003</v>
      </c>
      <c r="G1219"/>
      <c r="H1219" s="192"/>
      <c r="I1219" s="192"/>
      <c r="J1219" s="6"/>
    </row>
    <row r="1220" spans="1:10" ht="16.2" customHeight="1" thickTop="1" thickBot="1">
      <c r="A1220"/>
      <c r="B1220"/>
      <c r="C1220" s="243"/>
      <c r="D1220" s="244"/>
      <c r="E1220" s="245" t="s">
        <v>221</v>
      </c>
      <c r="F1220" s="454">
        <f>+F1219*F1218</f>
        <v>0</v>
      </c>
      <c r="G1220"/>
      <c r="H1220" s="54"/>
      <c r="I1220" s="54"/>
      <c r="J1220" s="6"/>
    </row>
    <row r="1221" spans="1:10" ht="16.2" customHeight="1">
      <c r="A1221"/>
      <c r="B1221"/>
      <c r="C1221" s="200"/>
      <c r="D1221" s="208"/>
      <c r="E1221" s="246"/>
      <c r="F1221" s="247"/>
      <c r="G1221"/>
      <c r="J1221" s="6"/>
    </row>
    <row r="1222" spans="1:10" ht="16.2" customHeight="1">
      <c r="A1222" s="51"/>
      <c r="B1222" s="51"/>
      <c r="C1222" s="51"/>
      <c r="D1222" s="51"/>
      <c r="E1222" s="51"/>
      <c r="F1222" s="51"/>
      <c r="G1222" s="51"/>
      <c r="J1222" s="6"/>
    </row>
    <row r="1223" spans="1:10" ht="16.2" customHeight="1">
      <c r="A1223" s="57"/>
      <c r="B1223" s="57"/>
      <c r="C1223" s="57"/>
      <c r="D1223" s="57"/>
      <c r="E1223" s="57"/>
      <c r="F1223" s="57"/>
      <c r="G1223" s="57"/>
      <c r="H1223" s="58"/>
      <c r="I1223" s="58"/>
      <c r="J1223" s="6"/>
    </row>
    <row r="1224" spans="1:10" ht="16.2" customHeight="1">
      <c r="A1224" s="57"/>
      <c r="B1224" s="57"/>
      <c r="C1224" s="57"/>
      <c r="D1224" s="57"/>
      <c r="E1224" s="57"/>
      <c r="F1224" s="57"/>
      <c r="G1224" s="57"/>
      <c r="H1224" s="58"/>
      <c r="I1224" s="58"/>
      <c r="J1224" s="6"/>
    </row>
    <row r="1225" spans="1:10" ht="16.2" customHeight="1">
      <c r="A1225" s="57"/>
      <c r="B1225" s="57"/>
      <c r="C1225" s="57"/>
      <c r="D1225" s="57"/>
      <c r="E1225" s="57"/>
      <c r="F1225" s="57"/>
      <c r="G1225" s="57"/>
      <c r="H1225" s="58"/>
      <c r="I1225" s="58"/>
      <c r="J1225" s="6"/>
    </row>
    <row r="1226" spans="1:10" ht="16.2" customHeight="1">
      <c r="A1226" s="193"/>
      <c r="B1226" s="194" t="s">
        <v>1172</v>
      </c>
      <c r="C1226" s="193"/>
      <c r="D1226" s="193"/>
      <c r="E1226" s="195" t="str">
        <f>$B$3</f>
        <v xml:space="preserve">ESCUELA Nº </v>
      </c>
      <c r="F1226" s="193"/>
      <c r="G1226" s="193"/>
      <c r="H1226" s="61"/>
      <c r="I1226" s="58"/>
      <c r="J1226" s="6"/>
    </row>
    <row r="1227" spans="1:10" ht="16.2" customHeight="1">
      <c r="A1227" s="193"/>
      <c r="B1227" s="195"/>
      <c r="C1227" s="193"/>
      <c r="D1227" s="193"/>
      <c r="E1227" s="195" t="str">
        <f>$B$4</f>
        <v>SATURNINO SEGUROLA</v>
      </c>
      <c r="F1227" s="193"/>
      <c r="G1227" s="193"/>
      <c r="H1227" s="60"/>
      <c r="I1227" s="58"/>
      <c r="J1227" s="6"/>
    </row>
    <row r="1228" spans="1:10" ht="16.2" customHeight="1">
      <c r="A1228" s="193"/>
      <c r="B1228" s="195"/>
      <c r="C1228" s="193"/>
      <c r="D1228" s="193"/>
      <c r="E1228" s="249" t="str">
        <f>$B$5</f>
        <v>SARMIENTO - SAN JUAN</v>
      </c>
      <c r="F1228" s="193"/>
      <c r="G1228" s="193"/>
      <c r="H1228" s="60"/>
      <c r="I1228" s="58"/>
      <c r="J1228" s="6"/>
    </row>
    <row r="1229" spans="1:10" ht="16.2" customHeight="1">
      <c r="A1229" s="196"/>
      <c r="B1229" s="196"/>
      <c r="C1229" s="196"/>
      <c r="D1229" s="197"/>
      <c r="E1229" s="198" t="s">
        <v>207</v>
      </c>
      <c r="F1229" s="196"/>
      <c r="G1229" s="196"/>
      <c r="H1229" s="265"/>
      <c r="I1229" s="58"/>
      <c r="J1229" s="6"/>
    </row>
    <row r="1230" spans="1:10" ht="16.2" customHeight="1">
      <c r="A1230" s="193"/>
      <c r="B1230" s="199" t="s">
        <v>222</v>
      </c>
      <c r="C1230" s="193"/>
      <c r="D1230" s="199"/>
      <c r="E1230" s="199"/>
      <c r="F1230" s="199"/>
      <c r="G1230" s="199"/>
      <c r="H1230" s="2"/>
      <c r="I1230" s="58"/>
      <c r="J1230" s="6"/>
    </row>
    <row r="1231" spans="1:10" ht="16.2" customHeight="1">
      <c r="A1231"/>
      <c r="B1231"/>
      <c r="C1231" s="200"/>
      <c r="D1231" s="101"/>
      <c r="E1231" s="200"/>
      <c r="F1231" s="200"/>
      <c r="G1231"/>
      <c r="H1231" s="2"/>
      <c r="I1231" s="58"/>
      <c r="J1231" s="6"/>
    </row>
    <row r="1232" spans="1:10" ht="16.2" customHeight="1" thickBot="1">
      <c r="A1232"/>
      <c r="B1232"/>
      <c r="C1232" s="200"/>
      <c r="D1232" s="101"/>
      <c r="E1232" s="200"/>
      <c r="F1232" s="200"/>
      <c r="G1232"/>
      <c r="H1232" s="2"/>
      <c r="I1232" s="58"/>
      <c r="J1232" s="6"/>
    </row>
    <row r="1233" spans="1:10" ht="16.2" customHeight="1">
      <c r="A1233"/>
      <c r="B1233" s="201" t="s">
        <v>208</v>
      </c>
      <c r="C1233" s="202" t="s">
        <v>235</v>
      </c>
      <c r="D1233" s="203" t="s">
        <v>401</v>
      </c>
      <c r="E1233" s="204"/>
      <c r="F1233" s="205"/>
      <c r="G1233"/>
      <c r="H1233" s="6"/>
      <c r="I1233" s="58"/>
      <c r="J1233" s="6"/>
    </row>
    <row r="1234" spans="1:10" ht="16.2" customHeight="1">
      <c r="A1234"/>
      <c r="B1234" s="206" t="s">
        <v>209</v>
      </c>
      <c r="C1234" s="207" t="s">
        <v>10</v>
      </c>
      <c r="D1234" s="269" t="s">
        <v>455</v>
      </c>
      <c r="E1234" s="209"/>
      <c r="F1234" s="210"/>
      <c r="G1234"/>
      <c r="H1234" s="6"/>
      <c r="I1234" s="58"/>
      <c r="J1234" s="6"/>
    </row>
    <row r="1235" spans="1:10" ht="16.2" customHeight="1" thickBot="1">
      <c r="A1235"/>
      <c r="B1235" s="206" t="s">
        <v>210</v>
      </c>
      <c r="C1235" s="211" t="s">
        <v>15</v>
      </c>
      <c r="D1235" s="212"/>
      <c r="E1235" s="209"/>
      <c r="F1235" s="210"/>
      <c r="G1235"/>
      <c r="H1235" s="6"/>
      <c r="I1235" s="58"/>
      <c r="J1235" s="6"/>
    </row>
    <row r="1236" spans="1:10" ht="31.5" customHeight="1" thickBot="1">
      <c r="A1236"/>
      <c r="B1236" s="213" t="s">
        <v>211</v>
      </c>
      <c r="C1236" s="214" t="s">
        <v>212</v>
      </c>
      <c r="D1236" s="214" t="s">
        <v>213</v>
      </c>
      <c r="E1236" s="214" t="s">
        <v>214</v>
      </c>
      <c r="F1236" s="215" t="s">
        <v>215</v>
      </c>
      <c r="G1236"/>
      <c r="H1236" s="6"/>
      <c r="I1236" s="58"/>
      <c r="J1236" s="6"/>
    </row>
    <row r="1237" spans="1:10" ht="16.2" customHeight="1" thickBot="1">
      <c r="A1237"/>
      <c r="B1237" s="216" t="s">
        <v>216</v>
      </c>
      <c r="C1237" s="217"/>
      <c r="D1237" s="218"/>
      <c r="E1237" s="217"/>
      <c r="F1237" s="219">
        <f>SUM(F1238:F1241)</f>
        <v>0</v>
      </c>
      <c r="G1237"/>
      <c r="H1237" s="6"/>
      <c r="I1237" s="58"/>
      <c r="J1237" s="6"/>
    </row>
    <row r="1238" spans="1:10" ht="16.2" customHeight="1">
      <c r="A1238"/>
      <c r="B1238" s="1115"/>
      <c r="C1238" s="1111"/>
      <c r="D1238" s="1112"/>
      <c r="E1238" s="1112"/>
      <c r="F1238" s="1114"/>
      <c r="G1238"/>
      <c r="H1238" s="187"/>
      <c r="I1238" s="58"/>
      <c r="J1238" s="6"/>
    </row>
    <row r="1239" spans="1:10" ht="16.2" customHeight="1">
      <c r="A1239"/>
      <c r="B1239" s="1110"/>
      <c r="C1239" s="1111"/>
      <c r="D1239" s="1112"/>
      <c r="E1239" s="1112"/>
      <c r="F1239" s="1114"/>
      <c r="G1239"/>
      <c r="H1239" s="188"/>
      <c r="I1239" s="58"/>
      <c r="J1239" s="6"/>
    </row>
    <row r="1240" spans="1:10" ht="16.2" customHeight="1">
      <c r="A1240"/>
      <c r="B1240" s="1108"/>
      <c r="C1240" s="1117"/>
      <c r="D1240" s="1112"/>
      <c r="E1240" s="1112"/>
      <c r="F1240" s="1114"/>
      <c r="G1240"/>
      <c r="H1240" s="189"/>
      <c r="I1240" s="58"/>
      <c r="J1240" s="6"/>
    </row>
    <row r="1241" spans="1:10" ht="16.2" customHeight="1" thickBot="1">
      <c r="A1241"/>
      <c r="B1241" s="220"/>
      <c r="C1241" s="221"/>
      <c r="D1241" s="222"/>
      <c r="E1241" s="222"/>
      <c r="F1241" s="223"/>
      <c r="G1241"/>
      <c r="H1241" s="189"/>
      <c r="I1241" s="58"/>
      <c r="J1241" s="6"/>
    </row>
    <row r="1242" spans="1:10" ht="16.2" customHeight="1" thickBot="1">
      <c r="A1242"/>
      <c r="B1242" s="216" t="s">
        <v>217</v>
      </c>
      <c r="C1242" s="217"/>
      <c r="D1242" s="218"/>
      <c r="E1242" s="217"/>
      <c r="F1242" s="219">
        <f>SUM(F1243:F1245)</f>
        <v>0</v>
      </c>
      <c r="G1242"/>
      <c r="H1242" s="188"/>
      <c r="I1242" s="58"/>
      <c r="J1242" s="6"/>
    </row>
    <row r="1243" spans="1:10" ht="16.2" customHeight="1">
      <c r="A1243"/>
      <c r="B1243" s="1115"/>
      <c r="C1243" s="1117"/>
      <c r="D1243" s="1118"/>
      <c r="E1243" s="1113"/>
      <c r="F1243" s="1114"/>
      <c r="G1243"/>
      <c r="H1243" s="189"/>
      <c r="I1243" s="58"/>
      <c r="J1243" s="6"/>
    </row>
    <row r="1244" spans="1:10" ht="16.2" customHeight="1">
      <c r="A1244"/>
      <c r="B1244" s="1110"/>
      <c r="C1244" s="1119"/>
      <c r="D1244" s="1120"/>
      <c r="E1244" s="1113"/>
      <c r="F1244" s="1114"/>
      <c r="G1244"/>
      <c r="H1244" s="189"/>
      <c r="I1244" s="58"/>
      <c r="J1244" s="6"/>
    </row>
    <row r="1245" spans="1:10" ht="16.2" customHeight="1" thickBot="1">
      <c r="A1245"/>
      <c r="B1245" s="230"/>
      <c r="C1245" s="231"/>
      <c r="D1245" s="231"/>
      <c r="E1245" s="231"/>
      <c r="F1245" s="223"/>
      <c r="G1245"/>
      <c r="H1245" s="190"/>
      <c r="I1245" s="58"/>
      <c r="J1245" s="6"/>
    </row>
    <row r="1246" spans="1:10" ht="16.2" customHeight="1" thickBot="1">
      <c r="A1246"/>
      <c r="B1246" s="216" t="s">
        <v>218</v>
      </c>
      <c r="C1246" s="217"/>
      <c r="D1246" s="218"/>
      <c r="E1246" s="217"/>
      <c r="F1246" s="219">
        <f>SUM(F1247:F1249)</f>
        <v>0</v>
      </c>
      <c r="G1246"/>
      <c r="H1246" s="189"/>
      <c r="I1246" s="58"/>
      <c r="J1246" s="6"/>
    </row>
    <row r="1247" spans="1:10" ht="16.2" customHeight="1">
      <c r="A1247"/>
      <c r="B1247" s="220"/>
      <c r="C1247" s="221"/>
      <c r="D1247" s="233"/>
      <c r="E1247" s="221"/>
      <c r="F1247" s="223"/>
      <c r="G1247"/>
      <c r="H1247" s="191"/>
      <c r="I1247" s="58"/>
      <c r="J1247" s="6"/>
    </row>
    <row r="1248" spans="1:10" ht="16.2" customHeight="1">
      <c r="A1248"/>
      <c r="B1248" s="224"/>
      <c r="C1248" s="225"/>
      <c r="D1248" s="229"/>
      <c r="E1248" s="225"/>
      <c r="F1248" s="227"/>
      <c r="G1248"/>
      <c r="H1248" s="191"/>
      <c r="I1248" s="58"/>
      <c r="J1248" s="6"/>
    </row>
    <row r="1249" spans="1:10" ht="16.2" customHeight="1" thickBot="1">
      <c r="A1249"/>
      <c r="B1249" s="234"/>
      <c r="C1249" s="231"/>
      <c r="D1249" s="232"/>
      <c r="E1249" s="231"/>
      <c r="F1249" s="235"/>
      <c r="G1249"/>
      <c r="H1249" s="189"/>
      <c r="I1249" s="58"/>
      <c r="J1249" s="6"/>
    </row>
    <row r="1250" spans="1:10" ht="16.2" customHeight="1" thickTop="1" thickBot="1">
      <c r="A1250"/>
      <c r="B1250"/>
      <c r="C1250" s="236"/>
      <c r="D1250" s="237"/>
      <c r="E1250" s="238" t="s">
        <v>219</v>
      </c>
      <c r="F1250" s="239">
        <f>SUM(F1237,F1242,F1246)</f>
        <v>0</v>
      </c>
      <c r="G1250"/>
      <c r="H1250" s="189"/>
      <c r="I1250" s="58"/>
      <c r="J1250" s="6"/>
    </row>
    <row r="1251" spans="1:10" ht="16.2" customHeight="1" thickTop="1" thickBot="1">
      <c r="A1251"/>
      <c r="B1251"/>
      <c r="C1251" s="240"/>
      <c r="D1251" s="241"/>
      <c r="E1251" s="242" t="s">
        <v>220</v>
      </c>
      <c r="F1251" s="239">
        <f>$H$27</f>
        <v>1.5202880000000003</v>
      </c>
      <c r="G1251"/>
      <c r="H1251" s="189"/>
      <c r="I1251" s="58"/>
      <c r="J1251" s="6"/>
    </row>
    <row r="1252" spans="1:10" ht="16.2" customHeight="1" thickTop="1" thickBot="1">
      <c r="A1252"/>
      <c r="B1252"/>
      <c r="C1252" s="243"/>
      <c r="D1252" s="244"/>
      <c r="E1252" s="245" t="s">
        <v>221</v>
      </c>
      <c r="F1252" s="454">
        <f>+F1251*F1250</f>
        <v>0</v>
      </c>
      <c r="G1252"/>
      <c r="H1252" s="192"/>
      <c r="I1252" s="58"/>
      <c r="J1252" s="6"/>
    </row>
    <row r="1253" spans="1:10" ht="16.2" customHeight="1">
      <c r="A1253"/>
      <c r="B1253"/>
      <c r="C1253" s="200"/>
      <c r="D1253" s="208"/>
      <c r="E1253" s="246"/>
      <c r="F1253" s="247"/>
      <c r="G1253"/>
      <c r="H1253" s="54"/>
      <c r="I1253" s="58"/>
      <c r="J1253" s="6"/>
    </row>
    <row r="1254" spans="1:10" ht="16.2" customHeight="1">
      <c r="A1254" s="57"/>
      <c r="B1254" s="57"/>
      <c r="C1254" s="57"/>
      <c r="D1254" s="57"/>
      <c r="E1254" s="57"/>
      <c r="F1254" s="57"/>
      <c r="G1254" s="57"/>
      <c r="H1254" s="58"/>
      <c r="I1254" s="58"/>
      <c r="J1254" s="6"/>
    </row>
    <row r="1255" spans="1:10" ht="16.2" customHeight="1">
      <c r="A1255" s="57"/>
      <c r="B1255" s="57"/>
      <c r="C1255" s="57"/>
      <c r="D1255" s="57"/>
      <c r="E1255" s="57"/>
      <c r="F1255" s="57"/>
      <c r="G1255" s="57"/>
      <c r="H1255" s="58"/>
      <c r="I1255" s="58"/>
      <c r="J1255" s="6"/>
    </row>
    <row r="1256" spans="1:10" ht="16.2" customHeight="1">
      <c r="A1256" s="57"/>
      <c r="B1256" s="57"/>
      <c r="C1256" s="57"/>
      <c r="D1256" s="57"/>
      <c r="E1256" s="57"/>
      <c r="F1256" s="57"/>
      <c r="G1256" s="57"/>
      <c r="H1256" s="58"/>
      <c r="I1256" s="58"/>
      <c r="J1256" s="6"/>
    </row>
    <row r="1257" spans="1:10" ht="16.2" customHeight="1">
      <c r="A1257" s="57"/>
      <c r="B1257" s="57"/>
      <c r="C1257" s="57"/>
      <c r="D1257" s="57"/>
      <c r="E1257" s="57"/>
      <c r="F1257" s="57"/>
      <c r="G1257" s="57"/>
      <c r="H1257" s="58"/>
      <c r="I1257" s="58"/>
      <c r="J1257" s="6"/>
    </row>
    <row r="1258" spans="1:10" ht="16.2" customHeight="1">
      <c r="A1258" s="57"/>
      <c r="B1258" s="57"/>
      <c r="C1258" s="57"/>
      <c r="D1258" s="57"/>
      <c r="E1258" s="57"/>
      <c r="F1258" s="57"/>
      <c r="G1258" s="57"/>
      <c r="H1258" s="58"/>
      <c r="I1258" s="58"/>
      <c r="J1258" s="6"/>
    </row>
    <row r="1259" spans="1:10" ht="16.2" customHeight="1">
      <c r="A1259" s="193"/>
      <c r="B1259" s="194" t="s">
        <v>1172</v>
      </c>
      <c r="C1259" s="193"/>
      <c r="D1259" s="193"/>
      <c r="E1259" s="195" t="str">
        <f>$B$3</f>
        <v xml:space="preserve">ESCUELA Nº </v>
      </c>
      <c r="F1259" s="193"/>
      <c r="G1259" s="193"/>
      <c r="H1259" s="61"/>
      <c r="I1259" s="58"/>
      <c r="J1259" s="6"/>
    </row>
    <row r="1260" spans="1:10" ht="16.2" customHeight="1">
      <c r="A1260" s="193"/>
      <c r="B1260" s="195"/>
      <c r="C1260" s="193"/>
      <c r="D1260" s="193"/>
      <c r="E1260" s="195" t="str">
        <f>$B$4</f>
        <v>SATURNINO SEGUROLA</v>
      </c>
      <c r="F1260" s="193"/>
      <c r="G1260" s="193"/>
      <c r="H1260" s="60"/>
      <c r="I1260" s="58"/>
      <c r="J1260" s="6"/>
    </row>
    <row r="1261" spans="1:10" ht="16.2" customHeight="1">
      <c r="A1261" s="193"/>
      <c r="B1261" s="195"/>
      <c r="C1261" s="193"/>
      <c r="D1261" s="193"/>
      <c r="E1261" s="249" t="str">
        <f>$B$5</f>
        <v>SARMIENTO - SAN JUAN</v>
      </c>
      <c r="F1261" s="193"/>
      <c r="G1261" s="193"/>
      <c r="H1261" s="60"/>
      <c r="I1261" s="58"/>
      <c r="J1261" s="6"/>
    </row>
    <row r="1262" spans="1:10" ht="16.2" customHeight="1">
      <c r="A1262" s="196"/>
      <c r="B1262" s="196"/>
      <c r="C1262" s="196"/>
      <c r="D1262" s="197"/>
      <c r="E1262" s="198" t="s">
        <v>207</v>
      </c>
      <c r="F1262" s="196"/>
      <c r="G1262" s="196"/>
      <c r="H1262" s="265"/>
      <c r="I1262" s="58"/>
      <c r="J1262" s="6"/>
    </row>
    <row r="1263" spans="1:10" ht="16.2" customHeight="1">
      <c r="A1263" s="193"/>
      <c r="B1263" s="199" t="s">
        <v>222</v>
      </c>
      <c r="C1263" s="193"/>
      <c r="D1263" s="199"/>
      <c r="E1263" s="199"/>
      <c r="F1263" s="199"/>
      <c r="G1263" s="199"/>
      <c r="H1263" s="2"/>
      <c r="I1263" s="58"/>
      <c r="J1263" s="6"/>
    </row>
    <row r="1264" spans="1:10" ht="16.2" customHeight="1">
      <c r="A1264"/>
      <c r="B1264"/>
      <c r="C1264" s="200"/>
      <c r="D1264" s="101"/>
      <c r="E1264" s="200"/>
      <c r="F1264" s="200"/>
      <c r="G1264"/>
      <c r="H1264" s="2"/>
      <c r="I1264" s="58"/>
      <c r="J1264" s="6"/>
    </row>
    <row r="1265" spans="1:10" ht="16.2" customHeight="1" thickBot="1">
      <c r="A1265"/>
      <c r="B1265"/>
      <c r="C1265" s="200"/>
      <c r="D1265" s="101"/>
      <c r="E1265" s="200"/>
      <c r="F1265" s="200"/>
      <c r="G1265"/>
      <c r="H1265" s="2"/>
      <c r="I1265" s="58"/>
      <c r="J1265" s="6"/>
    </row>
    <row r="1266" spans="1:10" ht="16.2" customHeight="1">
      <c r="A1266"/>
      <c r="B1266" s="201" t="s">
        <v>208</v>
      </c>
      <c r="C1266" s="202" t="s">
        <v>235</v>
      </c>
      <c r="D1266" s="203" t="s">
        <v>401</v>
      </c>
      <c r="E1266" s="204"/>
      <c r="F1266" s="205"/>
      <c r="G1266"/>
      <c r="H1266" s="6"/>
      <c r="I1266" s="58"/>
      <c r="J1266" s="6"/>
    </row>
    <row r="1267" spans="1:10" ht="16.2" customHeight="1">
      <c r="A1267"/>
      <c r="B1267" s="206" t="s">
        <v>209</v>
      </c>
      <c r="C1267" s="1094" t="s">
        <v>839</v>
      </c>
      <c r="D1267" s="269" t="s">
        <v>645</v>
      </c>
      <c r="E1267" s="209"/>
      <c r="F1267" s="210"/>
      <c r="G1267"/>
      <c r="H1267" s="6"/>
      <c r="I1267" s="58"/>
      <c r="J1267" s="6"/>
    </row>
    <row r="1268" spans="1:10" ht="16.2" customHeight="1" thickBot="1">
      <c r="A1268"/>
      <c r="B1268" s="206" t="s">
        <v>210</v>
      </c>
      <c r="C1268" s="211" t="s">
        <v>15</v>
      </c>
      <c r="D1268" s="212"/>
      <c r="E1268" s="209"/>
      <c r="F1268" s="210"/>
      <c r="G1268"/>
      <c r="H1268" s="6"/>
      <c r="I1268" s="58"/>
      <c r="J1268" s="6"/>
    </row>
    <row r="1269" spans="1:10" ht="16.2" customHeight="1" thickBot="1">
      <c r="A1269"/>
      <c r="B1269" s="213" t="s">
        <v>211</v>
      </c>
      <c r="C1269" s="214" t="s">
        <v>212</v>
      </c>
      <c r="D1269" s="214" t="s">
        <v>213</v>
      </c>
      <c r="E1269" s="214" t="s">
        <v>214</v>
      </c>
      <c r="F1269" s="215" t="s">
        <v>215</v>
      </c>
      <c r="G1269"/>
      <c r="H1269" s="6"/>
      <c r="I1269" s="58"/>
      <c r="J1269" s="6"/>
    </row>
    <row r="1270" spans="1:10" ht="16.2" customHeight="1" thickBot="1">
      <c r="A1270"/>
      <c r="B1270" s="216" t="s">
        <v>216</v>
      </c>
      <c r="C1270" s="217"/>
      <c r="D1270" s="218"/>
      <c r="E1270" s="217"/>
      <c r="F1270" s="219">
        <f>SUM(F1271:F1274)</f>
        <v>0</v>
      </c>
      <c r="G1270"/>
      <c r="H1270" s="6"/>
      <c r="I1270" s="58"/>
      <c r="J1270" s="6"/>
    </row>
    <row r="1271" spans="1:10" ht="16.2" customHeight="1">
      <c r="A1271"/>
      <c r="B1271" s="1115"/>
      <c r="C1271" s="1096"/>
      <c r="D1271" s="1112"/>
      <c r="E1271" s="1112"/>
      <c r="F1271" s="1114"/>
      <c r="G1271"/>
      <c r="H1271" s="187"/>
      <c r="I1271" s="58"/>
      <c r="J1271" s="6"/>
    </row>
    <row r="1272" spans="1:10" ht="16.2" customHeight="1">
      <c r="A1272"/>
      <c r="B1272" s="1110"/>
      <c r="C1272" s="1096"/>
      <c r="D1272" s="1112"/>
      <c r="E1272" s="1112"/>
      <c r="F1272" s="1114"/>
      <c r="G1272"/>
      <c r="H1272" s="188"/>
      <c r="I1272" s="58"/>
      <c r="J1272" s="6"/>
    </row>
    <row r="1273" spans="1:10" ht="16.2" customHeight="1">
      <c r="A1273"/>
      <c r="B1273" s="1108"/>
      <c r="C1273" s="1096"/>
      <c r="D1273" s="1112"/>
      <c r="E1273" s="1112"/>
      <c r="F1273" s="1114"/>
      <c r="G1273" s="112"/>
      <c r="H1273" s="189"/>
      <c r="I1273" s="58"/>
      <c r="J1273" s="6"/>
    </row>
    <row r="1274" spans="1:10" ht="16.2" customHeight="1" thickBot="1">
      <c r="A1274"/>
      <c r="B1274" s="1108"/>
      <c r="C1274" s="1117"/>
      <c r="D1274" s="1112"/>
      <c r="E1274" s="1112"/>
      <c r="F1274" s="1114"/>
      <c r="G1274"/>
      <c r="H1274" s="189"/>
      <c r="I1274" s="58"/>
      <c r="J1274" s="6"/>
    </row>
    <row r="1275" spans="1:10" ht="16.2" customHeight="1" thickBot="1">
      <c r="A1275"/>
      <c r="B1275" s="216" t="s">
        <v>217</v>
      </c>
      <c r="C1275" s="217"/>
      <c r="D1275" s="218"/>
      <c r="E1275" s="217"/>
      <c r="F1275" s="219">
        <f>SUM(F1276:F1278)</f>
        <v>0</v>
      </c>
      <c r="G1275"/>
      <c r="H1275" s="188"/>
      <c r="I1275" s="58"/>
      <c r="J1275" s="6"/>
    </row>
    <row r="1276" spans="1:10" ht="16.2" customHeight="1">
      <c r="A1276"/>
      <c r="B1276" s="1115"/>
      <c r="C1276" s="1117"/>
      <c r="D1276" s="1118"/>
      <c r="E1276" s="1113"/>
      <c r="F1276" s="1114"/>
      <c r="G1276"/>
      <c r="H1276" s="189"/>
      <c r="I1276" s="58"/>
      <c r="J1276" s="6"/>
    </row>
    <row r="1277" spans="1:10" ht="16.2" customHeight="1">
      <c r="A1277"/>
      <c r="B1277" s="1110"/>
      <c r="C1277" s="1119"/>
      <c r="D1277" s="1120"/>
      <c r="E1277" s="1113"/>
      <c r="F1277" s="1114"/>
      <c r="G1277"/>
      <c r="H1277" s="189"/>
      <c r="I1277" s="58"/>
      <c r="J1277" s="6"/>
    </row>
    <row r="1278" spans="1:10" ht="16.2" customHeight="1" thickBot="1">
      <c r="A1278"/>
      <c r="B1278" s="230"/>
      <c r="C1278" s="231"/>
      <c r="D1278" s="231"/>
      <c r="E1278" s="231"/>
      <c r="F1278" s="223"/>
      <c r="G1278"/>
      <c r="H1278" s="190"/>
      <c r="I1278" s="58"/>
      <c r="J1278" s="6"/>
    </row>
    <row r="1279" spans="1:10" ht="16.2" customHeight="1" thickBot="1">
      <c r="A1279"/>
      <c r="B1279" s="216" t="s">
        <v>218</v>
      </c>
      <c r="C1279" s="217"/>
      <c r="D1279" s="218"/>
      <c r="E1279" s="217"/>
      <c r="F1279" s="219">
        <f>SUM(F1280:F1282)</f>
        <v>0</v>
      </c>
      <c r="G1279"/>
      <c r="H1279" s="189"/>
      <c r="I1279" s="58"/>
      <c r="J1279" s="6"/>
    </row>
    <row r="1280" spans="1:10" ht="16.2" customHeight="1">
      <c r="A1280"/>
      <c r="B1280" s="220"/>
      <c r="C1280" s="221"/>
      <c r="D1280" s="233"/>
      <c r="E1280" s="221"/>
      <c r="F1280" s="223"/>
      <c r="G1280"/>
      <c r="H1280" s="191"/>
      <c r="I1280" s="58"/>
      <c r="J1280" s="6"/>
    </row>
    <row r="1281" spans="1:10" ht="16.2" customHeight="1">
      <c r="A1281"/>
      <c r="B1281" s="224"/>
      <c r="C1281" s="225"/>
      <c r="D1281" s="229"/>
      <c r="E1281" s="225"/>
      <c r="F1281" s="227"/>
      <c r="G1281"/>
      <c r="H1281" s="191"/>
      <c r="I1281" s="58"/>
      <c r="J1281" s="6"/>
    </row>
    <row r="1282" spans="1:10" ht="16.2" customHeight="1" thickBot="1">
      <c r="A1282"/>
      <c r="B1282" s="234"/>
      <c r="C1282" s="231"/>
      <c r="D1282" s="232"/>
      <c r="E1282" s="231"/>
      <c r="F1282" s="235"/>
      <c r="G1282"/>
      <c r="H1282" s="189"/>
      <c r="I1282" s="58"/>
      <c r="J1282" s="6"/>
    </row>
    <row r="1283" spans="1:10" ht="16.2" customHeight="1" thickTop="1" thickBot="1">
      <c r="A1283"/>
      <c r="B1283"/>
      <c r="C1283" s="236"/>
      <c r="D1283" s="237"/>
      <c r="E1283" s="238" t="s">
        <v>219</v>
      </c>
      <c r="F1283" s="239">
        <f>SUM(F1270,F1275,F1279)</f>
        <v>0</v>
      </c>
      <c r="G1283"/>
      <c r="H1283" s="189"/>
      <c r="I1283" s="58"/>
      <c r="J1283" s="6"/>
    </row>
    <row r="1284" spans="1:10" ht="16.2" customHeight="1" thickTop="1" thickBot="1">
      <c r="A1284"/>
      <c r="B1284"/>
      <c r="C1284" s="240"/>
      <c r="D1284" s="241"/>
      <c r="E1284" s="242" t="s">
        <v>220</v>
      </c>
      <c r="F1284" s="239">
        <f>$H$27</f>
        <v>1.5202880000000003</v>
      </c>
      <c r="G1284"/>
      <c r="H1284" s="189"/>
      <c r="I1284" s="58"/>
      <c r="J1284" s="6"/>
    </row>
    <row r="1285" spans="1:10" ht="16.2" customHeight="1" thickTop="1" thickBot="1">
      <c r="A1285"/>
      <c r="B1285"/>
      <c r="C1285" s="243"/>
      <c r="D1285" s="244"/>
      <c r="E1285" s="245" t="s">
        <v>221</v>
      </c>
      <c r="F1285" s="454">
        <f>+F1284*F1283</f>
        <v>0</v>
      </c>
      <c r="G1285"/>
      <c r="H1285" s="192"/>
      <c r="I1285" s="58"/>
      <c r="J1285" s="6"/>
    </row>
    <row r="1286" spans="1:10" ht="16.2" customHeight="1">
      <c r="A1286"/>
      <c r="B1286"/>
      <c r="C1286" s="200"/>
      <c r="D1286" s="208"/>
      <c r="E1286" s="246"/>
      <c r="F1286" s="247"/>
      <c r="G1286"/>
      <c r="H1286" s="54"/>
      <c r="I1286" s="58"/>
      <c r="J1286" s="6"/>
    </row>
    <row r="1287" spans="1:10" ht="16.2" customHeight="1">
      <c r="A1287" s="57"/>
      <c r="B1287" s="57"/>
      <c r="C1287" s="57"/>
      <c r="D1287" s="57"/>
      <c r="E1287" s="57"/>
      <c r="F1287" s="57"/>
      <c r="G1287" s="57"/>
      <c r="H1287" s="58"/>
      <c r="I1287" s="58"/>
      <c r="J1287" s="6"/>
    </row>
    <row r="1288" spans="1:10" ht="16.2" customHeight="1">
      <c r="A1288" s="57"/>
      <c r="B1288" s="57"/>
      <c r="C1288" s="57"/>
      <c r="D1288" s="57"/>
      <c r="E1288" s="57"/>
      <c r="F1288" s="57"/>
      <c r="G1288" s="57"/>
      <c r="H1288" s="58"/>
      <c r="I1288" s="58"/>
      <c r="J1288" s="6"/>
    </row>
    <row r="1289" spans="1:10" ht="16.2" customHeight="1">
      <c r="A1289" s="57"/>
      <c r="B1289" s="57"/>
      <c r="C1289" s="57"/>
      <c r="D1289" s="57"/>
      <c r="E1289" s="57"/>
      <c r="F1289" s="57"/>
      <c r="G1289" s="57"/>
      <c r="H1289" s="58"/>
      <c r="I1289" s="58"/>
      <c r="J1289" s="6"/>
    </row>
    <row r="1290" spans="1:10" ht="16.2" customHeight="1">
      <c r="A1290" s="193"/>
      <c r="B1290" s="194" t="s">
        <v>1172</v>
      </c>
      <c r="C1290" s="193"/>
      <c r="D1290" s="193"/>
      <c r="E1290" s="195" t="str">
        <f>$B$3</f>
        <v xml:space="preserve">ESCUELA Nº </v>
      </c>
      <c r="F1290" s="193"/>
      <c r="G1290" s="193"/>
      <c r="H1290" s="61"/>
      <c r="I1290" s="58"/>
      <c r="J1290" s="6"/>
    </row>
    <row r="1291" spans="1:10" ht="16.2" customHeight="1">
      <c r="A1291" s="193"/>
      <c r="B1291" s="195"/>
      <c r="C1291" s="193"/>
      <c r="D1291" s="193"/>
      <c r="E1291" s="195" t="str">
        <f>$B$4</f>
        <v>SATURNINO SEGUROLA</v>
      </c>
      <c r="F1291" s="193"/>
      <c r="G1291" s="193"/>
      <c r="H1291" s="60"/>
      <c r="I1291" s="58"/>
      <c r="J1291" s="6"/>
    </row>
    <row r="1292" spans="1:10" ht="16.2" customHeight="1">
      <c r="A1292" s="193"/>
      <c r="B1292" s="195"/>
      <c r="C1292" s="193"/>
      <c r="D1292" s="193"/>
      <c r="E1292" s="249" t="str">
        <f>$B$5</f>
        <v>SARMIENTO - SAN JUAN</v>
      </c>
      <c r="F1292" s="193"/>
      <c r="G1292" s="193"/>
      <c r="H1292" s="265"/>
      <c r="I1292" s="58"/>
      <c r="J1292" s="6"/>
    </row>
    <row r="1293" spans="1:10" ht="16.2" customHeight="1">
      <c r="A1293" s="196"/>
      <c r="B1293" s="196"/>
      <c r="C1293" s="196"/>
      <c r="D1293" s="197"/>
      <c r="E1293" s="198" t="s">
        <v>207</v>
      </c>
      <c r="F1293" s="196"/>
      <c r="G1293" s="196"/>
      <c r="H1293" s="2"/>
      <c r="I1293" s="58"/>
      <c r="J1293" s="6"/>
    </row>
    <row r="1294" spans="1:10" ht="16.2" customHeight="1">
      <c r="A1294" s="193"/>
      <c r="B1294" s="199" t="s">
        <v>222</v>
      </c>
      <c r="C1294" s="193"/>
      <c r="D1294" s="199"/>
      <c r="E1294" s="199"/>
      <c r="F1294" s="199"/>
      <c r="G1294" s="199"/>
      <c r="H1294" s="2"/>
      <c r="I1294" s="58"/>
      <c r="J1294" s="6"/>
    </row>
    <row r="1295" spans="1:10" ht="16.2" customHeight="1">
      <c r="A1295"/>
      <c r="B1295"/>
      <c r="C1295" s="200"/>
      <c r="D1295" s="101"/>
      <c r="E1295" s="200"/>
      <c r="F1295" s="200"/>
      <c r="G1295"/>
      <c r="H1295" s="2"/>
      <c r="I1295" s="58"/>
      <c r="J1295" s="6"/>
    </row>
    <row r="1296" spans="1:10" ht="16.2" customHeight="1" thickBot="1">
      <c r="A1296"/>
      <c r="B1296"/>
      <c r="C1296" s="200"/>
      <c r="D1296" s="101"/>
      <c r="E1296" s="200"/>
      <c r="F1296" s="200"/>
      <c r="G1296"/>
      <c r="H1296" s="6"/>
      <c r="I1296" s="58"/>
      <c r="J1296" s="6"/>
    </row>
    <row r="1297" spans="1:10" ht="16.2" customHeight="1">
      <c r="A1297"/>
      <c r="B1297" s="201" t="s">
        <v>208</v>
      </c>
      <c r="C1297" s="202" t="s">
        <v>237</v>
      </c>
      <c r="D1297" s="203" t="s">
        <v>402</v>
      </c>
      <c r="E1297" s="204"/>
      <c r="F1297" s="205"/>
      <c r="G1297"/>
      <c r="H1297" s="6"/>
      <c r="I1297" s="58"/>
      <c r="J1297" s="6"/>
    </row>
    <row r="1298" spans="1:10" ht="16.2" customHeight="1">
      <c r="A1298"/>
      <c r="B1298" s="206" t="s">
        <v>209</v>
      </c>
      <c r="C1298" s="207" t="s">
        <v>11</v>
      </c>
      <c r="D1298" s="269" t="s">
        <v>236</v>
      </c>
      <c r="E1298" s="209"/>
      <c r="F1298" s="210"/>
      <c r="G1298"/>
      <c r="H1298" s="6"/>
      <c r="I1298" s="58"/>
      <c r="J1298" s="6"/>
    </row>
    <row r="1299" spans="1:10" ht="16.2" customHeight="1" thickBot="1">
      <c r="A1299"/>
      <c r="B1299" s="206" t="s">
        <v>210</v>
      </c>
      <c r="C1299" s="211" t="s">
        <v>15</v>
      </c>
      <c r="D1299" s="212"/>
      <c r="E1299" s="209"/>
      <c r="F1299" s="210"/>
      <c r="G1299"/>
      <c r="H1299" s="6"/>
      <c r="I1299" s="58"/>
      <c r="J1299" s="6"/>
    </row>
    <row r="1300" spans="1:10" ht="30.75" customHeight="1" thickBot="1">
      <c r="A1300"/>
      <c r="B1300" s="213" t="s">
        <v>211</v>
      </c>
      <c r="C1300" s="214" t="s">
        <v>212</v>
      </c>
      <c r="D1300" s="214" t="s">
        <v>213</v>
      </c>
      <c r="E1300" s="214" t="s">
        <v>214</v>
      </c>
      <c r="F1300" s="215" t="s">
        <v>215</v>
      </c>
      <c r="G1300"/>
      <c r="H1300" s="6"/>
      <c r="I1300" s="58"/>
      <c r="J1300" s="6"/>
    </row>
    <row r="1301" spans="1:10" ht="16.2" customHeight="1" thickBot="1">
      <c r="A1301"/>
      <c r="B1301" s="216" t="s">
        <v>216</v>
      </c>
      <c r="C1301" s="217"/>
      <c r="D1301" s="218"/>
      <c r="E1301" s="217"/>
      <c r="F1301" s="219">
        <f>SUM(F1302:F1311)</f>
        <v>0</v>
      </c>
      <c r="G1301"/>
      <c r="H1301" s="187"/>
      <c r="I1301" s="58"/>
      <c r="J1301" s="6"/>
    </row>
    <row r="1302" spans="1:10" ht="16.2" customHeight="1">
      <c r="A1302"/>
      <c r="B1302" s="1110"/>
      <c r="C1302" s="1111"/>
      <c r="D1302" s="1112"/>
      <c r="E1302" s="1137"/>
      <c r="F1302" s="1114"/>
      <c r="G1302"/>
      <c r="H1302" s="188"/>
      <c r="I1302" s="58"/>
      <c r="J1302" s="6"/>
    </row>
    <row r="1303" spans="1:10" ht="16.2" customHeight="1">
      <c r="A1303"/>
      <c r="B1303" s="1108"/>
      <c r="C1303" s="1111"/>
      <c r="D1303" s="1112"/>
      <c r="E1303" s="1137"/>
      <c r="F1303" s="1114"/>
      <c r="G1303"/>
      <c r="H1303" s="189"/>
      <c r="I1303" s="58"/>
      <c r="J1303" s="6"/>
    </row>
    <row r="1304" spans="1:10" ht="16.2" customHeight="1">
      <c r="A1304"/>
      <c r="B1304" s="1140"/>
      <c r="C1304" s="1111"/>
      <c r="D1304" s="1112"/>
      <c r="E1304" s="1137"/>
      <c r="F1304" s="1114"/>
      <c r="G1304"/>
      <c r="H1304" s="189"/>
      <c r="I1304" s="58"/>
      <c r="J1304" s="6"/>
    </row>
    <row r="1305" spans="1:10" ht="16.2" customHeight="1">
      <c r="A1305"/>
      <c r="B1305" s="1110"/>
      <c r="C1305" s="1111"/>
      <c r="D1305" s="1112"/>
      <c r="E1305" s="1137"/>
      <c r="F1305" s="1114"/>
      <c r="G1305"/>
      <c r="H1305" s="189"/>
      <c r="I1305" s="58"/>
      <c r="J1305" s="6"/>
    </row>
    <row r="1306" spans="1:10" ht="16.2" customHeight="1">
      <c r="A1306"/>
      <c r="B1306" s="1110"/>
      <c r="C1306" s="1111"/>
      <c r="D1306" s="1112"/>
      <c r="E1306" s="1137"/>
      <c r="F1306" s="1114"/>
      <c r="G1306"/>
      <c r="H1306" s="189"/>
      <c r="I1306" s="58"/>
      <c r="J1306" s="6"/>
    </row>
    <row r="1307" spans="1:10" ht="16.2" customHeight="1">
      <c r="A1307"/>
      <c r="B1307" s="1108"/>
      <c r="C1307" s="221"/>
      <c r="D1307" s="222"/>
      <c r="E1307" s="1112"/>
      <c r="F1307" s="1114"/>
      <c r="G1307"/>
      <c r="H1307" s="189"/>
      <c r="I1307" s="58"/>
      <c r="J1307" s="6"/>
    </row>
    <row r="1308" spans="1:10" ht="16.2" customHeight="1">
      <c r="A1308"/>
      <c r="B1308" s="1108"/>
      <c r="C1308" s="221"/>
      <c r="D1308" s="222"/>
      <c r="E1308" s="1112"/>
      <c r="F1308" s="1114"/>
      <c r="G1308"/>
      <c r="H1308" s="6"/>
      <c r="I1308" s="58"/>
      <c r="J1308" s="6"/>
    </row>
    <row r="1309" spans="1:10" ht="16.2" customHeight="1">
      <c r="A1309"/>
      <c r="B1309" s="1108"/>
      <c r="C1309" s="221"/>
      <c r="D1309" s="222"/>
      <c r="E1309" s="1112"/>
      <c r="F1309" s="1114"/>
      <c r="G1309"/>
      <c r="H1309" s="6"/>
      <c r="I1309" s="58"/>
      <c r="J1309" s="6"/>
    </row>
    <row r="1310" spans="1:10" ht="16.2" customHeight="1">
      <c r="A1310"/>
      <c r="B1310" s="1108"/>
      <c r="C1310" s="221"/>
      <c r="D1310" s="222"/>
      <c r="E1310" s="1112"/>
      <c r="F1310" s="1114"/>
      <c r="G1310"/>
      <c r="H1310" s="6"/>
      <c r="I1310" s="58"/>
      <c r="J1310" s="6"/>
    </row>
    <row r="1311" spans="1:10" ht="16.2" customHeight="1" thickBot="1">
      <c r="A1311"/>
      <c r="B1311" s="230"/>
      <c r="C1311" s="231"/>
      <c r="D1311" s="231"/>
      <c r="E1311" s="231"/>
      <c r="F1311" s="223"/>
      <c r="G1311"/>
      <c r="H1311" s="188"/>
      <c r="I1311" s="58"/>
      <c r="J1311" s="6"/>
    </row>
    <row r="1312" spans="1:10" ht="16.2" customHeight="1" thickBot="1">
      <c r="A1312"/>
      <c r="B1312" s="216" t="s">
        <v>217</v>
      </c>
      <c r="C1312" s="217"/>
      <c r="D1312" s="218"/>
      <c r="E1312" s="217"/>
      <c r="F1312" s="219" t="e">
        <f>SUM(F1313:F1315)</f>
        <v>#REF!</v>
      </c>
      <c r="G1312"/>
      <c r="H1312" s="189"/>
      <c r="I1312" s="58"/>
      <c r="J1312" s="6"/>
    </row>
    <row r="1313" spans="1:10" ht="16.2" customHeight="1">
      <c r="A1313"/>
      <c r="B1313" s="1115" t="s">
        <v>23</v>
      </c>
      <c r="C1313" s="1117" t="s">
        <v>223</v>
      </c>
      <c r="D1313" s="1118" t="e">
        <f>#REF!</f>
        <v>#REF!</v>
      </c>
      <c r="E1313" s="1113">
        <v>1</v>
      </c>
      <c r="F1313" s="1114" t="e">
        <f>D1313*E1313</f>
        <v>#REF!</v>
      </c>
      <c r="G1313"/>
      <c r="H1313" s="189"/>
      <c r="I1313" s="58"/>
      <c r="J1313" s="6"/>
    </row>
    <row r="1314" spans="1:10" ht="16.2" customHeight="1">
      <c r="A1314"/>
      <c r="B1314" s="1110" t="s">
        <v>24</v>
      </c>
      <c r="C1314" s="1119" t="s">
        <v>223</v>
      </c>
      <c r="D1314" s="1120" t="e">
        <f>#REF!</f>
        <v>#REF!</v>
      </c>
      <c r="E1314" s="1113">
        <v>1</v>
      </c>
      <c r="F1314" s="1114" t="e">
        <f>D1314*E1314</f>
        <v>#REF!</v>
      </c>
      <c r="G1314"/>
      <c r="H1314" s="190"/>
      <c r="I1314" s="58"/>
      <c r="J1314" s="6"/>
    </row>
    <row r="1315" spans="1:10" ht="16.2" customHeight="1" thickBot="1">
      <c r="A1315"/>
      <c r="B1315" s="230"/>
      <c r="C1315" s="231"/>
      <c r="D1315" s="231"/>
      <c r="E1315" s="231"/>
      <c r="F1315" s="223"/>
      <c r="G1315"/>
      <c r="H1315" s="189"/>
      <c r="I1315" s="58"/>
      <c r="J1315" s="6"/>
    </row>
    <row r="1316" spans="1:10" ht="16.2" customHeight="1" thickBot="1">
      <c r="A1316"/>
      <c r="B1316" s="216" t="s">
        <v>218</v>
      </c>
      <c r="C1316" s="217"/>
      <c r="D1316" s="218"/>
      <c r="E1316" s="217"/>
      <c r="F1316" s="219">
        <f>SUM(F1317:F1319)</f>
        <v>0</v>
      </c>
      <c r="G1316"/>
      <c r="H1316" s="191"/>
      <c r="I1316" s="58"/>
      <c r="J1316" s="6"/>
    </row>
    <row r="1317" spans="1:10" ht="16.2" customHeight="1">
      <c r="A1317"/>
      <c r="B1317" s="220"/>
      <c r="C1317" s="221"/>
      <c r="D1317" s="233"/>
      <c r="E1317" s="221"/>
      <c r="F1317" s="223"/>
      <c r="G1317"/>
      <c r="H1317" s="191"/>
      <c r="I1317" s="58"/>
      <c r="J1317" s="6"/>
    </row>
    <row r="1318" spans="1:10" ht="16.2" customHeight="1">
      <c r="A1318"/>
      <c r="B1318" s="224"/>
      <c r="C1318" s="225"/>
      <c r="D1318" s="229"/>
      <c r="E1318" s="225"/>
      <c r="F1318" s="227"/>
      <c r="G1318"/>
      <c r="H1318" s="191"/>
      <c r="I1318" s="58"/>
      <c r="J1318" s="6"/>
    </row>
    <row r="1319" spans="1:10" ht="16.2" customHeight="1" thickBot="1">
      <c r="A1319"/>
      <c r="B1319" s="234"/>
      <c r="C1319" s="231"/>
      <c r="D1319" s="232"/>
      <c r="E1319" s="231"/>
      <c r="F1319" s="235"/>
      <c r="G1319"/>
      <c r="H1319" s="188"/>
      <c r="I1319" s="58"/>
      <c r="J1319" s="6"/>
    </row>
    <row r="1320" spans="1:10" ht="16.2" customHeight="1" thickTop="1" thickBot="1">
      <c r="A1320"/>
      <c r="B1320"/>
      <c r="C1320" s="236"/>
      <c r="D1320" s="237"/>
      <c r="E1320" s="238" t="s">
        <v>219</v>
      </c>
      <c r="F1320" s="239" t="e">
        <f>SUM(F1301,F1312,F1316)</f>
        <v>#REF!</v>
      </c>
      <c r="G1320"/>
      <c r="H1320" s="189"/>
      <c r="I1320" s="58"/>
      <c r="J1320" s="6"/>
    </row>
    <row r="1321" spans="1:10" ht="16.2" customHeight="1" thickTop="1" thickBot="1">
      <c r="A1321"/>
      <c r="B1321"/>
      <c r="C1321" s="240"/>
      <c r="D1321" s="241"/>
      <c r="E1321" s="242" t="s">
        <v>220</v>
      </c>
      <c r="F1321" s="239">
        <f>$H$27</f>
        <v>1.5202880000000003</v>
      </c>
      <c r="G1321"/>
      <c r="H1321" s="192"/>
      <c r="I1321" s="58"/>
      <c r="J1321" s="6"/>
    </row>
    <row r="1322" spans="1:10" ht="16.2" customHeight="1" thickTop="1" thickBot="1">
      <c r="A1322"/>
      <c r="B1322"/>
      <c r="C1322" s="243"/>
      <c r="D1322" s="244"/>
      <c r="E1322" s="245" t="s">
        <v>221</v>
      </c>
      <c r="F1322" s="454" t="e">
        <f>+F1321*F1320</f>
        <v>#REF!</v>
      </c>
      <c r="G1322"/>
      <c r="H1322" s="54"/>
      <c r="I1322" s="58"/>
      <c r="J1322" s="6"/>
    </row>
    <row r="1323" spans="1:10" ht="16.2" customHeight="1">
      <c r="A1323"/>
      <c r="B1323"/>
      <c r="C1323" s="200"/>
      <c r="D1323" s="208"/>
      <c r="E1323" s="246"/>
      <c r="F1323" s="247"/>
      <c r="G1323"/>
      <c r="I1323" s="58"/>
      <c r="J1323" s="6"/>
    </row>
    <row r="1324" spans="1:10" ht="16.2" customHeight="1">
      <c r="A1324" s="51"/>
      <c r="B1324" s="51"/>
      <c r="C1324" s="51"/>
      <c r="D1324" s="51"/>
      <c r="E1324" s="51"/>
      <c r="F1324" s="51"/>
      <c r="G1324" s="51"/>
      <c r="I1324" s="58"/>
      <c r="J1324" s="6"/>
    </row>
    <row r="1325" spans="1:10" ht="16.2" customHeight="1">
      <c r="A1325" s="57"/>
      <c r="B1325" s="57"/>
      <c r="C1325" s="57"/>
      <c r="D1325" s="57"/>
      <c r="E1325" s="57"/>
      <c r="F1325" s="57"/>
      <c r="G1325" s="57"/>
      <c r="H1325" s="58"/>
      <c r="I1325" s="58"/>
      <c r="J1325" s="6"/>
    </row>
    <row r="1326" spans="1:10" ht="16.2" customHeight="1">
      <c r="A1326" s="193"/>
      <c r="B1326" s="194" t="s">
        <v>1172</v>
      </c>
      <c r="C1326" s="193"/>
      <c r="D1326" s="193"/>
      <c r="E1326" s="195" t="str">
        <f>$B$3</f>
        <v xml:space="preserve">ESCUELA Nº </v>
      </c>
      <c r="F1326" s="193"/>
      <c r="G1326" s="193"/>
      <c r="H1326" s="61"/>
      <c r="I1326" s="58"/>
      <c r="J1326" s="6"/>
    </row>
    <row r="1327" spans="1:10" ht="16.2" customHeight="1">
      <c r="A1327" s="193"/>
      <c r="B1327" s="195"/>
      <c r="C1327" s="193"/>
      <c r="D1327" s="193"/>
      <c r="E1327" s="195" t="str">
        <f>$B$4</f>
        <v>SATURNINO SEGUROLA</v>
      </c>
      <c r="F1327" s="193"/>
      <c r="G1327" s="193"/>
      <c r="H1327" s="60"/>
      <c r="I1327" s="58"/>
      <c r="J1327" s="6"/>
    </row>
    <row r="1328" spans="1:10" ht="16.2" customHeight="1">
      <c r="A1328" s="193"/>
      <c r="B1328" s="195"/>
      <c r="C1328" s="193"/>
      <c r="D1328" s="193"/>
      <c r="E1328" s="249" t="str">
        <f>$B$5</f>
        <v>SARMIENTO - SAN JUAN</v>
      </c>
      <c r="F1328" s="193"/>
      <c r="G1328" s="193"/>
      <c r="H1328" s="265"/>
      <c r="I1328" s="58"/>
      <c r="J1328" s="6"/>
    </row>
    <row r="1329" spans="1:10" ht="16.2" customHeight="1">
      <c r="A1329" s="196"/>
      <c r="B1329" s="196"/>
      <c r="C1329" s="196"/>
      <c r="D1329" s="197"/>
      <c r="E1329" s="198" t="s">
        <v>207</v>
      </c>
      <c r="F1329" s="196"/>
      <c r="G1329" s="196"/>
      <c r="H1329" s="2"/>
      <c r="I1329" s="58"/>
      <c r="J1329" s="6"/>
    </row>
    <row r="1330" spans="1:10" ht="16.2" customHeight="1">
      <c r="A1330" s="193"/>
      <c r="B1330" s="199" t="s">
        <v>222</v>
      </c>
      <c r="C1330" s="193"/>
      <c r="D1330" s="199"/>
      <c r="E1330" s="199"/>
      <c r="F1330" s="199"/>
      <c r="G1330" s="199"/>
      <c r="H1330" s="2"/>
      <c r="I1330" s="58"/>
      <c r="J1330" s="6"/>
    </row>
    <row r="1331" spans="1:10" ht="16.2" customHeight="1">
      <c r="A1331"/>
      <c r="B1331"/>
      <c r="C1331" s="200"/>
      <c r="D1331" s="101"/>
      <c r="E1331" s="200"/>
      <c r="F1331" s="200"/>
      <c r="G1331"/>
      <c r="H1331" s="2"/>
      <c r="I1331" s="58"/>
      <c r="J1331" s="6"/>
    </row>
    <row r="1332" spans="1:10" ht="16.2" customHeight="1" thickBot="1">
      <c r="A1332"/>
      <c r="B1332"/>
      <c r="C1332" s="200"/>
      <c r="D1332" s="101"/>
      <c r="E1332" s="200"/>
      <c r="F1332" s="200"/>
      <c r="G1332"/>
      <c r="H1332" s="6"/>
      <c r="I1332" s="58"/>
      <c r="J1332" s="6"/>
    </row>
    <row r="1333" spans="1:10" ht="16.2" customHeight="1">
      <c r="A1333"/>
      <c r="B1333" s="201" t="s">
        <v>208</v>
      </c>
      <c r="C1333" s="202" t="s">
        <v>237</v>
      </c>
      <c r="D1333" s="203" t="s">
        <v>402</v>
      </c>
      <c r="E1333" s="204"/>
      <c r="F1333" s="205"/>
      <c r="G1333"/>
      <c r="H1333" s="6"/>
      <c r="I1333" s="58"/>
      <c r="J1333" s="6"/>
    </row>
    <row r="1334" spans="1:10" ht="16.2" customHeight="1">
      <c r="A1334"/>
      <c r="B1334" s="206" t="s">
        <v>209</v>
      </c>
      <c r="C1334" s="207" t="s">
        <v>337</v>
      </c>
      <c r="D1334" s="269" t="s">
        <v>403</v>
      </c>
      <c r="E1334" s="209"/>
      <c r="F1334" s="210"/>
      <c r="G1334"/>
      <c r="H1334" s="6"/>
      <c r="I1334" s="58"/>
      <c r="J1334" s="6"/>
    </row>
    <row r="1335" spans="1:10" ht="16.2" customHeight="1" thickBot="1">
      <c r="A1335"/>
      <c r="B1335" s="206" t="s">
        <v>210</v>
      </c>
      <c r="C1335" s="211" t="s">
        <v>15</v>
      </c>
      <c r="D1335" s="212"/>
      <c r="E1335" s="209"/>
      <c r="F1335" s="210"/>
      <c r="G1335"/>
      <c r="H1335" s="6"/>
      <c r="I1335" s="58"/>
      <c r="J1335" s="6"/>
    </row>
    <row r="1336" spans="1:10" ht="30.75" customHeight="1" thickBot="1">
      <c r="A1336"/>
      <c r="B1336" s="213" t="s">
        <v>211</v>
      </c>
      <c r="C1336" s="214" t="s">
        <v>212</v>
      </c>
      <c r="D1336" s="214" t="s">
        <v>213</v>
      </c>
      <c r="E1336" s="214" t="s">
        <v>214</v>
      </c>
      <c r="F1336" s="215" t="s">
        <v>215</v>
      </c>
      <c r="G1336"/>
      <c r="H1336" s="6"/>
      <c r="I1336" s="58"/>
      <c r="J1336" s="6"/>
    </row>
    <row r="1337" spans="1:10" ht="16.2" customHeight="1" thickBot="1">
      <c r="A1337"/>
      <c r="B1337" s="216" t="s">
        <v>216</v>
      </c>
      <c r="C1337" s="217"/>
      <c r="D1337" s="218"/>
      <c r="E1337" s="217"/>
      <c r="F1337" s="219">
        <f>SUM(F1338:F1344)</f>
        <v>0</v>
      </c>
      <c r="G1337"/>
      <c r="H1337" s="268"/>
      <c r="I1337" s="58"/>
      <c r="J1337" s="6"/>
    </row>
    <row r="1338" spans="1:10" ht="16.2" customHeight="1">
      <c r="A1338"/>
      <c r="B1338" s="1108"/>
      <c r="C1338" s="1111"/>
      <c r="D1338" s="1137"/>
      <c r="E1338" s="1111"/>
      <c r="F1338" s="1114"/>
      <c r="G1338"/>
      <c r="H1338" s="188"/>
      <c r="I1338" s="58"/>
      <c r="J1338" s="6"/>
    </row>
    <row r="1339" spans="1:10" ht="16.2" customHeight="1">
      <c r="A1339"/>
      <c r="B1339" s="1108"/>
      <c r="C1339" s="1111"/>
      <c r="D1339" s="1137"/>
      <c r="E1339" s="1111"/>
      <c r="F1339" s="1114"/>
      <c r="G1339"/>
      <c r="H1339" s="189"/>
      <c r="I1339" s="58"/>
      <c r="J1339" s="6"/>
    </row>
    <row r="1340" spans="1:10" ht="16.2" customHeight="1">
      <c r="A1340"/>
      <c r="B1340" s="1108"/>
      <c r="C1340" s="1111"/>
      <c r="D1340" s="1137"/>
      <c r="E1340" s="1111"/>
      <c r="F1340" s="1114"/>
      <c r="G1340"/>
      <c r="H1340" s="189"/>
      <c r="I1340" s="58"/>
      <c r="J1340" s="6"/>
    </row>
    <row r="1341" spans="1:10" ht="16.2" customHeight="1">
      <c r="A1341"/>
      <c r="B1341" s="1108"/>
      <c r="C1341" s="1117"/>
      <c r="D1341" s="1112"/>
      <c r="E1341" s="1112"/>
      <c r="F1341" s="1114"/>
      <c r="G1341"/>
      <c r="H1341" s="189"/>
      <c r="I1341" s="58"/>
      <c r="J1341" s="6"/>
    </row>
    <row r="1342" spans="1:10" ht="16.2" customHeight="1">
      <c r="A1342"/>
      <c r="B1342" s="1108"/>
      <c r="C1342" s="1117"/>
      <c r="D1342" s="1112"/>
      <c r="E1342" s="1112"/>
      <c r="F1342" s="1114"/>
      <c r="G1342"/>
      <c r="H1342" s="6"/>
      <c r="I1342" s="58"/>
      <c r="J1342" s="6"/>
    </row>
    <row r="1343" spans="1:10" ht="16.2" customHeight="1">
      <c r="A1343"/>
      <c r="B1343" s="220"/>
      <c r="C1343" s="221"/>
      <c r="D1343" s="222"/>
      <c r="E1343" s="222"/>
      <c r="F1343" s="223"/>
      <c r="G1343"/>
      <c r="H1343" s="6"/>
      <c r="I1343" s="58"/>
      <c r="J1343" s="6"/>
    </row>
    <row r="1344" spans="1:10" ht="16.2" customHeight="1" thickBot="1">
      <c r="A1344"/>
      <c r="B1344" s="220"/>
      <c r="C1344" s="221"/>
      <c r="D1344" s="222"/>
      <c r="E1344" s="222"/>
      <c r="F1344" s="223"/>
      <c r="G1344"/>
      <c r="H1344" s="6"/>
      <c r="I1344" s="58"/>
      <c r="J1344" s="6"/>
    </row>
    <row r="1345" spans="1:10" ht="16.2" customHeight="1" thickBot="1">
      <c r="A1345"/>
      <c r="B1345" s="216" t="s">
        <v>217</v>
      </c>
      <c r="C1345" s="217"/>
      <c r="D1345" s="218"/>
      <c r="E1345" s="217"/>
      <c r="F1345" s="219">
        <f>SUM(F1346:F1348)</f>
        <v>0</v>
      </c>
      <c r="G1345"/>
      <c r="H1345" s="189"/>
      <c r="I1345" s="58"/>
      <c r="J1345" s="6"/>
    </row>
    <row r="1346" spans="1:10" ht="16.2" customHeight="1">
      <c r="A1346"/>
      <c r="B1346" s="1115"/>
      <c r="C1346" s="1117"/>
      <c r="D1346" s="1118"/>
      <c r="E1346" s="1113"/>
      <c r="F1346" s="1114"/>
      <c r="G1346"/>
      <c r="H1346" s="189"/>
      <c r="I1346" s="58"/>
      <c r="J1346" s="6"/>
    </row>
    <row r="1347" spans="1:10" ht="16.2" customHeight="1">
      <c r="A1347"/>
      <c r="B1347" s="1110"/>
      <c r="C1347" s="1119"/>
      <c r="D1347" s="1120"/>
      <c r="E1347" s="1113"/>
      <c r="F1347" s="1114"/>
      <c r="G1347"/>
      <c r="H1347" s="190"/>
      <c r="I1347" s="58"/>
      <c r="J1347" s="6"/>
    </row>
    <row r="1348" spans="1:10" ht="16.2" customHeight="1" thickBot="1">
      <c r="A1348"/>
      <c r="B1348" s="230"/>
      <c r="C1348" s="231"/>
      <c r="D1348" s="231"/>
      <c r="E1348" s="231"/>
      <c r="F1348" s="223"/>
      <c r="G1348"/>
      <c r="H1348" s="189"/>
      <c r="I1348" s="58"/>
      <c r="J1348" s="6"/>
    </row>
    <row r="1349" spans="1:10" ht="16.2" customHeight="1" thickBot="1">
      <c r="A1349"/>
      <c r="B1349" s="216" t="s">
        <v>218</v>
      </c>
      <c r="C1349" s="217"/>
      <c r="D1349" s="218"/>
      <c r="E1349" s="217"/>
      <c r="F1349" s="219">
        <f>SUM(F1350:F1352)</f>
        <v>0</v>
      </c>
      <c r="G1349"/>
      <c r="H1349" s="191"/>
      <c r="I1349" s="58"/>
      <c r="J1349" s="6"/>
    </row>
    <row r="1350" spans="1:10" ht="16.2" customHeight="1">
      <c r="A1350"/>
      <c r="B1350" s="220"/>
      <c r="C1350" s="221"/>
      <c r="D1350" s="233"/>
      <c r="E1350" s="221"/>
      <c r="F1350" s="223"/>
      <c r="G1350"/>
      <c r="H1350" s="191"/>
      <c r="I1350" s="58"/>
      <c r="J1350" s="6"/>
    </row>
    <row r="1351" spans="1:10" ht="16.2" customHeight="1">
      <c r="A1351"/>
      <c r="B1351" s="224"/>
      <c r="C1351" s="225"/>
      <c r="D1351" s="229"/>
      <c r="E1351" s="225"/>
      <c r="F1351" s="227"/>
      <c r="G1351"/>
      <c r="H1351" s="191"/>
      <c r="I1351" s="58"/>
      <c r="J1351" s="6"/>
    </row>
    <row r="1352" spans="1:10" ht="16.2" customHeight="1" thickBot="1">
      <c r="A1352"/>
      <c r="B1352" s="234"/>
      <c r="C1352" s="231"/>
      <c r="D1352" s="232"/>
      <c r="E1352" s="231"/>
      <c r="F1352" s="235"/>
      <c r="G1352"/>
      <c r="H1352" s="188"/>
      <c r="I1352" s="58"/>
      <c r="J1352" s="6"/>
    </row>
    <row r="1353" spans="1:10" ht="16.2" customHeight="1" thickTop="1" thickBot="1">
      <c r="A1353"/>
      <c r="B1353"/>
      <c r="C1353" s="236"/>
      <c r="D1353" s="237"/>
      <c r="E1353" s="238" t="s">
        <v>219</v>
      </c>
      <c r="F1353" s="239">
        <f>SUM(F1337,F1345,F1349)</f>
        <v>0</v>
      </c>
      <c r="G1353"/>
      <c r="H1353" s="189"/>
      <c r="I1353" s="58"/>
      <c r="J1353" s="6"/>
    </row>
    <row r="1354" spans="1:10" ht="16.2" customHeight="1" thickTop="1" thickBot="1">
      <c r="A1354"/>
      <c r="B1354"/>
      <c r="C1354" s="240"/>
      <c r="D1354" s="241"/>
      <c r="E1354" s="242" t="s">
        <v>220</v>
      </c>
      <c r="F1354" s="239">
        <f>$H$27</f>
        <v>1.5202880000000003</v>
      </c>
      <c r="G1354"/>
      <c r="H1354" s="192"/>
      <c r="I1354" s="58"/>
      <c r="J1354" s="6"/>
    </row>
    <row r="1355" spans="1:10" ht="16.2" customHeight="1" thickTop="1" thickBot="1">
      <c r="A1355"/>
      <c r="B1355"/>
      <c r="C1355" s="243"/>
      <c r="D1355" s="244"/>
      <c r="E1355" s="245" t="s">
        <v>221</v>
      </c>
      <c r="F1355" s="454">
        <f>+F1354*F1353</f>
        <v>0</v>
      </c>
      <c r="G1355"/>
      <c r="H1355" s="54"/>
      <c r="I1355" s="58"/>
      <c r="J1355" s="6"/>
    </row>
    <row r="1356" spans="1:10" ht="16.2" customHeight="1">
      <c r="A1356"/>
      <c r="B1356"/>
      <c r="C1356" s="200"/>
      <c r="D1356" s="208"/>
      <c r="E1356" s="246"/>
      <c r="F1356" s="247"/>
      <c r="G1356"/>
      <c r="I1356" s="58"/>
      <c r="J1356" s="6"/>
    </row>
    <row r="1357" spans="1:10" ht="16.2" customHeight="1">
      <c r="A1357"/>
      <c r="B1357"/>
      <c r="C1357" s="200"/>
      <c r="D1357" s="208"/>
      <c r="E1357" s="246"/>
      <c r="F1357" s="247"/>
      <c r="G1357"/>
      <c r="J1357" s="6"/>
    </row>
    <row r="1358" spans="1:10" ht="16.2" customHeight="1">
      <c r="A1358" s="51"/>
      <c r="B1358" s="51"/>
      <c r="C1358" s="51"/>
      <c r="D1358" s="51"/>
      <c r="E1358" s="51"/>
      <c r="F1358" s="51"/>
      <c r="G1358" s="51"/>
      <c r="J1358" s="6"/>
    </row>
    <row r="1359" spans="1:10" ht="16.2" customHeight="1">
      <c r="A1359"/>
      <c r="B1359"/>
      <c r="C1359" s="200"/>
      <c r="D1359" s="208"/>
      <c r="E1359" s="246"/>
      <c r="F1359" s="247"/>
      <c r="G1359"/>
      <c r="J1359" s="2"/>
    </row>
    <row r="1360" spans="1:10" ht="16.2" customHeight="1">
      <c r="A1360" s="51"/>
      <c r="B1360" s="51"/>
      <c r="C1360" s="51"/>
      <c r="D1360" s="51"/>
      <c r="E1360" s="51"/>
      <c r="F1360" s="51"/>
      <c r="G1360" s="51"/>
      <c r="J1360" s="2"/>
    </row>
    <row r="1361" spans="1:10" ht="16.2" customHeight="1">
      <c r="A1361" s="57"/>
      <c r="B1361" s="57"/>
      <c r="C1361" s="57"/>
      <c r="D1361" s="57"/>
      <c r="E1361" s="57"/>
      <c r="F1361" s="57"/>
      <c r="G1361" s="57"/>
      <c r="H1361" s="61"/>
      <c r="I1361" s="61"/>
      <c r="J1361" s="2"/>
    </row>
    <row r="1362" spans="1:10" ht="16.2" customHeight="1">
      <c r="A1362" s="193"/>
      <c r="B1362" s="194" t="s">
        <v>1172</v>
      </c>
      <c r="C1362" s="193"/>
      <c r="D1362" s="193"/>
      <c r="E1362" s="195" t="str">
        <f>$B$3</f>
        <v xml:space="preserve">ESCUELA Nº </v>
      </c>
      <c r="F1362" s="193"/>
      <c r="G1362" s="193"/>
      <c r="H1362" s="60"/>
      <c r="I1362" s="60"/>
      <c r="J1362" s="2"/>
    </row>
    <row r="1363" spans="1:10" ht="16.2" customHeight="1">
      <c r="A1363" s="193"/>
      <c r="B1363" s="195"/>
      <c r="C1363" s="193"/>
      <c r="D1363" s="193"/>
      <c r="E1363" s="195" t="str">
        <f>$B$4</f>
        <v>SATURNINO SEGUROLA</v>
      </c>
      <c r="F1363" s="193"/>
      <c r="G1363" s="193"/>
      <c r="J1363" s="2"/>
    </row>
    <row r="1364" spans="1:10" ht="16.2" customHeight="1">
      <c r="A1364" s="193"/>
      <c r="B1364" s="195"/>
      <c r="C1364" s="193"/>
      <c r="D1364" s="193"/>
      <c r="E1364" s="249" t="str">
        <f>$B$5</f>
        <v>SARMIENTO - SAN JUAN</v>
      </c>
      <c r="F1364" s="193"/>
      <c r="G1364" s="193"/>
      <c r="H1364" s="265"/>
      <c r="I1364" s="265"/>
      <c r="J1364" s="2"/>
    </row>
    <row r="1365" spans="1:10" ht="16.2" customHeight="1">
      <c r="A1365" s="196"/>
      <c r="B1365" s="196"/>
      <c r="C1365" s="196"/>
      <c r="D1365" s="197"/>
      <c r="E1365" s="198" t="s">
        <v>207</v>
      </c>
      <c r="F1365" s="196"/>
      <c r="G1365" s="196"/>
      <c r="H1365" s="2"/>
      <c r="I1365" s="2"/>
      <c r="J1365" s="2"/>
    </row>
    <row r="1366" spans="1:10" ht="16.2" customHeight="1">
      <c r="A1366" s="193"/>
      <c r="B1366" s="199" t="s">
        <v>222</v>
      </c>
      <c r="C1366" s="193"/>
      <c r="D1366" s="199"/>
      <c r="E1366" s="199"/>
      <c r="F1366" s="199"/>
      <c r="G1366" s="199"/>
      <c r="H1366" s="2"/>
      <c r="I1366" s="2"/>
      <c r="J1366" s="2"/>
    </row>
    <row r="1367" spans="1:10" ht="16.2" customHeight="1">
      <c r="A1367"/>
      <c r="B1367"/>
      <c r="C1367" s="200"/>
      <c r="D1367" s="101"/>
      <c r="E1367" s="200"/>
      <c r="F1367" s="200"/>
      <c r="G1367"/>
      <c r="H1367" s="2"/>
      <c r="I1367" s="2"/>
      <c r="J1367" s="2"/>
    </row>
    <row r="1368" spans="1:10" ht="16.2" customHeight="1" thickBot="1">
      <c r="A1368"/>
      <c r="B1368"/>
      <c r="C1368" s="200"/>
      <c r="D1368" s="101"/>
      <c r="E1368" s="200"/>
      <c r="F1368" s="200"/>
      <c r="G1368"/>
      <c r="H1368" s="6"/>
      <c r="I1368" s="6"/>
      <c r="J1368" s="2"/>
    </row>
    <row r="1369" spans="1:10" ht="16.2" customHeight="1">
      <c r="A1369"/>
      <c r="B1369" s="201" t="s">
        <v>208</v>
      </c>
      <c r="C1369" s="202" t="s">
        <v>239</v>
      </c>
      <c r="D1369" s="203" t="s">
        <v>404</v>
      </c>
      <c r="E1369" s="204"/>
      <c r="F1369" s="205"/>
      <c r="G1369"/>
      <c r="H1369" s="6"/>
      <c r="I1369" s="6"/>
      <c r="J1369" s="2"/>
    </row>
    <row r="1370" spans="1:10" ht="16.2" customHeight="1">
      <c r="A1370"/>
      <c r="B1370" s="206" t="s">
        <v>209</v>
      </c>
      <c r="C1370" s="207" t="s">
        <v>358</v>
      </c>
      <c r="D1370" s="269" t="s">
        <v>405</v>
      </c>
      <c r="E1370" s="209"/>
      <c r="F1370" s="210"/>
      <c r="G1370"/>
      <c r="H1370" s="6"/>
      <c r="I1370" s="6"/>
      <c r="J1370" s="2"/>
    </row>
    <row r="1371" spans="1:10" ht="16.2" customHeight="1" thickBot="1">
      <c r="A1371"/>
      <c r="B1371" s="206" t="s">
        <v>210</v>
      </c>
      <c r="C1371" s="211" t="s">
        <v>15</v>
      </c>
      <c r="D1371" s="212"/>
      <c r="E1371" s="209"/>
      <c r="F1371" s="210"/>
      <c r="G1371"/>
      <c r="H1371" s="6"/>
      <c r="I1371" s="6"/>
      <c r="J1371" s="2"/>
    </row>
    <row r="1372" spans="1:10" ht="30.75" customHeight="1" thickBot="1">
      <c r="A1372"/>
      <c r="B1372" s="213" t="s">
        <v>211</v>
      </c>
      <c r="C1372" s="214" t="s">
        <v>212</v>
      </c>
      <c r="D1372" s="214" t="s">
        <v>213</v>
      </c>
      <c r="E1372" s="214" t="s">
        <v>214</v>
      </c>
      <c r="F1372" s="215" t="s">
        <v>215</v>
      </c>
      <c r="G1372"/>
      <c r="H1372" s="6"/>
      <c r="I1372" s="6"/>
      <c r="J1372" s="2"/>
    </row>
    <row r="1373" spans="1:10" ht="16.2" customHeight="1" thickBot="1">
      <c r="A1373"/>
      <c r="B1373" s="216" t="s">
        <v>216</v>
      </c>
      <c r="C1373" s="217"/>
      <c r="D1373" s="218"/>
      <c r="E1373" s="217"/>
      <c r="F1373" s="219">
        <f>SUM(F1374:F1378)</f>
        <v>0</v>
      </c>
      <c r="G1373"/>
      <c r="H1373" s="187"/>
      <c r="I1373" s="187"/>
      <c r="J1373" s="2"/>
    </row>
    <row r="1374" spans="1:10" ht="16.2" customHeight="1">
      <c r="A1374"/>
      <c r="B1374" s="1110"/>
      <c r="C1374" s="1111"/>
      <c r="D1374" s="1112"/>
      <c r="E1374" s="1113"/>
      <c r="F1374" s="1114"/>
      <c r="G1374"/>
      <c r="H1374" s="188"/>
      <c r="I1374" s="188"/>
      <c r="J1374" s="2"/>
    </row>
    <row r="1375" spans="1:10" ht="16.2" customHeight="1">
      <c r="A1375"/>
      <c r="B1375" s="1108"/>
      <c r="C1375" s="1111"/>
      <c r="D1375" s="1112"/>
      <c r="E1375" s="1113"/>
      <c r="F1375" s="1114"/>
      <c r="G1375"/>
      <c r="H1375" s="189"/>
      <c r="I1375" s="189"/>
      <c r="J1375" s="2"/>
    </row>
    <row r="1376" spans="1:10" ht="16.2" customHeight="1">
      <c r="A1376"/>
      <c r="B1376" s="1108"/>
      <c r="C1376" s="1111"/>
      <c r="D1376" s="1112"/>
      <c r="E1376" s="1113"/>
      <c r="F1376" s="1114"/>
      <c r="G1376"/>
      <c r="H1376" s="189"/>
      <c r="I1376" s="189"/>
      <c r="J1376" s="2"/>
    </row>
    <row r="1377" spans="1:10" ht="16.2" customHeight="1">
      <c r="A1377"/>
      <c r="B1377" s="220"/>
      <c r="C1377" s="221"/>
      <c r="D1377" s="222"/>
      <c r="E1377" s="222"/>
      <c r="F1377" s="223"/>
      <c r="G1377"/>
      <c r="H1377" s="189"/>
      <c r="I1377" s="189"/>
      <c r="J1377" s="2"/>
    </row>
    <row r="1378" spans="1:10" ht="16.2" customHeight="1" thickBot="1">
      <c r="A1378"/>
      <c r="B1378" s="230"/>
      <c r="C1378" s="231"/>
      <c r="D1378" s="231"/>
      <c r="E1378" s="231"/>
      <c r="F1378" s="223"/>
      <c r="G1378"/>
      <c r="H1378" s="188"/>
      <c r="I1378" s="188"/>
      <c r="J1378" s="2"/>
    </row>
    <row r="1379" spans="1:10" ht="16.2" customHeight="1" thickBot="1">
      <c r="A1379"/>
      <c r="B1379" s="216" t="s">
        <v>217</v>
      </c>
      <c r="C1379" s="217"/>
      <c r="D1379" s="218"/>
      <c r="E1379" s="217"/>
      <c r="F1379" s="219">
        <f>SUM(F1380:F1382)</f>
        <v>0</v>
      </c>
      <c r="G1379"/>
      <c r="H1379" s="189"/>
      <c r="I1379" s="189"/>
      <c r="J1379" s="2"/>
    </row>
    <row r="1380" spans="1:10" ht="16.2" customHeight="1">
      <c r="A1380"/>
      <c r="B1380" s="1115"/>
      <c r="C1380" s="1117"/>
      <c r="D1380" s="1118"/>
      <c r="E1380" s="1113"/>
      <c r="F1380" s="1114"/>
      <c r="G1380"/>
      <c r="H1380" s="189"/>
      <c r="I1380" s="189"/>
      <c r="J1380" s="2"/>
    </row>
    <row r="1381" spans="1:10" ht="16.2" customHeight="1">
      <c r="A1381"/>
      <c r="B1381" s="1110"/>
      <c r="C1381" s="1119"/>
      <c r="D1381" s="1120"/>
      <c r="E1381" s="1113"/>
      <c r="F1381" s="1114"/>
      <c r="G1381"/>
      <c r="H1381" s="190"/>
      <c r="I1381" s="190"/>
      <c r="J1381" s="2"/>
    </row>
    <row r="1382" spans="1:10" ht="16.2" customHeight="1" thickBot="1">
      <c r="A1382"/>
      <c r="B1382" s="230"/>
      <c r="C1382" s="231"/>
      <c r="D1382" s="231"/>
      <c r="E1382" s="231"/>
      <c r="F1382" s="223"/>
      <c r="G1382"/>
      <c r="H1382" s="189"/>
      <c r="I1382" s="189"/>
      <c r="J1382" s="2"/>
    </row>
    <row r="1383" spans="1:10" ht="16.2" customHeight="1" thickBot="1">
      <c r="A1383"/>
      <c r="B1383" s="216" t="s">
        <v>218</v>
      </c>
      <c r="C1383" s="217"/>
      <c r="D1383" s="218"/>
      <c r="E1383" s="217"/>
      <c r="F1383" s="219">
        <f>SUM(F1384:F1386)</f>
        <v>0</v>
      </c>
      <c r="G1383"/>
      <c r="H1383" s="191"/>
      <c r="I1383" s="191"/>
      <c r="J1383" s="2"/>
    </row>
    <row r="1384" spans="1:10" ht="16.2" customHeight="1">
      <c r="A1384"/>
      <c r="B1384" s="220"/>
      <c r="C1384" s="221"/>
      <c r="D1384" s="233"/>
      <c r="E1384" s="221"/>
      <c r="F1384" s="223"/>
      <c r="G1384"/>
      <c r="H1384" s="191"/>
      <c r="I1384" s="191"/>
      <c r="J1384" s="2"/>
    </row>
    <row r="1385" spans="1:10" ht="16.2" customHeight="1">
      <c r="A1385"/>
      <c r="B1385" s="224"/>
      <c r="C1385" s="225"/>
      <c r="D1385" s="229"/>
      <c r="E1385" s="225"/>
      <c r="F1385" s="227"/>
      <c r="G1385"/>
      <c r="H1385" s="191"/>
      <c r="I1385" s="191"/>
      <c r="J1385" s="2"/>
    </row>
    <row r="1386" spans="1:10" ht="16.2" customHeight="1" thickBot="1">
      <c r="A1386"/>
      <c r="B1386" s="234"/>
      <c r="C1386" s="231"/>
      <c r="D1386" s="232"/>
      <c r="E1386" s="231"/>
      <c r="F1386" s="235"/>
      <c r="G1386"/>
      <c r="H1386" s="188"/>
      <c r="I1386" s="188"/>
      <c r="J1386" s="2"/>
    </row>
    <row r="1387" spans="1:10" ht="16.2" customHeight="1" thickTop="1" thickBot="1">
      <c r="A1387"/>
      <c r="B1387"/>
      <c r="C1387" s="236"/>
      <c r="D1387" s="237"/>
      <c r="E1387" s="238" t="s">
        <v>219</v>
      </c>
      <c r="F1387" s="239">
        <f>SUM(F1373,F1379,F1383)</f>
        <v>0</v>
      </c>
      <c r="G1387"/>
      <c r="H1387" s="189"/>
      <c r="I1387" s="189"/>
      <c r="J1387" s="2"/>
    </row>
    <row r="1388" spans="1:10" ht="16.2" customHeight="1" thickTop="1" thickBot="1">
      <c r="A1388"/>
      <c r="B1388"/>
      <c r="C1388" s="240"/>
      <c r="D1388" s="241"/>
      <c r="E1388" s="242" t="s">
        <v>220</v>
      </c>
      <c r="F1388" s="239">
        <f>$H$27</f>
        <v>1.5202880000000003</v>
      </c>
      <c r="G1388"/>
      <c r="H1388" s="192"/>
      <c r="I1388" s="192"/>
      <c r="J1388" s="2"/>
    </row>
    <row r="1389" spans="1:10" ht="16.2" customHeight="1" thickTop="1" thickBot="1">
      <c r="A1389"/>
      <c r="B1389"/>
      <c r="C1389" s="243"/>
      <c r="D1389" s="244"/>
      <c r="E1389" s="245" t="s">
        <v>221</v>
      </c>
      <c r="F1389" s="454">
        <f>+F1388*F1387</f>
        <v>0</v>
      </c>
      <c r="G1389"/>
      <c r="H1389" s="54"/>
      <c r="I1389" s="54"/>
      <c r="J1389" s="2"/>
    </row>
    <row r="1390" spans="1:10" ht="16.2" customHeight="1">
      <c r="A1390"/>
      <c r="B1390"/>
      <c r="C1390" s="200"/>
      <c r="D1390" s="208"/>
      <c r="E1390" s="246"/>
      <c r="F1390" s="247"/>
      <c r="G1390"/>
      <c r="J1390" s="2"/>
    </row>
    <row r="1391" spans="1:10" ht="16.2" customHeight="1">
      <c r="A1391"/>
      <c r="B1391"/>
      <c r="C1391" s="200"/>
      <c r="D1391" s="208"/>
      <c r="E1391" s="246"/>
      <c r="F1391" s="247"/>
      <c r="G1391"/>
      <c r="J1391" s="2"/>
    </row>
    <row r="1392" spans="1:10" ht="16.2" customHeight="1">
      <c r="A1392" s="57"/>
      <c r="B1392" s="57"/>
      <c r="C1392" s="57"/>
      <c r="D1392" s="57"/>
      <c r="E1392" s="57"/>
      <c r="F1392" s="57"/>
      <c r="G1392" s="57"/>
      <c r="H1392" s="61"/>
      <c r="I1392" s="61"/>
      <c r="J1392" s="2"/>
    </row>
    <row r="1393" spans="1:10" ht="16.2" customHeight="1">
      <c r="A1393" s="193"/>
      <c r="B1393" s="194" t="s">
        <v>1172</v>
      </c>
      <c r="C1393" s="193"/>
      <c r="D1393" s="193"/>
      <c r="E1393" s="195" t="str">
        <f>$B$3</f>
        <v xml:space="preserve">ESCUELA Nº </v>
      </c>
      <c r="F1393" s="193"/>
      <c r="G1393" s="193"/>
      <c r="H1393" s="60"/>
      <c r="I1393" s="60"/>
      <c r="J1393" s="2"/>
    </row>
    <row r="1394" spans="1:10" ht="16.2" customHeight="1">
      <c r="A1394" s="193"/>
      <c r="B1394" s="195"/>
      <c r="C1394" s="193"/>
      <c r="D1394" s="193"/>
      <c r="E1394" s="195" t="str">
        <f>$B$4</f>
        <v>SATURNINO SEGUROLA</v>
      </c>
      <c r="F1394" s="193"/>
      <c r="G1394" s="193"/>
      <c r="J1394" s="2"/>
    </row>
    <row r="1395" spans="1:10" ht="16.2" customHeight="1">
      <c r="A1395" s="193"/>
      <c r="B1395" s="195"/>
      <c r="C1395" s="193"/>
      <c r="D1395" s="193"/>
      <c r="E1395" s="249" t="str">
        <f>$B$5</f>
        <v>SARMIENTO - SAN JUAN</v>
      </c>
      <c r="F1395" s="193"/>
      <c r="G1395" s="193"/>
      <c r="H1395" s="265"/>
      <c r="I1395" s="265"/>
      <c r="J1395" s="2"/>
    </row>
    <row r="1396" spans="1:10" ht="16.2" customHeight="1">
      <c r="A1396" s="196"/>
      <c r="B1396" s="196"/>
      <c r="C1396" s="196"/>
      <c r="D1396" s="197"/>
      <c r="E1396" s="198" t="s">
        <v>207</v>
      </c>
      <c r="F1396" s="196"/>
      <c r="G1396" s="196"/>
      <c r="H1396" s="2"/>
      <c r="I1396" s="2"/>
      <c r="J1396" s="2"/>
    </row>
    <row r="1397" spans="1:10" ht="16.2" customHeight="1">
      <c r="A1397" s="193"/>
      <c r="B1397" s="199" t="s">
        <v>222</v>
      </c>
      <c r="C1397" s="193"/>
      <c r="D1397" s="199"/>
      <c r="E1397" s="199"/>
      <c r="F1397" s="199"/>
      <c r="G1397" s="199"/>
      <c r="H1397" s="2"/>
      <c r="I1397" s="2"/>
      <c r="J1397" s="2"/>
    </row>
    <row r="1398" spans="1:10" ht="16.2" customHeight="1">
      <c r="A1398"/>
      <c r="B1398"/>
      <c r="C1398" s="200"/>
      <c r="D1398" s="101"/>
      <c r="E1398" s="200"/>
      <c r="F1398" s="200"/>
      <c r="G1398"/>
      <c r="H1398" s="2"/>
      <c r="I1398" s="2"/>
      <c r="J1398" s="2"/>
    </row>
    <row r="1399" spans="1:10" ht="16.2" customHeight="1" thickBot="1">
      <c r="A1399"/>
      <c r="B1399"/>
      <c r="C1399" s="200"/>
      <c r="D1399" s="101"/>
      <c r="E1399" s="200"/>
      <c r="F1399" s="200"/>
      <c r="G1399"/>
      <c r="H1399" s="6"/>
      <c r="I1399" s="6"/>
      <c r="J1399" s="2"/>
    </row>
    <row r="1400" spans="1:10" ht="16.2" customHeight="1">
      <c r="A1400"/>
      <c r="B1400" s="201" t="s">
        <v>208</v>
      </c>
      <c r="C1400" s="202" t="s">
        <v>239</v>
      </c>
      <c r="D1400" s="203" t="s">
        <v>404</v>
      </c>
      <c r="E1400" s="204"/>
      <c r="F1400" s="205"/>
      <c r="G1400"/>
      <c r="H1400" s="6"/>
      <c r="I1400" s="6"/>
      <c r="J1400" s="2"/>
    </row>
    <row r="1401" spans="1:10" ht="16.2" customHeight="1">
      <c r="A1401"/>
      <c r="B1401" s="206" t="s">
        <v>209</v>
      </c>
      <c r="C1401" s="207" t="s">
        <v>359</v>
      </c>
      <c r="D1401" s="269" t="s">
        <v>406</v>
      </c>
      <c r="E1401" s="209"/>
      <c r="F1401" s="210"/>
      <c r="G1401"/>
      <c r="H1401" s="6"/>
      <c r="I1401" s="6"/>
      <c r="J1401" s="2"/>
    </row>
    <row r="1402" spans="1:10" ht="16.2" customHeight="1" thickBot="1">
      <c r="A1402"/>
      <c r="B1402" s="206" t="s">
        <v>210</v>
      </c>
      <c r="C1402" s="211" t="s">
        <v>15</v>
      </c>
      <c r="D1402" s="212"/>
      <c r="E1402" s="209"/>
      <c r="F1402" s="210"/>
      <c r="G1402"/>
      <c r="H1402" s="6"/>
      <c r="I1402" s="6"/>
      <c r="J1402" s="2"/>
    </row>
    <row r="1403" spans="1:10" ht="28.5" customHeight="1" thickBot="1">
      <c r="A1403"/>
      <c r="B1403" s="213" t="s">
        <v>211</v>
      </c>
      <c r="C1403" s="214" t="s">
        <v>212</v>
      </c>
      <c r="D1403" s="214" t="s">
        <v>213</v>
      </c>
      <c r="E1403" s="214" t="s">
        <v>214</v>
      </c>
      <c r="F1403" s="215" t="s">
        <v>215</v>
      </c>
      <c r="G1403"/>
      <c r="H1403" s="6"/>
      <c r="I1403" s="6"/>
      <c r="J1403" s="2"/>
    </row>
    <row r="1404" spans="1:10" ht="16.2" customHeight="1" thickBot="1">
      <c r="A1404"/>
      <c r="B1404" s="216" t="s">
        <v>216</v>
      </c>
      <c r="C1404" s="217"/>
      <c r="D1404" s="218"/>
      <c r="E1404" s="217"/>
      <c r="F1404" s="219">
        <f>SUM(F1405:F1409)</f>
        <v>0</v>
      </c>
      <c r="G1404"/>
      <c r="H1404" s="187"/>
      <c r="I1404" s="187"/>
      <c r="J1404" s="2"/>
    </row>
    <row r="1405" spans="1:10" ht="16.2" customHeight="1">
      <c r="A1405"/>
      <c r="B1405" s="1110"/>
      <c r="C1405" s="1111"/>
      <c r="D1405" s="1112"/>
      <c r="E1405" s="1113"/>
      <c r="F1405" s="1114"/>
      <c r="G1405"/>
      <c r="H1405" s="188"/>
      <c r="I1405" s="188"/>
      <c r="J1405" s="2"/>
    </row>
    <row r="1406" spans="1:10" ht="16.2" customHeight="1">
      <c r="A1406"/>
      <c r="B1406" s="1108"/>
      <c r="C1406" s="1111"/>
      <c r="D1406" s="1112"/>
      <c r="E1406" s="1113"/>
      <c r="F1406" s="1114"/>
      <c r="G1406"/>
      <c r="H1406" s="189"/>
      <c r="I1406" s="189"/>
      <c r="J1406" s="2"/>
    </row>
    <row r="1407" spans="1:10" ht="16.2" customHeight="1">
      <c r="A1407"/>
      <c r="B1407" s="1108"/>
      <c r="C1407" s="1111"/>
      <c r="D1407" s="1112"/>
      <c r="E1407" s="1113"/>
      <c r="F1407" s="1114"/>
      <c r="G1407"/>
      <c r="H1407" s="189"/>
      <c r="I1407" s="189"/>
      <c r="J1407" s="2"/>
    </row>
    <row r="1408" spans="1:10" ht="16.2" customHeight="1">
      <c r="A1408"/>
      <c r="B1408" s="1108"/>
      <c r="C1408" s="1117"/>
      <c r="D1408" s="1112"/>
      <c r="E1408" s="1112"/>
      <c r="F1408" s="1114"/>
      <c r="G1408"/>
      <c r="H1408" s="189"/>
      <c r="I1408" s="189"/>
      <c r="J1408" s="2"/>
    </row>
    <row r="1409" spans="1:10" ht="16.2" customHeight="1" thickBot="1">
      <c r="A1409"/>
      <c r="B1409" s="230"/>
      <c r="C1409" s="231"/>
      <c r="D1409" s="231"/>
      <c r="E1409" s="231"/>
      <c r="F1409" s="223"/>
      <c r="G1409"/>
      <c r="H1409" s="188"/>
      <c r="I1409" s="188"/>
      <c r="J1409" s="2"/>
    </row>
    <row r="1410" spans="1:10" ht="16.2" customHeight="1" thickBot="1">
      <c r="A1410"/>
      <c r="B1410" s="216" t="s">
        <v>217</v>
      </c>
      <c r="C1410" s="217"/>
      <c r="D1410" s="218"/>
      <c r="E1410" s="217"/>
      <c r="F1410" s="219">
        <f>SUM(F1411:F1413)</f>
        <v>0</v>
      </c>
      <c r="G1410"/>
      <c r="H1410" s="189"/>
      <c r="I1410" s="189"/>
      <c r="J1410" s="2"/>
    </row>
    <row r="1411" spans="1:10" ht="16.2" customHeight="1">
      <c r="A1411"/>
      <c r="B1411" s="1115"/>
      <c r="C1411" s="1117"/>
      <c r="D1411" s="1118"/>
      <c r="E1411" s="1113"/>
      <c r="F1411" s="1114"/>
      <c r="G1411"/>
      <c r="H1411" s="189"/>
      <c r="I1411" s="189"/>
      <c r="J1411" s="2"/>
    </row>
    <row r="1412" spans="1:10" ht="16.2" customHeight="1">
      <c r="A1412"/>
      <c r="B1412" s="1110"/>
      <c r="C1412" s="1119"/>
      <c r="D1412" s="1120"/>
      <c r="E1412" s="1113"/>
      <c r="F1412" s="1114"/>
      <c r="G1412"/>
      <c r="H1412" s="190"/>
      <c r="I1412" s="190"/>
      <c r="J1412" s="2"/>
    </row>
    <row r="1413" spans="1:10" ht="16.2" customHeight="1" thickBot="1">
      <c r="A1413"/>
      <c r="B1413" s="230"/>
      <c r="C1413" s="231"/>
      <c r="D1413" s="231"/>
      <c r="E1413" s="231"/>
      <c r="F1413" s="223"/>
      <c r="G1413"/>
      <c r="H1413" s="189"/>
      <c r="I1413" s="189"/>
      <c r="J1413" s="2"/>
    </row>
    <row r="1414" spans="1:10" ht="16.2" customHeight="1" thickBot="1">
      <c r="A1414"/>
      <c r="B1414" s="216" t="s">
        <v>218</v>
      </c>
      <c r="C1414" s="217"/>
      <c r="D1414" s="218"/>
      <c r="E1414" s="217"/>
      <c r="F1414" s="219">
        <f>SUM(F1415:F1417)</f>
        <v>0</v>
      </c>
      <c r="G1414"/>
      <c r="H1414" s="191"/>
      <c r="I1414" s="191"/>
      <c r="J1414" s="2"/>
    </row>
    <row r="1415" spans="1:10" ht="16.2" customHeight="1">
      <c r="A1415"/>
      <c r="B1415" s="220"/>
      <c r="C1415" s="221"/>
      <c r="D1415" s="233"/>
      <c r="E1415" s="221"/>
      <c r="F1415" s="223"/>
      <c r="G1415"/>
      <c r="H1415" s="191"/>
      <c r="I1415" s="191"/>
      <c r="J1415" s="2"/>
    </row>
    <row r="1416" spans="1:10" ht="16.2" customHeight="1">
      <c r="A1416"/>
      <c r="B1416" s="224"/>
      <c r="C1416" s="225"/>
      <c r="D1416" s="229"/>
      <c r="E1416" s="225"/>
      <c r="F1416" s="227"/>
      <c r="G1416"/>
      <c r="H1416" s="191"/>
      <c r="I1416" s="191"/>
      <c r="J1416" s="2"/>
    </row>
    <row r="1417" spans="1:10" ht="16.2" customHeight="1" thickBot="1">
      <c r="A1417"/>
      <c r="B1417" s="234"/>
      <c r="C1417" s="231"/>
      <c r="D1417" s="232"/>
      <c r="E1417" s="231"/>
      <c r="F1417" s="235"/>
      <c r="G1417"/>
      <c r="H1417" s="188"/>
      <c r="I1417" s="188"/>
      <c r="J1417" s="2"/>
    </row>
    <row r="1418" spans="1:10" ht="16.2" customHeight="1" thickTop="1" thickBot="1">
      <c r="A1418"/>
      <c r="B1418"/>
      <c r="C1418" s="236"/>
      <c r="D1418" s="237"/>
      <c r="E1418" s="238" t="s">
        <v>219</v>
      </c>
      <c r="F1418" s="239">
        <f>SUM(F1404,F1410,F1414)</f>
        <v>0</v>
      </c>
      <c r="G1418"/>
      <c r="H1418" s="189"/>
      <c r="I1418" s="189"/>
      <c r="J1418" s="2"/>
    </row>
    <row r="1419" spans="1:10" ht="16.2" customHeight="1" thickTop="1" thickBot="1">
      <c r="A1419"/>
      <c r="B1419"/>
      <c r="C1419" s="240"/>
      <c r="D1419" s="241"/>
      <c r="E1419" s="242" t="s">
        <v>220</v>
      </c>
      <c r="F1419" s="239">
        <f>$H$27</f>
        <v>1.5202880000000003</v>
      </c>
      <c r="G1419"/>
      <c r="H1419" s="192"/>
      <c r="I1419" s="192"/>
      <c r="J1419" s="2"/>
    </row>
    <row r="1420" spans="1:10" ht="16.2" customHeight="1" thickTop="1" thickBot="1">
      <c r="A1420"/>
      <c r="B1420"/>
      <c r="C1420" s="243"/>
      <c r="D1420" s="244"/>
      <c r="E1420" s="245" t="s">
        <v>221</v>
      </c>
      <c r="F1420" s="454">
        <f>+F1419*F1418</f>
        <v>0</v>
      </c>
      <c r="G1420"/>
      <c r="H1420" s="54"/>
      <c r="I1420" s="54"/>
      <c r="J1420" s="2"/>
    </row>
    <row r="1421" spans="1:10" ht="16.2" customHeight="1">
      <c r="A1421"/>
      <c r="B1421"/>
      <c r="C1421" s="200"/>
      <c r="D1421" s="208"/>
      <c r="E1421" s="246"/>
      <c r="F1421" s="247"/>
      <c r="G1421"/>
      <c r="J1421" s="2"/>
    </row>
    <row r="1422" spans="1:10" ht="16.2" customHeight="1">
      <c r="A1422"/>
      <c r="B1422"/>
      <c r="C1422" s="200"/>
      <c r="D1422" s="208"/>
      <c r="E1422" s="246"/>
      <c r="F1422" s="247"/>
      <c r="G1422"/>
      <c r="J1422" s="2"/>
    </row>
    <row r="1423" spans="1:10" ht="16.2" customHeight="1">
      <c r="A1423"/>
      <c r="B1423"/>
      <c r="C1423" s="200"/>
      <c r="D1423" s="208"/>
      <c r="E1423" s="246"/>
      <c r="F1423" s="247"/>
      <c r="G1423"/>
      <c r="J1423" s="2"/>
    </row>
    <row r="1424" spans="1:10" ht="16.2" customHeight="1">
      <c r="A1424" s="193"/>
      <c r="B1424" s="194" t="s">
        <v>1172</v>
      </c>
      <c r="C1424" s="193"/>
      <c r="D1424" s="193"/>
      <c r="E1424" s="195" t="str">
        <f>$B$3</f>
        <v xml:space="preserve">ESCUELA Nº </v>
      </c>
      <c r="F1424" s="193"/>
      <c r="G1424" s="193"/>
      <c r="H1424" s="58"/>
      <c r="I1424" s="54"/>
      <c r="J1424" s="2"/>
    </row>
    <row r="1425" spans="1:10" ht="16.2" customHeight="1">
      <c r="A1425" s="193"/>
      <c r="B1425" s="195"/>
      <c r="C1425" s="193"/>
      <c r="D1425" s="193"/>
      <c r="E1425" s="195" t="str">
        <f>$B$4</f>
        <v>SATURNINO SEGUROLA</v>
      </c>
      <c r="F1425" s="193"/>
      <c r="G1425" s="193"/>
      <c r="H1425" s="61"/>
      <c r="I1425" s="54"/>
      <c r="J1425" s="2"/>
    </row>
    <row r="1426" spans="1:10" ht="16.2" customHeight="1">
      <c r="A1426" s="193"/>
      <c r="B1426" s="195"/>
      <c r="C1426" s="193"/>
      <c r="D1426" s="193"/>
      <c r="E1426" s="249" t="str">
        <f>$B$5</f>
        <v>SARMIENTO - SAN JUAN</v>
      </c>
      <c r="F1426" s="193"/>
      <c r="G1426" s="193"/>
      <c r="H1426" s="60"/>
      <c r="I1426" s="54"/>
      <c r="J1426" s="2"/>
    </row>
    <row r="1427" spans="1:10" ht="16.2" customHeight="1">
      <c r="A1427" s="196"/>
      <c r="B1427" s="196"/>
      <c r="C1427" s="196"/>
      <c r="D1427" s="197"/>
      <c r="E1427" s="198" t="s">
        <v>207</v>
      </c>
      <c r="F1427" s="196"/>
      <c r="G1427" s="196"/>
      <c r="H1427" s="265"/>
      <c r="I1427" s="54"/>
      <c r="J1427" s="2"/>
    </row>
    <row r="1428" spans="1:10" ht="16.2" customHeight="1">
      <c r="A1428" s="193"/>
      <c r="B1428" s="199" t="s">
        <v>222</v>
      </c>
      <c r="C1428" s="193"/>
      <c r="D1428" s="199"/>
      <c r="E1428" s="199"/>
      <c r="F1428" s="199"/>
      <c r="G1428" s="199"/>
      <c r="H1428" s="2"/>
      <c r="I1428" s="54"/>
      <c r="J1428" s="2"/>
    </row>
    <row r="1429" spans="1:10" ht="16.2" customHeight="1">
      <c r="A1429"/>
      <c r="B1429"/>
      <c r="C1429" s="200"/>
      <c r="D1429" s="101"/>
      <c r="E1429" s="200"/>
      <c r="F1429" s="200"/>
      <c r="G1429"/>
      <c r="H1429" s="2"/>
      <c r="I1429" s="54"/>
      <c r="J1429" s="2"/>
    </row>
    <row r="1430" spans="1:10" ht="16.2" customHeight="1" thickBot="1">
      <c r="A1430"/>
      <c r="B1430"/>
      <c r="C1430" s="200"/>
      <c r="D1430" s="101"/>
      <c r="E1430" s="200"/>
      <c r="F1430" s="200"/>
      <c r="G1430"/>
      <c r="H1430" s="2"/>
      <c r="I1430" s="54"/>
      <c r="J1430" s="2"/>
    </row>
    <row r="1431" spans="1:10" ht="16.2" customHeight="1">
      <c r="A1431"/>
      <c r="B1431" s="201" t="s">
        <v>208</v>
      </c>
      <c r="C1431" s="202" t="s">
        <v>245</v>
      </c>
      <c r="D1431" s="203" t="s">
        <v>407</v>
      </c>
      <c r="E1431" s="204"/>
      <c r="F1431" s="205"/>
      <c r="G1431"/>
      <c r="H1431" s="6"/>
      <c r="I1431" s="54"/>
      <c r="J1431" s="2"/>
    </row>
    <row r="1432" spans="1:10" ht="16.2" customHeight="1">
      <c r="A1432"/>
      <c r="B1432" s="206" t="s">
        <v>209</v>
      </c>
      <c r="C1432" s="207">
        <v>10.1</v>
      </c>
      <c r="D1432" s="269" t="s">
        <v>408</v>
      </c>
      <c r="E1432" s="209"/>
      <c r="F1432" s="210"/>
      <c r="G1432"/>
      <c r="H1432" s="6"/>
      <c r="I1432" s="54"/>
      <c r="J1432" s="2"/>
    </row>
    <row r="1433" spans="1:10" ht="16.2" customHeight="1" thickBot="1">
      <c r="A1433"/>
      <c r="B1433" s="206" t="s">
        <v>210</v>
      </c>
      <c r="C1433" s="991" t="s">
        <v>15</v>
      </c>
      <c r="D1433" s="212"/>
      <c r="E1433" s="209"/>
      <c r="F1433" s="210"/>
      <c r="G1433"/>
      <c r="H1433" s="6"/>
      <c r="I1433" s="54"/>
      <c r="J1433" s="2"/>
    </row>
    <row r="1434" spans="1:10" ht="30.75" customHeight="1" thickBot="1">
      <c r="A1434"/>
      <c r="B1434" s="213" t="s">
        <v>211</v>
      </c>
      <c r="C1434" s="214" t="s">
        <v>212</v>
      </c>
      <c r="D1434" s="214" t="s">
        <v>213</v>
      </c>
      <c r="E1434" s="214" t="s">
        <v>214</v>
      </c>
      <c r="F1434" s="215" t="s">
        <v>215</v>
      </c>
      <c r="G1434"/>
      <c r="H1434" s="6"/>
      <c r="I1434" s="54"/>
      <c r="J1434" s="2"/>
    </row>
    <row r="1435" spans="1:10" ht="16.2" customHeight="1" thickBot="1">
      <c r="A1435"/>
      <c r="B1435" s="216" t="s">
        <v>216</v>
      </c>
      <c r="C1435" s="217"/>
      <c r="D1435" s="218"/>
      <c r="E1435" s="217"/>
      <c r="F1435" s="219">
        <f>SUM(F1437:F1453)</f>
        <v>0</v>
      </c>
      <c r="G1435"/>
      <c r="H1435" s="6"/>
      <c r="I1435" s="54"/>
      <c r="J1435" s="2"/>
    </row>
    <row r="1436" spans="1:10" ht="16.2" customHeight="1" thickBot="1">
      <c r="A1436"/>
      <c r="B1436" s="501"/>
      <c r="C1436" s="1098"/>
      <c r="D1436" s="1099"/>
      <c r="E1436" s="1098"/>
      <c r="F1436" s="1100"/>
      <c r="G1436"/>
      <c r="H1436" s="6"/>
      <c r="I1436" s="54"/>
      <c r="J1436" s="2"/>
    </row>
    <row r="1437" spans="1:10" ht="16.2" customHeight="1">
      <c r="A1437" s="1691"/>
      <c r="B1437" s="1240"/>
      <c r="C1437" s="1241"/>
      <c r="D1437" s="1241"/>
      <c r="E1437" s="1242"/>
      <c r="F1437" s="1548"/>
      <c r="G1437"/>
      <c r="H1437" s="187"/>
      <c r="I1437" s="54"/>
      <c r="J1437" s="2"/>
    </row>
    <row r="1438" spans="1:10" ht="16.2" customHeight="1">
      <c r="A1438" s="1692"/>
      <c r="B1438" s="1549"/>
      <c r="C1438" s="1241"/>
      <c r="D1438" s="1241"/>
      <c r="E1438" s="1242"/>
      <c r="F1438" s="1243"/>
      <c r="G1438"/>
      <c r="H1438" s="271"/>
      <c r="I1438" s="1073"/>
      <c r="J1438" s="2"/>
    </row>
    <row r="1439" spans="1:10" ht="16.2" customHeight="1">
      <c r="A1439" s="1692"/>
      <c r="B1439" s="1550"/>
      <c r="C1439" s="189"/>
      <c r="D1439" s="1241"/>
      <c r="E1439" s="1242"/>
      <c r="F1439" s="1243"/>
      <c r="G1439"/>
      <c r="H1439" s="188"/>
      <c r="I1439" s="54"/>
      <c r="J1439" s="2"/>
    </row>
    <row r="1440" spans="1:10" ht="16.2" customHeight="1">
      <c r="A1440" s="1692"/>
      <c r="B1440" s="1550"/>
      <c r="C1440" s="1241"/>
      <c r="D1440" s="1241"/>
      <c r="E1440" s="1242"/>
      <c r="F1440" s="1243"/>
      <c r="G1440"/>
      <c r="H1440" s="189"/>
      <c r="I1440" s="54"/>
      <c r="J1440" s="2"/>
    </row>
    <row r="1441" spans="1:10" ht="16.2" customHeight="1">
      <c r="A1441" s="1692"/>
      <c r="B1441" s="1550"/>
      <c r="C1441" s="189"/>
      <c r="D1441" s="1241"/>
      <c r="E1441" s="1242"/>
      <c r="F1441" s="1243"/>
      <c r="G1441"/>
      <c r="H1441" s="189"/>
      <c r="I1441" s="54"/>
      <c r="J1441" s="2"/>
    </row>
    <row r="1442" spans="1:10" ht="16.2" customHeight="1">
      <c r="A1442" s="1692"/>
      <c r="B1442" s="1550"/>
      <c r="C1442" s="1241"/>
      <c r="D1442" s="1241"/>
      <c r="E1442" s="1242"/>
      <c r="F1442" s="1243"/>
      <c r="G1442"/>
      <c r="H1442" s="189"/>
      <c r="I1442" s="54"/>
      <c r="J1442" s="2"/>
    </row>
    <row r="1443" spans="1:10" ht="16.2" customHeight="1">
      <c r="A1443" s="1692"/>
      <c r="B1443" s="1550"/>
      <c r="C1443" s="1241"/>
      <c r="D1443" s="1241"/>
      <c r="E1443" s="1242"/>
      <c r="F1443" s="1243"/>
      <c r="G1443"/>
      <c r="H1443" s="189"/>
      <c r="I1443" s="54"/>
      <c r="J1443" s="2"/>
    </row>
    <row r="1444" spans="1:10" ht="16.2" customHeight="1">
      <c r="A1444" s="1692"/>
      <c r="B1444" s="1550"/>
      <c r="C1444" s="1241"/>
      <c r="D1444" s="1241"/>
      <c r="E1444" s="1242"/>
      <c r="F1444" s="1243"/>
      <c r="G1444"/>
      <c r="H1444" s="189"/>
      <c r="I1444" s="54"/>
      <c r="J1444" s="2"/>
    </row>
    <row r="1445" spans="1:10" ht="16.2" customHeight="1">
      <c r="A1445" s="1692"/>
      <c r="B1445" s="1551"/>
      <c r="C1445" s="1241"/>
      <c r="D1445" s="1552"/>
      <c r="E1445" s="1553"/>
      <c r="F1445" s="1243"/>
      <c r="G1445"/>
      <c r="H1445" s="189"/>
      <c r="I1445" s="54"/>
      <c r="J1445" s="2"/>
    </row>
    <row r="1446" spans="1:10" ht="16.2" customHeight="1">
      <c r="A1446"/>
      <c r="B1446" s="1286"/>
      <c r="C1446" s="1244"/>
      <c r="D1446" s="1245"/>
      <c r="E1446" s="1245"/>
      <c r="F1446" s="1243"/>
      <c r="G1446"/>
      <c r="H1446" s="189"/>
      <c r="I1446" s="54"/>
      <c r="J1446" s="2"/>
    </row>
    <row r="1447" spans="1:10" ht="16.2" customHeight="1">
      <c r="A1447"/>
      <c r="B1447" s="1286"/>
      <c r="C1447" s="1244"/>
      <c r="D1447" s="1245"/>
      <c r="E1447" s="1245"/>
      <c r="F1447" s="1243"/>
      <c r="G1447"/>
      <c r="H1447" s="6"/>
      <c r="I1447" s="54"/>
      <c r="J1447" s="2"/>
    </row>
    <row r="1448" spans="1:10" ht="16.2" customHeight="1">
      <c r="A1448"/>
      <c r="B1448" s="1286"/>
      <c r="C1448" s="1244"/>
      <c r="D1448" s="1245"/>
      <c r="E1448" s="1245"/>
      <c r="F1448" s="1243"/>
      <c r="G1448"/>
      <c r="H1448" s="6"/>
      <c r="I1448" s="54"/>
      <c r="J1448" s="2"/>
    </row>
    <row r="1449" spans="1:10" ht="16.2" customHeight="1">
      <c r="A1449"/>
      <c r="B1449" s="1286"/>
      <c r="C1449" s="1244"/>
      <c r="D1449" s="1245"/>
      <c r="E1449" s="1245"/>
      <c r="F1449" s="1243"/>
      <c r="G1449"/>
      <c r="H1449" s="6"/>
      <c r="I1449" s="54"/>
      <c r="J1449" s="2"/>
    </row>
    <row r="1450" spans="1:10" ht="16.2" customHeight="1">
      <c r="A1450"/>
      <c r="B1450" s="1286"/>
      <c r="C1450" s="1244"/>
      <c r="D1450" s="1245"/>
      <c r="E1450" s="1245"/>
      <c r="F1450" s="1243"/>
      <c r="G1450"/>
      <c r="H1450" s="6"/>
      <c r="I1450" s="54"/>
      <c r="J1450" s="2"/>
    </row>
    <row r="1451" spans="1:10" ht="16.2" customHeight="1">
      <c r="A1451"/>
      <c r="B1451" s="1286"/>
      <c r="C1451" s="1246"/>
      <c r="D1451" s="1247"/>
      <c r="E1451" s="1247"/>
      <c r="F1451" s="1243"/>
      <c r="G1451"/>
      <c r="H1451" s="6"/>
      <c r="I1451" s="54"/>
      <c r="J1451" s="2"/>
    </row>
    <row r="1452" spans="1:10" ht="16.2" customHeight="1">
      <c r="A1452"/>
      <c r="B1452" s="1286"/>
      <c r="C1452" s="1246"/>
      <c r="D1452" s="1246"/>
      <c r="E1452" s="1246"/>
      <c r="F1452" s="1243"/>
      <c r="G1452"/>
      <c r="H1452" s="1249"/>
      <c r="I1452" s="54"/>
      <c r="J1452" s="2"/>
    </row>
    <row r="1453" spans="1:10" ht="16.2" customHeight="1" thickBot="1">
      <c r="A1453"/>
      <c r="B1453" s="1286"/>
      <c r="C1453" s="1248"/>
      <c r="D1453" s="1248"/>
      <c r="E1453" s="1248"/>
      <c r="F1453" s="1243"/>
      <c r="G1453"/>
      <c r="H1453" s="189"/>
      <c r="I1453" s="54"/>
      <c r="J1453" s="2"/>
    </row>
    <row r="1454" spans="1:10" ht="16.2" customHeight="1" thickBot="1">
      <c r="A1454"/>
      <c r="B1454" s="1285" t="s">
        <v>217</v>
      </c>
      <c r="C1454" s="217"/>
      <c r="D1454" s="218"/>
      <c r="E1454" s="217"/>
      <c r="F1454" s="219" t="e">
        <f>SUM(F1455:F1457)</f>
        <v>#REF!</v>
      </c>
      <c r="G1454"/>
      <c r="H1454" s="188"/>
      <c r="I1454" s="54"/>
      <c r="J1454" s="2"/>
    </row>
    <row r="1455" spans="1:10" ht="16.2" customHeight="1">
      <c r="A1455"/>
      <c r="B1455" s="1115" t="s">
        <v>23</v>
      </c>
      <c r="C1455" s="1117" t="s">
        <v>223</v>
      </c>
      <c r="D1455" s="1118" t="e">
        <f>#REF!</f>
        <v>#REF!</v>
      </c>
      <c r="E1455" s="1113">
        <v>12</v>
      </c>
      <c r="F1455" s="1114" t="e">
        <f>D1455*E1455</f>
        <v>#REF!</v>
      </c>
      <c r="G1455"/>
      <c r="H1455" s="189"/>
      <c r="I1455" s="54"/>
      <c r="J1455" s="2"/>
    </row>
    <row r="1456" spans="1:10" ht="16.2" customHeight="1">
      <c r="A1456"/>
      <c r="B1456" s="1110" t="s">
        <v>24</v>
      </c>
      <c r="C1456" s="1119" t="s">
        <v>223</v>
      </c>
      <c r="D1456" s="1120" t="e">
        <f>#REF!</f>
        <v>#REF!</v>
      </c>
      <c r="E1456" s="1113"/>
      <c r="F1456" s="1114" t="e">
        <f>D1456*E1456</f>
        <v>#REF!</v>
      </c>
      <c r="G1456"/>
      <c r="H1456" s="189"/>
      <c r="I1456" s="54"/>
      <c r="J1456" s="2"/>
    </row>
    <row r="1457" spans="1:10" ht="16.2" customHeight="1" thickBot="1">
      <c r="A1457"/>
      <c r="B1457" s="230"/>
      <c r="C1457" s="231"/>
      <c r="D1457" s="231"/>
      <c r="E1457" s="231"/>
      <c r="F1457" s="223">
        <f>D1457*E1457</f>
        <v>0</v>
      </c>
      <c r="G1457"/>
      <c r="H1457" s="190"/>
      <c r="I1457" s="54"/>
      <c r="J1457" s="2"/>
    </row>
    <row r="1458" spans="1:10" ht="16.2" customHeight="1" thickBot="1">
      <c r="A1458"/>
      <c r="B1458" s="216" t="s">
        <v>218</v>
      </c>
      <c r="C1458" s="217"/>
      <c r="D1458" s="218"/>
      <c r="E1458" s="217"/>
      <c r="F1458" s="219">
        <f>SUM(F1459:F1461)</f>
        <v>0</v>
      </c>
      <c r="G1458"/>
      <c r="H1458" s="189"/>
      <c r="I1458" s="54"/>
      <c r="J1458" s="2"/>
    </row>
    <row r="1459" spans="1:10" ht="16.2" customHeight="1">
      <c r="A1459"/>
      <c r="B1459" s="220"/>
      <c r="C1459" s="221"/>
      <c r="D1459" s="233"/>
      <c r="E1459" s="221"/>
      <c r="F1459" s="223"/>
      <c r="G1459"/>
      <c r="H1459" s="191"/>
      <c r="I1459" s="54"/>
      <c r="J1459" s="2"/>
    </row>
    <row r="1460" spans="1:10" ht="16.2" customHeight="1">
      <c r="A1460"/>
      <c r="B1460" s="224"/>
      <c r="C1460" s="225"/>
      <c r="D1460" s="229"/>
      <c r="E1460" s="225"/>
      <c r="F1460" s="227"/>
      <c r="G1460"/>
      <c r="H1460" s="191"/>
      <c r="I1460" s="54"/>
      <c r="J1460" s="2"/>
    </row>
    <row r="1461" spans="1:10" ht="16.2" customHeight="1" thickBot="1">
      <c r="A1461"/>
      <c r="B1461" s="234"/>
      <c r="C1461" s="231"/>
      <c r="D1461" s="232"/>
      <c r="E1461" s="231"/>
      <c r="F1461" s="235"/>
      <c r="G1461"/>
      <c r="H1461" s="189"/>
      <c r="I1461" s="54"/>
      <c r="J1461" s="2"/>
    </row>
    <row r="1462" spans="1:10" ht="16.2" customHeight="1" thickTop="1" thickBot="1">
      <c r="A1462"/>
      <c r="B1462"/>
      <c r="C1462" s="236"/>
      <c r="D1462" s="237"/>
      <c r="E1462" s="238" t="s">
        <v>219</v>
      </c>
      <c r="F1462" s="239" t="e">
        <f>SUM(F1435,F1454,F1458)</f>
        <v>#REF!</v>
      </c>
      <c r="G1462"/>
      <c r="H1462" s="189"/>
      <c r="I1462" s="54"/>
      <c r="J1462" s="2"/>
    </row>
    <row r="1463" spans="1:10" ht="16.2" customHeight="1" thickTop="1" thickBot="1">
      <c r="A1463"/>
      <c r="B1463"/>
      <c r="C1463" s="240"/>
      <c r="D1463" s="241"/>
      <c r="E1463" s="242" t="s">
        <v>220</v>
      </c>
      <c r="F1463" s="239">
        <f>$H$27</f>
        <v>1.5202880000000003</v>
      </c>
      <c r="G1463"/>
      <c r="H1463" s="189"/>
      <c r="I1463" s="54"/>
      <c r="J1463" s="2"/>
    </row>
    <row r="1464" spans="1:10" ht="16.2" customHeight="1" thickTop="1" thickBot="1">
      <c r="A1464"/>
      <c r="B1464"/>
      <c r="C1464" s="243"/>
      <c r="D1464" s="244"/>
      <c r="E1464" s="245" t="s">
        <v>221</v>
      </c>
      <c r="F1464" s="454" t="e">
        <f>+F1463*F1462</f>
        <v>#REF!</v>
      </c>
      <c r="G1464"/>
      <c r="H1464" s="192"/>
      <c r="I1464" s="54"/>
      <c r="J1464" s="2"/>
    </row>
    <row r="1465" spans="1:10" ht="16.2" customHeight="1">
      <c r="A1465"/>
      <c r="B1465"/>
      <c r="C1465" s="200"/>
      <c r="D1465" s="208"/>
      <c r="E1465" s="246"/>
      <c r="F1465" s="247"/>
      <c r="G1465"/>
      <c r="H1465" s="54"/>
      <c r="I1465" s="54"/>
      <c r="J1465" s="2"/>
    </row>
    <row r="1466" spans="1:10" ht="16.2" customHeight="1">
      <c r="A1466"/>
      <c r="B1466"/>
      <c r="C1466" s="200"/>
      <c r="D1466" s="208"/>
      <c r="E1466" s="246"/>
      <c r="F1466" s="247"/>
      <c r="G1466"/>
      <c r="H1466" s="54"/>
      <c r="I1466" s="54"/>
      <c r="J1466" s="2"/>
    </row>
    <row r="1467" spans="1:10" ht="16.2" customHeight="1">
      <c r="A1467"/>
      <c r="B1467"/>
      <c r="C1467" s="1216"/>
      <c r="D1467" s="208"/>
      <c r="E1467" s="246"/>
      <c r="F1467" s="247"/>
      <c r="G1467"/>
      <c r="H1467" s="54"/>
      <c r="I1467" s="54"/>
      <c r="J1467" s="2"/>
    </row>
    <row r="1468" spans="1:10" ht="16.2" customHeight="1">
      <c r="A1468" s="193"/>
      <c r="B1468" s="194" t="s">
        <v>1172</v>
      </c>
      <c r="C1468" s="193"/>
      <c r="D1468" s="193"/>
      <c r="E1468" s="195" t="str">
        <f>$B$3</f>
        <v xml:space="preserve">ESCUELA Nº </v>
      </c>
      <c r="F1468" s="193"/>
      <c r="G1468" s="193"/>
      <c r="H1468" s="54"/>
      <c r="I1468" s="54"/>
      <c r="J1468" s="2"/>
    </row>
    <row r="1469" spans="1:10" ht="16.2" customHeight="1">
      <c r="A1469" s="193"/>
      <c r="B1469" s="195"/>
      <c r="C1469" s="193"/>
      <c r="D1469" s="193"/>
      <c r="E1469" s="195" t="str">
        <f>$B$4</f>
        <v>SATURNINO SEGUROLA</v>
      </c>
      <c r="F1469" s="193"/>
      <c r="G1469" s="193"/>
      <c r="H1469" s="54"/>
      <c r="I1469" s="54"/>
      <c r="J1469" s="2"/>
    </row>
    <row r="1470" spans="1:10" ht="16.2" customHeight="1">
      <c r="A1470" s="193"/>
      <c r="B1470" s="195"/>
      <c r="C1470" s="193"/>
      <c r="D1470" s="193"/>
      <c r="E1470" s="249" t="str">
        <f>$B$5</f>
        <v>SARMIENTO - SAN JUAN</v>
      </c>
      <c r="F1470" s="193"/>
      <c r="G1470" s="193"/>
      <c r="H1470" s="54"/>
      <c r="I1470" s="54"/>
      <c r="J1470" s="2"/>
    </row>
    <row r="1471" spans="1:10" ht="16.2" customHeight="1">
      <c r="A1471" s="196"/>
      <c r="B1471" s="196"/>
      <c r="C1471" s="196"/>
      <c r="D1471" s="197"/>
      <c r="E1471" s="198" t="s">
        <v>207</v>
      </c>
      <c r="F1471" s="196"/>
      <c r="G1471" s="196"/>
      <c r="H1471" s="54"/>
      <c r="I1471" s="54"/>
      <c r="J1471" s="2"/>
    </row>
    <row r="1472" spans="1:10" ht="16.2" customHeight="1">
      <c r="A1472" s="193"/>
      <c r="B1472" s="199" t="s">
        <v>222</v>
      </c>
      <c r="C1472" s="193"/>
      <c r="D1472" s="199"/>
      <c r="E1472" s="199"/>
      <c r="F1472" s="199"/>
      <c r="G1472" s="199"/>
      <c r="H1472" s="54"/>
      <c r="I1472" s="54"/>
      <c r="J1472" s="2"/>
    </row>
    <row r="1473" spans="1:10" ht="16.2" customHeight="1">
      <c r="A1473"/>
      <c r="B1473"/>
      <c r="C1473" s="1216"/>
      <c r="D1473" s="101"/>
      <c r="E1473" s="1216"/>
      <c r="F1473" s="1216"/>
      <c r="G1473"/>
      <c r="H1473" s="54"/>
      <c r="I1473" s="54"/>
      <c r="J1473" s="2"/>
    </row>
    <row r="1474" spans="1:10" ht="16.2" customHeight="1" thickBot="1">
      <c r="A1474"/>
      <c r="B1474"/>
      <c r="C1474" s="1216"/>
      <c r="D1474" s="101"/>
      <c r="E1474" s="1216"/>
      <c r="F1474" s="1216"/>
      <c r="G1474"/>
      <c r="H1474" s="54"/>
      <c r="I1474" s="54"/>
      <c r="J1474" s="2"/>
    </row>
    <row r="1475" spans="1:10" ht="16.2" customHeight="1">
      <c r="A1475"/>
      <c r="B1475" s="201" t="s">
        <v>208</v>
      </c>
      <c r="C1475" s="202" t="s">
        <v>245</v>
      </c>
      <c r="D1475" s="203" t="s">
        <v>407</v>
      </c>
      <c r="E1475" s="204"/>
      <c r="F1475" s="205"/>
      <c r="G1475"/>
      <c r="H1475" s="54"/>
      <c r="I1475" s="54"/>
      <c r="J1475" s="2"/>
    </row>
    <row r="1476" spans="1:10" ht="16.2" customHeight="1">
      <c r="A1476"/>
      <c r="B1476" s="206" t="s">
        <v>209</v>
      </c>
      <c r="C1476" s="207">
        <v>10.1</v>
      </c>
      <c r="D1476" s="269" t="s">
        <v>975</v>
      </c>
      <c r="E1476" s="209"/>
      <c r="F1476" s="210"/>
      <c r="G1476"/>
      <c r="H1476" s="54"/>
      <c r="I1476" s="54"/>
      <c r="J1476" s="2"/>
    </row>
    <row r="1477" spans="1:10" ht="16.2" customHeight="1" thickBot="1">
      <c r="A1477"/>
      <c r="B1477" s="206" t="s">
        <v>210</v>
      </c>
      <c r="C1477" s="211" t="s">
        <v>4</v>
      </c>
      <c r="D1477" s="212"/>
      <c r="E1477" s="209"/>
      <c r="F1477" s="210"/>
      <c r="G1477"/>
      <c r="H1477" s="54"/>
      <c r="I1477" s="54"/>
      <c r="J1477" s="2"/>
    </row>
    <row r="1478" spans="1:10" ht="16.2" customHeight="1" thickBot="1">
      <c r="A1478"/>
      <c r="B1478" s="213" t="s">
        <v>211</v>
      </c>
      <c r="C1478" s="214" t="s">
        <v>212</v>
      </c>
      <c r="D1478" s="214" t="s">
        <v>213</v>
      </c>
      <c r="E1478" s="214" t="s">
        <v>214</v>
      </c>
      <c r="F1478" s="215" t="s">
        <v>215</v>
      </c>
      <c r="G1478"/>
      <c r="H1478" s="54"/>
      <c r="I1478" s="54"/>
      <c r="J1478" s="2"/>
    </row>
    <row r="1479" spans="1:10" ht="16.2" customHeight="1" thickBot="1">
      <c r="A1479"/>
      <c r="B1479" s="216" t="s">
        <v>216</v>
      </c>
      <c r="C1479" s="217"/>
      <c r="D1479" s="218"/>
      <c r="E1479" s="217"/>
      <c r="F1479" s="219">
        <f>SUM(F1480:F1492)</f>
        <v>0</v>
      </c>
      <c r="G1479"/>
      <c r="H1479" s="54"/>
      <c r="I1479" s="54"/>
      <c r="J1479" s="2"/>
    </row>
    <row r="1480" spans="1:10" ht="16.2" customHeight="1">
      <c r="A1480"/>
      <c r="B1480" s="1240"/>
      <c r="C1480" s="1287"/>
      <c r="D1480" s="1287"/>
      <c r="E1480" s="1288"/>
      <c r="F1480" s="1289"/>
      <c r="G1480"/>
      <c r="H1480" s="54"/>
      <c r="I1480" s="54"/>
      <c r="J1480" s="2"/>
    </row>
    <row r="1481" spans="1:10" ht="16.2" customHeight="1">
      <c r="A1481"/>
      <c r="B1481" s="1554"/>
      <c r="C1481" s="1241"/>
      <c r="D1481" s="1241"/>
      <c r="E1481" s="1242"/>
      <c r="F1481" s="1243"/>
      <c r="G1481"/>
      <c r="H1481" s="54"/>
      <c r="I1481" s="54"/>
      <c r="J1481" s="2"/>
    </row>
    <row r="1482" spans="1:10" ht="16.2" customHeight="1">
      <c r="A1482"/>
      <c r="B1482" s="1555"/>
      <c r="C1482" s="1241"/>
      <c r="D1482" s="1241"/>
      <c r="E1482" s="1242"/>
      <c r="F1482" s="1243"/>
      <c r="G1482"/>
      <c r="H1482" s="54"/>
      <c r="I1482" s="54"/>
      <c r="J1482" s="2"/>
    </row>
    <row r="1483" spans="1:10" ht="16.2" customHeight="1">
      <c r="A1483"/>
      <c r="B1483" s="1556"/>
      <c r="C1483" s="1241"/>
      <c r="D1483" s="1241"/>
      <c r="E1483" s="1242"/>
      <c r="F1483" s="1243"/>
      <c r="G1483"/>
      <c r="H1483" s="54"/>
      <c r="I1483" s="54"/>
      <c r="J1483" s="2"/>
    </row>
    <row r="1484" spans="1:10" ht="16.2" customHeight="1">
      <c r="A1484"/>
      <c r="B1484" s="1286"/>
      <c r="C1484" s="1241"/>
      <c r="D1484" s="1241"/>
      <c r="E1484" s="1242"/>
      <c r="F1484" s="1243"/>
      <c r="G1484"/>
      <c r="H1484" s="54"/>
      <c r="I1484" s="54"/>
      <c r="J1484" s="2"/>
    </row>
    <row r="1485" spans="1:10" ht="16.2" customHeight="1">
      <c r="A1485"/>
      <c r="B1485" s="1286"/>
      <c r="C1485" s="1244"/>
      <c r="D1485" s="1245"/>
      <c r="E1485" s="1245"/>
      <c r="F1485" s="1243"/>
      <c r="G1485"/>
      <c r="H1485" s="54"/>
      <c r="I1485" s="54"/>
      <c r="J1485" s="2"/>
    </row>
    <row r="1486" spans="1:10" ht="16.2" customHeight="1">
      <c r="A1486"/>
      <c r="B1486" s="1286"/>
      <c r="C1486" s="1244"/>
      <c r="D1486" s="1245"/>
      <c r="E1486" s="1245"/>
      <c r="F1486" s="1243"/>
      <c r="G1486"/>
      <c r="H1486" s="54"/>
      <c r="I1486" s="54"/>
      <c r="J1486" s="2"/>
    </row>
    <row r="1487" spans="1:10" ht="16.2" customHeight="1">
      <c r="A1487"/>
      <c r="B1487" s="1286"/>
      <c r="C1487" s="1244"/>
      <c r="D1487" s="1245"/>
      <c r="E1487" s="1245"/>
      <c r="F1487" s="1243"/>
      <c r="G1487"/>
      <c r="H1487" s="54"/>
      <c r="I1487" s="54"/>
      <c r="J1487" s="2"/>
    </row>
    <row r="1488" spans="1:10" ht="16.2" customHeight="1">
      <c r="A1488"/>
      <c r="B1488" s="1286"/>
      <c r="C1488" s="1244"/>
      <c r="D1488" s="1245"/>
      <c r="E1488" s="1245"/>
      <c r="F1488" s="1243"/>
      <c r="G1488"/>
      <c r="H1488" s="54"/>
      <c r="I1488" s="54"/>
      <c r="J1488" s="2"/>
    </row>
    <row r="1489" spans="1:10" ht="16.2" customHeight="1">
      <c r="A1489"/>
      <c r="B1489" s="1286"/>
      <c r="C1489" s="1244"/>
      <c r="D1489" s="1245"/>
      <c r="E1489" s="1245"/>
      <c r="F1489" s="1243"/>
      <c r="G1489"/>
      <c r="H1489" s="54"/>
      <c r="I1489" s="54"/>
      <c r="J1489" s="2"/>
    </row>
    <row r="1490" spans="1:10" ht="16.2" customHeight="1">
      <c r="A1490"/>
      <c r="B1490" s="1286"/>
      <c r="C1490" s="1246"/>
      <c r="D1490" s="1247"/>
      <c r="E1490" s="1247"/>
      <c r="F1490" s="1243"/>
      <c r="G1490"/>
      <c r="H1490" s="54"/>
      <c r="I1490" s="54"/>
      <c r="J1490" s="2"/>
    </row>
    <row r="1491" spans="1:10" ht="16.2" customHeight="1">
      <c r="A1491"/>
      <c r="B1491" s="1286"/>
      <c r="C1491" s="1246"/>
      <c r="D1491" s="1246"/>
      <c r="E1491" s="1246"/>
      <c r="F1491" s="1243"/>
      <c r="G1491"/>
      <c r="H1491" s="54"/>
      <c r="I1491" s="54"/>
      <c r="J1491" s="2"/>
    </row>
    <row r="1492" spans="1:10" ht="16.2" customHeight="1" thickBot="1">
      <c r="A1492"/>
      <c r="B1492" s="1290"/>
      <c r="C1492" s="1291"/>
      <c r="D1492" s="1291"/>
      <c r="E1492" s="1291"/>
      <c r="F1492" s="1292"/>
      <c r="G1492"/>
      <c r="H1492" s="54"/>
      <c r="I1492" s="54"/>
      <c r="J1492" s="2"/>
    </row>
    <row r="1493" spans="1:10" ht="16.2" customHeight="1" thickBot="1">
      <c r="A1493"/>
      <c r="B1493" s="216" t="s">
        <v>217</v>
      </c>
      <c r="C1493" s="217"/>
      <c r="D1493" s="218"/>
      <c r="E1493" s="217"/>
      <c r="F1493" s="219" t="e">
        <f>SUM(F1494:F1496)</f>
        <v>#REF!</v>
      </c>
      <c r="G1493"/>
      <c r="H1493" s="54"/>
      <c r="I1493" s="54"/>
      <c r="J1493" s="2"/>
    </row>
    <row r="1494" spans="1:10" ht="16.2" customHeight="1">
      <c r="A1494"/>
      <c r="B1494" s="1115" t="s">
        <v>23</v>
      </c>
      <c r="C1494" s="1117" t="s">
        <v>223</v>
      </c>
      <c r="D1494" s="1118" t="e">
        <f>#REF!</f>
        <v>#REF!</v>
      </c>
      <c r="E1494" s="1113"/>
      <c r="F1494" s="1114" t="e">
        <f>D1494*E1494</f>
        <v>#REF!</v>
      </c>
      <c r="G1494"/>
      <c r="H1494" s="54"/>
      <c r="I1494" s="54"/>
      <c r="J1494" s="2"/>
    </row>
    <row r="1495" spans="1:10" ht="16.2" customHeight="1">
      <c r="A1495"/>
      <c r="B1495" s="1110" t="s">
        <v>24</v>
      </c>
      <c r="C1495" s="1119" t="s">
        <v>223</v>
      </c>
      <c r="D1495" s="1120" t="e">
        <f>#REF!</f>
        <v>#REF!</v>
      </c>
      <c r="E1495" s="1113"/>
      <c r="F1495" s="1114" t="e">
        <f>D1495*E1495</f>
        <v>#REF!</v>
      </c>
      <c r="G1495"/>
      <c r="H1495" s="54"/>
      <c r="I1495" s="54"/>
      <c r="J1495" s="2"/>
    </row>
    <row r="1496" spans="1:10" ht="16.2" customHeight="1" thickBot="1">
      <c r="A1496"/>
      <c r="B1496" s="230"/>
      <c r="C1496" s="231"/>
      <c r="D1496" s="231"/>
      <c r="E1496" s="231"/>
      <c r="F1496" s="223"/>
      <c r="G1496"/>
      <c r="H1496" s="54"/>
      <c r="I1496" s="54"/>
      <c r="J1496" s="2"/>
    </row>
    <row r="1497" spans="1:10" ht="16.2" customHeight="1" thickBot="1">
      <c r="A1497"/>
      <c r="B1497" s="216" t="s">
        <v>218</v>
      </c>
      <c r="C1497" s="217"/>
      <c r="D1497" s="218"/>
      <c r="E1497" s="217"/>
      <c r="F1497" s="219">
        <f>SUM(F1498:F1500)</f>
        <v>0</v>
      </c>
      <c r="G1497"/>
      <c r="H1497" s="54"/>
      <c r="I1497" s="54"/>
      <c r="J1497" s="2"/>
    </row>
    <row r="1498" spans="1:10" ht="16.2" customHeight="1">
      <c r="A1498"/>
      <c r="B1498" s="220"/>
      <c r="C1498" s="221"/>
      <c r="D1498" s="233"/>
      <c r="E1498" s="221"/>
      <c r="F1498" s="223"/>
      <c r="G1498"/>
      <c r="H1498" s="54"/>
      <c r="I1498" s="54"/>
      <c r="J1498" s="2"/>
    </row>
    <row r="1499" spans="1:10" ht="16.2" customHeight="1">
      <c r="A1499"/>
      <c r="B1499" s="224"/>
      <c r="C1499" s="1215"/>
      <c r="D1499" s="229"/>
      <c r="E1499" s="1215"/>
      <c r="F1499" s="227"/>
      <c r="G1499"/>
      <c r="H1499" s="54"/>
      <c r="I1499" s="54"/>
      <c r="J1499" s="2"/>
    </row>
    <row r="1500" spans="1:10" ht="16.2" customHeight="1" thickBot="1">
      <c r="A1500"/>
      <c r="B1500" s="234"/>
      <c r="C1500" s="231"/>
      <c r="D1500" s="232"/>
      <c r="E1500" s="231"/>
      <c r="F1500" s="235"/>
      <c r="G1500"/>
      <c r="H1500" s="54"/>
      <c r="I1500" s="54"/>
      <c r="J1500" s="2"/>
    </row>
    <row r="1501" spans="1:10" ht="16.2" customHeight="1" thickTop="1" thickBot="1">
      <c r="A1501"/>
      <c r="B1501"/>
      <c r="C1501" s="236"/>
      <c r="D1501" s="237"/>
      <c r="E1501" s="238" t="s">
        <v>219</v>
      </c>
      <c r="F1501" s="239" t="e">
        <f>SUM(F1479,F1493,F1497)</f>
        <v>#REF!</v>
      </c>
      <c r="G1501"/>
      <c r="H1501" s="54"/>
      <c r="I1501" s="54"/>
      <c r="J1501" s="2"/>
    </row>
    <row r="1502" spans="1:10" ht="16.2" customHeight="1" thickTop="1" thickBot="1">
      <c r="A1502"/>
      <c r="B1502"/>
      <c r="C1502" s="240"/>
      <c r="D1502" s="241"/>
      <c r="E1502" s="242" t="s">
        <v>220</v>
      </c>
      <c r="F1502" s="239">
        <f>$H$27</f>
        <v>1.5202880000000003</v>
      </c>
      <c r="G1502"/>
      <c r="H1502" s="54"/>
      <c r="I1502" s="54"/>
      <c r="J1502" s="2"/>
    </row>
    <row r="1503" spans="1:10" ht="16.2" customHeight="1" thickTop="1" thickBot="1">
      <c r="A1503"/>
      <c r="B1503"/>
      <c r="C1503" s="243"/>
      <c r="D1503" s="244"/>
      <c r="E1503" s="245" t="s">
        <v>221</v>
      </c>
      <c r="F1503" s="454" t="e">
        <f>+F1502*F1501</f>
        <v>#REF!</v>
      </c>
      <c r="G1503"/>
      <c r="H1503" s="54"/>
      <c r="I1503" s="54"/>
      <c r="J1503" s="2"/>
    </row>
    <row r="1504" spans="1:10" ht="16.2" customHeight="1">
      <c r="A1504"/>
      <c r="B1504"/>
      <c r="C1504" s="1216"/>
      <c r="D1504" s="208"/>
      <c r="E1504" s="246"/>
      <c r="F1504" s="247"/>
      <c r="G1504"/>
      <c r="H1504" s="54"/>
      <c r="I1504" s="54"/>
      <c r="J1504" s="2"/>
    </row>
    <row r="1505" spans="1:10" ht="16.2" customHeight="1">
      <c r="A1505"/>
      <c r="B1505" s="194" t="s">
        <v>1172</v>
      </c>
      <c r="C1505" s="1216"/>
      <c r="D1505" s="208"/>
      <c r="E1505" s="246"/>
      <c r="F1505" s="247"/>
      <c r="G1505"/>
      <c r="H1505" s="54"/>
      <c r="I1505" s="54"/>
      <c r="J1505" s="2"/>
    </row>
    <row r="1506" spans="1:10" ht="16.2" customHeight="1">
      <c r="A1506"/>
      <c r="B1506"/>
      <c r="C1506" s="1277"/>
      <c r="D1506" s="208"/>
      <c r="E1506" s="246"/>
      <c r="F1506" s="247"/>
      <c r="G1506"/>
      <c r="H1506" s="54"/>
      <c r="I1506" s="54"/>
      <c r="J1506" s="2"/>
    </row>
    <row r="1507" spans="1:10" ht="16.2" customHeight="1">
      <c r="A1507"/>
      <c r="B1507" s="199" t="s">
        <v>222</v>
      </c>
      <c r="C1507" s="193"/>
      <c r="D1507" s="199"/>
      <c r="E1507" s="199"/>
      <c r="F1507" s="199"/>
      <c r="G1507"/>
      <c r="H1507" s="54"/>
      <c r="I1507" s="54"/>
      <c r="J1507" s="2"/>
    </row>
    <row r="1508" spans="1:10" ht="16.2" customHeight="1">
      <c r="A1508"/>
      <c r="B1508"/>
      <c r="C1508" s="1277"/>
      <c r="D1508" s="101"/>
      <c r="E1508" s="1277"/>
      <c r="F1508" s="1277"/>
      <c r="G1508"/>
      <c r="H1508" s="54"/>
      <c r="I1508" s="54"/>
      <c r="J1508" s="2"/>
    </row>
    <row r="1509" spans="1:10" ht="16.2" customHeight="1" thickBot="1">
      <c r="A1509"/>
      <c r="B1509"/>
      <c r="C1509" s="1277"/>
      <c r="D1509" s="101"/>
      <c r="E1509" s="1277"/>
      <c r="F1509" s="1277"/>
      <c r="G1509"/>
      <c r="H1509" s="54"/>
      <c r="I1509" s="54"/>
      <c r="J1509" s="2"/>
    </row>
    <row r="1510" spans="1:10" ht="16.2" customHeight="1">
      <c r="A1510"/>
      <c r="B1510" s="201" t="s">
        <v>208</v>
      </c>
      <c r="C1510" s="202" t="s">
        <v>245</v>
      </c>
      <c r="D1510" s="203" t="s">
        <v>407</v>
      </c>
      <c r="E1510" s="204"/>
      <c r="F1510" s="205"/>
      <c r="G1510"/>
      <c r="H1510" s="54"/>
      <c r="I1510" s="54"/>
      <c r="J1510" s="2"/>
    </row>
    <row r="1511" spans="1:10" ht="16.2" customHeight="1">
      <c r="A1511"/>
      <c r="B1511" s="206" t="s">
        <v>209</v>
      </c>
      <c r="C1511" s="1094" t="s">
        <v>865</v>
      </c>
      <c r="D1511" s="269" t="s">
        <v>866</v>
      </c>
      <c r="E1511" s="209"/>
      <c r="F1511" s="210"/>
      <c r="G1511"/>
      <c r="H1511" s="54"/>
      <c r="I1511" s="54"/>
      <c r="J1511" s="2"/>
    </row>
    <row r="1512" spans="1:10" ht="16.2" customHeight="1" thickBot="1">
      <c r="A1512"/>
      <c r="B1512" s="206" t="s">
        <v>210</v>
      </c>
      <c r="C1512" s="991" t="s">
        <v>15</v>
      </c>
      <c r="D1512" s="212"/>
      <c r="E1512" s="209"/>
      <c r="F1512" s="210"/>
      <c r="G1512"/>
      <c r="H1512" s="54"/>
      <c r="I1512" s="54"/>
      <c r="J1512" s="2"/>
    </row>
    <row r="1513" spans="1:10" ht="16.2" customHeight="1" thickBot="1">
      <c r="A1513"/>
      <c r="B1513" s="213" t="s">
        <v>211</v>
      </c>
      <c r="C1513" s="214" t="s">
        <v>212</v>
      </c>
      <c r="D1513" s="214" t="s">
        <v>213</v>
      </c>
      <c r="E1513" s="214" t="s">
        <v>214</v>
      </c>
      <c r="F1513" s="215" t="s">
        <v>215</v>
      </c>
      <c r="G1513"/>
      <c r="H1513" s="54"/>
      <c r="I1513" s="54"/>
      <c r="J1513" s="2"/>
    </row>
    <row r="1514" spans="1:10" ht="16.2" customHeight="1" thickBot="1">
      <c r="A1514"/>
      <c r="B1514" s="216" t="s">
        <v>216</v>
      </c>
      <c r="C1514" s="217"/>
      <c r="D1514" s="218"/>
      <c r="E1514" s="217"/>
      <c r="F1514" s="219">
        <f>SUM(F1515:F1520)</f>
        <v>0</v>
      </c>
      <c r="G1514"/>
      <c r="H1514" s="54"/>
      <c r="I1514" s="54"/>
      <c r="J1514" s="2"/>
    </row>
    <row r="1515" spans="1:10" ht="16.2" customHeight="1">
      <c r="A1515"/>
      <c r="B1515" s="1266"/>
      <c r="C1515" s="1217"/>
      <c r="D1515" s="1267"/>
      <c r="E1515" s="1217"/>
      <c r="F1515" s="1180"/>
      <c r="G1515"/>
      <c r="H1515" s="54"/>
      <c r="I1515" s="54"/>
      <c r="J1515" s="2"/>
    </row>
    <row r="1516" spans="1:10" ht="16.2" customHeight="1">
      <c r="A1516"/>
      <c r="B1516" s="1142"/>
      <c r="C1516" s="1119"/>
      <c r="D1516" s="1103"/>
      <c r="E1516" s="1119"/>
      <c r="F1516" s="1107"/>
      <c r="G1516"/>
      <c r="H1516" s="54"/>
      <c r="I1516" s="54"/>
      <c r="J1516" s="2"/>
    </row>
    <row r="1517" spans="1:10" ht="16.2" customHeight="1">
      <c r="A1517"/>
      <c r="B1517" s="1142"/>
      <c r="C1517" s="1119"/>
      <c r="D1517" s="1103"/>
      <c r="E1517" s="1119"/>
      <c r="F1517" s="1107"/>
      <c r="G1517"/>
      <c r="H1517" s="54"/>
      <c r="I1517" s="54"/>
      <c r="J1517" s="2"/>
    </row>
    <row r="1518" spans="1:10" ht="16.2" customHeight="1">
      <c r="A1518"/>
      <c r="B1518" s="1142"/>
      <c r="C1518" s="1119"/>
      <c r="D1518" s="1103"/>
      <c r="E1518" s="1119"/>
      <c r="F1518" s="1107"/>
      <c r="G1518"/>
      <c r="H1518" s="54"/>
      <c r="I1518" s="54"/>
      <c r="J1518" s="2"/>
    </row>
    <row r="1519" spans="1:10" ht="16.2" customHeight="1">
      <c r="A1519"/>
      <c r="B1519" s="278"/>
      <c r="C1519" s="271"/>
      <c r="D1519" s="271"/>
      <c r="E1519" s="1146"/>
      <c r="F1519" s="487"/>
      <c r="G1519"/>
      <c r="H1519" s="54"/>
      <c r="I1519" s="54"/>
      <c r="J1519" s="2"/>
    </row>
    <row r="1520" spans="1:10" ht="16.2" customHeight="1" thickBot="1">
      <c r="A1520"/>
      <c r="B1520" s="496"/>
      <c r="C1520" s="1089"/>
      <c r="D1520" s="1089"/>
      <c r="E1520" s="1089"/>
      <c r="F1520" s="1090"/>
      <c r="G1520"/>
      <c r="H1520" s="54"/>
      <c r="I1520" s="54"/>
      <c r="J1520" s="2"/>
    </row>
    <row r="1521" spans="1:10" ht="16.2" customHeight="1" thickBot="1">
      <c r="A1521"/>
      <c r="B1521" s="216" t="s">
        <v>217</v>
      </c>
      <c r="C1521" s="217"/>
      <c r="D1521" s="218"/>
      <c r="E1521" s="217"/>
      <c r="F1521" s="219">
        <f>SUM(F1522:F1524)</f>
        <v>0</v>
      </c>
      <c r="G1521"/>
      <c r="H1521" s="54"/>
      <c r="I1521" s="54"/>
      <c r="J1521" s="2"/>
    </row>
    <row r="1522" spans="1:10" ht="16.2" customHeight="1">
      <c r="A1522"/>
      <c r="B1522" s="1115"/>
      <c r="C1522" s="1117"/>
      <c r="D1522" s="1118"/>
      <c r="E1522" s="1113"/>
      <c r="F1522" s="1114"/>
      <c r="G1522"/>
      <c r="H1522" s="54"/>
      <c r="I1522" s="54"/>
      <c r="J1522" s="2"/>
    </row>
    <row r="1523" spans="1:10" ht="16.2" customHeight="1">
      <c r="A1523"/>
      <c r="B1523" s="1110"/>
      <c r="C1523" s="1119"/>
      <c r="D1523" s="1120"/>
      <c r="E1523" s="1113"/>
      <c r="F1523" s="1114"/>
      <c r="G1523"/>
      <c r="H1523" s="54"/>
      <c r="I1523" s="54"/>
      <c r="J1523" s="2"/>
    </row>
    <row r="1524" spans="1:10" ht="16.2" customHeight="1" thickBot="1">
      <c r="A1524"/>
      <c r="B1524" s="230"/>
      <c r="C1524" s="231"/>
      <c r="D1524" s="231"/>
      <c r="E1524" s="231"/>
      <c r="F1524" s="223"/>
      <c r="G1524"/>
      <c r="H1524" s="54"/>
      <c r="I1524" s="54"/>
      <c r="J1524" s="2"/>
    </row>
    <row r="1525" spans="1:10" ht="16.2" customHeight="1" thickBot="1">
      <c r="A1525"/>
      <c r="B1525" s="216" t="s">
        <v>218</v>
      </c>
      <c r="C1525" s="217"/>
      <c r="D1525" s="218"/>
      <c r="E1525" s="217"/>
      <c r="F1525" s="219">
        <f>SUM(F1526:F1528)</f>
        <v>0</v>
      </c>
      <c r="G1525"/>
      <c r="H1525" s="54"/>
      <c r="I1525" s="54"/>
      <c r="J1525" s="2"/>
    </row>
    <row r="1526" spans="1:10" ht="16.2" customHeight="1">
      <c r="A1526"/>
      <c r="B1526" s="220"/>
      <c r="C1526" s="221"/>
      <c r="D1526" s="233"/>
      <c r="E1526" s="221"/>
      <c r="F1526" s="223"/>
      <c r="G1526"/>
      <c r="H1526" s="54"/>
      <c r="I1526" s="54"/>
      <c r="J1526" s="2"/>
    </row>
    <row r="1527" spans="1:10" ht="16.2" customHeight="1">
      <c r="A1527"/>
      <c r="B1527" s="224"/>
      <c r="C1527" s="1276"/>
      <c r="D1527" s="229"/>
      <c r="E1527" s="1276"/>
      <c r="F1527" s="227"/>
      <c r="G1527"/>
      <c r="H1527" s="54"/>
      <c r="I1527" s="54"/>
      <c r="J1527" s="2"/>
    </row>
    <row r="1528" spans="1:10" ht="16.2" customHeight="1" thickBot="1">
      <c r="A1528"/>
      <c r="B1528" s="234"/>
      <c r="C1528" s="231"/>
      <c r="D1528" s="232"/>
      <c r="E1528" s="231"/>
      <c r="F1528" s="235"/>
      <c r="G1528"/>
      <c r="H1528" s="54"/>
      <c r="I1528" s="54"/>
      <c r="J1528" s="2"/>
    </row>
    <row r="1529" spans="1:10" ht="16.2" customHeight="1" thickTop="1" thickBot="1">
      <c r="A1529"/>
      <c r="B1529"/>
      <c r="C1529" s="236"/>
      <c r="D1529" s="237"/>
      <c r="E1529" s="238" t="s">
        <v>219</v>
      </c>
      <c r="F1529" s="239">
        <f>SUM(F1514,F1521,F1525)</f>
        <v>0</v>
      </c>
      <c r="G1529"/>
      <c r="H1529" s="54"/>
      <c r="I1529" s="54"/>
      <c r="J1529" s="2"/>
    </row>
    <row r="1530" spans="1:10" ht="16.2" customHeight="1" thickTop="1" thickBot="1">
      <c r="A1530"/>
      <c r="B1530"/>
      <c r="C1530" s="240"/>
      <c r="D1530" s="241"/>
      <c r="E1530" s="242" t="s">
        <v>220</v>
      </c>
      <c r="F1530" s="239">
        <f>$H$27</f>
        <v>1.5202880000000003</v>
      </c>
      <c r="G1530"/>
      <c r="H1530" s="54"/>
      <c r="I1530" s="54"/>
      <c r="J1530" s="2"/>
    </row>
    <row r="1531" spans="1:10" ht="16.2" customHeight="1" thickTop="1" thickBot="1">
      <c r="A1531"/>
      <c r="B1531"/>
      <c r="C1531" s="243"/>
      <c r="D1531" s="244"/>
      <c r="E1531" s="245" t="s">
        <v>221</v>
      </c>
      <c r="F1531" s="454">
        <f>+F1530*F1529</f>
        <v>0</v>
      </c>
      <c r="G1531"/>
      <c r="H1531" s="54"/>
      <c r="I1531" s="54"/>
      <c r="J1531" s="2"/>
    </row>
    <row r="1532" spans="1:10" ht="16.2" customHeight="1">
      <c r="A1532"/>
      <c r="B1532"/>
      <c r="C1532" s="1277"/>
      <c r="D1532" s="208"/>
      <c r="E1532" s="246"/>
      <c r="F1532" s="247"/>
      <c r="G1532"/>
      <c r="H1532" s="54"/>
      <c r="I1532" s="54"/>
      <c r="J1532" s="2"/>
    </row>
    <row r="1533" spans="1:10" ht="16.2" customHeight="1">
      <c r="A1533"/>
      <c r="B1533" s="194" t="s">
        <v>1172</v>
      </c>
      <c r="C1533" s="1277"/>
      <c r="D1533" s="208"/>
      <c r="E1533" s="246"/>
      <c r="F1533" s="247"/>
      <c r="G1533"/>
      <c r="H1533" s="54"/>
      <c r="I1533" s="54"/>
      <c r="J1533" s="2"/>
    </row>
    <row r="1534" spans="1:10" ht="16.2" customHeight="1">
      <c r="A1534"/>
      <c r="B1534"/>
      <c r="C1534" s="1277"/>
      <c r="D1534" s="208"/>
      <c r="E1534" s="246"/>
      <c r="F1534" s="247"/>
      <c r="G1534"/>
      <c r="H1534" s="54"/>
      <c r="I1534" s="54"/>
      <c r="J1534" s="2"/>
    </row>
    <row r="1535" spans="1:10" ht="16.2" customHeight="1">
      <c r="A1535"/>
      <c r="B1535"/>
      <c r="C1535" s="200"/>
      <c r="D1535" s="208"/>
      <c r="E1535" s="246"/>
      <c r="F1535" s="247"/>
      <c r="G1535"/>
      <c r="H1535" s="54"/>
      <c r="I1535" s="54"/>
      <c r="J1535" s="2"/>
    </row>
    <row r="1536" spans="1:10" ht="16.2" customHeight="1">
      <c r="A1536"/>
      <c r="B1536" s="199" t="s">
        <v>222</v>
      </c>
      <c r="C1536" s="193"/>
      <c r="D1536" s="199"/>
      <c r="E1536" s="199"/>
      <c r="F1536" s="199"/>
      <c r="G1536"/>
      <c r="H1536" s="54"/>
      <c r="I1536" s="54"/>
      <c r="J1536" s="2"/>
    </row>
    <row r="1537" spans="1:10" ht="16.2" customHeight="1">
      <c r="A1537"/>
      <c r="B1537"/>
      <c r="C1537" s="200"/>
      <c r="D1537" s="101"/>
      <c r="E1537" s="200"/>
      <c r="F1537" s="200"/>
      <c r="G1537"/>
      <c r="H1537" s="54"/>
      <c r="I1537" s="54"/>
      <c r="J1537" s="2"/>
    </row>
    <row r="1538" spans="1:10" ht="16.2" customHeight="1" thickBot="1">
      <c r="A1538"/>
      <c r="B1538"/>
      <c r="C1538" s="200"/>
      <c r="D1538" s="101"/>
      <c r="E1538" s="200"/>
      <c r="F1538" s="200"/>
      <c r="G1538"/>
      <c r="H1538" s="54"/>
      <c r="I1538" s="54"/>
      <c r="J1538" s="2"/>
    </row>
    <row r="1539" spans="1:10" ht="16.2" customHeight="1">
      <c r="A1539"/>
      <c r="B1539" s="201" t="s">
        <v>208</v>
      </c>
      <c r="C1539" s="202" t="s">
        <v>245</v>
      </c>
      <c r="D1539" s="203" t="s">
        <v>407</v>
      </c>
      <c r="E1539" s="204"/>
      <c r="F1539" s="205"/>
      <c r="G1539"/>
      <c r="H1539" s="54"/>
      <c r="I1539" s="54"/>
      <c r="J1539" s="2"/>
    </row>
    <row r="1540" spans="1:10" ht="16.2" customHeight="1">
      <c r="A1540"/>
      <c r="B1540" s="206" t="s">
        <v>209</v>
      </c>
      <c r="C1540" s="1094" t="s">
        <v>865</v>
      </c>
      <c r="D1540" s="269" t="s">
        <v>866</v>
      </c>
      <c r="E1540" s="209"/>
      <c r="F1540" s="210"/>
      <c r="G1540"/>
      <c r="H1540" s="54"/>
      <c r="I1540" s="54"/>
      <c r="J1540" s="2"/>
    </row>
    <row r="1541" spans="1:10" ht="16.2" customHeight="1" thickBot="1">
      <c r="A1541"/>
      <c r="B1541" s="206" t="s">
        <v>210</v>
      </c>
      <c r="C1541" s="991" t="s">
        <v>15</v>
      </c>
      <c r="D1541" s="212"/>
      <c r="E1541" s="209"/>
      <c r="F1541" s="210"/>
      <c r="G1541"/>
      <c r="H1541" s="54"/>
      <c r="I1541" s="54"/>
      <c r="J1541" s="2"/>
    </row>
    <row r="1542" spans="1:10" ht="16.2" customHeight="1" thickBot="1">
      <c r="A1542"/>
      <c r="B1542" s="213" t="s">
        <v>211</v>
      </c>
      <c r="C1542" s="214" t="s">
        <v>212</v>
      </c>
      <c r="D1542" s="214" t="s">
        <v>213</v>
      </c>
      <c r="E1542" s="214" t="s">
        <v>214</v>
      </c>
      <c r="F1542" s="215" t="s">
        <v>215</v>
      </c>
      <c r="G1542"/>
      <c r="H1542" s="54"/>
      <c r="I1542" s="54"/>
      <c r="J1542" s="2"/>
    </row>
    <row r="1543" spans="1:10" ht="16.2" customHeight="1" thickBot="1">
      <c r="A1543"/>
      <c r="B1543" s="216" t="s">
        <v>216</v>
      </c>
      <c r="C1543" s="217"/>
      <c r="D1543" s="218"/>
      <c r="E1543" s="217"/>
      <c r="F1543" s="219">
        <f>SUM(F1544:F1549)</f>
        <v>0</v>
      </c>
      <c r="G1543"/>
      <c r="H1543" s="54"/>
      <c r="I1543" s="54"/>
      <c r="J1543" s="2"/>
    </row>
    <row r="1544" spans="1:10" ht="16.2" customHeight="1">
      <c r="A1544"/>
      <c r="B1544" s="1266"/>
      <c r="C1544" s="1217"/>
      <c r="D1544" s="1267"/>
      <c r="E1544" s="1217"/>
      <c r="F1544" s="1180"/>
      <c r="G1544"/>
      <c r="H1544" s="54"/>
      <c r="I1544" s="54"/>
      <c r="J1544" s="2"/>
    </row>
    <row r="1545" spans="1:10" ht="16.2" customHeight="1">
      <c r="A1545"/>
      <c r="B1545" s="1142"/>
      <c r="C1545" s="1119"/>
      <c r="D1545" s="1103"/>
      <c r="E1545" s="1119"/>
      <c r="F1545" s="1107"/>
      <c r="G1545"/>
      <c r="H1545" s="54"/>
      <c r="I1545" s="54"/>
      <c r="J1545" s="2"/>
    </row>
    <row r="1546" spans="1:10" ht="16.2" customHeight="1">
      <c r="A1546"/>
      <c r="B1546" s="1142"/>
      <c r="C1546" s="1119"/>
      <c r="D1546" s="1103"/>
      <c r="E1546" s="1119"/>
      <c r="F1546" s="1107"/>
      <c r="G1546"/>
      <c r="H1546" s="54"/>
      <c r="I1546" s="54"/>
      <c r="J1546" s="2"/>
    </row>
    <row r="1547" spans="1:10" ht="16.2" customHeight="1">
      <c r="A1547"/>
      <c r="B1547" s="1142"/>
      <c r="C1547" s="1119"/>
      <c r="D1547" s="1103"/>
      <c r="E1547" s="1119"/>
      <c r="F1547" s="1107"/>
      <c r="G1547"/>
      <c r="H1547" s="54"/>
      <c r="I1547" s="54"/>
      <c r="J1547" s="2"/>
    </row>
    <row r="1548" spans="1:10" ht="16.2" customHeight="1">
      <c r="A1548"/>
      <c r="B1548" s="278"/>
      <c r="C1548" s="271"/>
      <c r="D1548" s="271"/>
      <c r="E1548" s="1146"/>
      <c r="F1548" s="487"/>
      <c r="G1548"/>
      <c r="H1548" s="54"/>
      <c r="I1548" s="54"/>
      <c r="J1548" s="2"/>
    </row>
    <row r="1549" spans="1:10" ht="16.2" customHeight="1" thickBot="1">
      <c r="A1549"/>
      <c r="B1549" s="496"/>
      <c r="C1549" s="1089"/>
      <c r="D1549" s="1089"/>
      <c r="E1549" s="1089"/>
      <c r="F1549" s="1090"/>
      <c r="G1549"/>
      <c r="H1549" s="54"/>
      <c r="I1549" s="54"/>
      <c r="J1549" s="2"/>
    </row>
    <row r="1550" spans="1:10" ht="16.2" customHeight="1" thickBot="1">
      <c r="A1550"/>
      <c r="B1550" s="216" t="s">
        <v>217</v>
      </c>
      <c r="C1550" s="217"/>
      <c r="D1550" s="218"/>
      <c r="E1550" s="217"/>
      <c r="F1550" s="219">
        <f>SUM(F1551:F1553)</f>
        <v>0</v>
      </c>
      <c r="G1550"/>
      <c r="H1550" s="54"/>
      <c r="I1550" s="54"/>
      <c r="J1550" s="2"/>
    </row>
    <row r="1551" spans="1:10" ht="16.2" customHeight="1">
      <c r="A1551"/>
      <c r="B1551" s="1115"/>
      <c r="C1551" s="1117"/>
      <c r="D1551" s="1118"/>
      <c r="E1551" s="1113"/>
      <c r="F1551" s="1114"/>
      <c r="G1551"/>
      <c r="H1551" s="54"/>
      <c r="I1551" s="54"/>
      <c r="J1551" s="2"/>
    </row>
    <row r="1552" spans="1:10" ht="16.2" customHeight="1">
      <c r="A1552"/>
      <c r="B1552" s="1110"/>
      <c r="C1552" s="1119"/>
      <c r="D1552" s="1120"/>
      <c r="E1552" s="1113"/>
      <c r="F1552" s="1114"/>
      <c r="G1552"/>
      <c r="H1552" s="54"/>
      <c r="I1552" s="54"/>
      <c r="J1552" s="2"/>
    </row>
    <row r="1553" spans="1:10" ht="16.2" customHeight="1" thickBot="1">
      <c r="A1553"/>
      <c r="B1553" s="230"/>
      <c r="C1553" s="231"/>
      <c r="D1553" s="231"/>
      <c r="E1553" s="231"/>
      <c r="F1553" s="223"/>
      <c r="G1553"/>
      <c r="H1553" s="54"/>
      <c r="I1553" s="54"/>
      <c r="J1553" s="2"/>
    </row>
    <row r="1554" spans="1:10" ht="16.2" customHeight="1" thickBot="1">
      <c r="A1554"/>
      <c r="B1554" s="216" t="s">
        <v>218</v>
      </c>
      <c r="C1554" s="217"/>
      <c r="D1554" s="218"/>
      <c r="E1554" s="217"/>
      <c r="F1554" s="219">
        <f>SUM(F1555:F1557)</f>
        <v>0</v>
      </c>
      <c r="G1554"/>
      <c r="H1554" s="54"/>
      <c r="I1554" s="54"/>
      <c r="J1554" s="2"/>
    </row>
    <row r="1555" spans="1:10" ht="16.2" customHeight="1">
      <c r="A1555"/>
      <c r="B1555" s="220"/>
      <c r="C1555" s="221"/>
      <c r="D1555" s="233"/>
      <c r="E1555" s="221"/>
      <c r="F1555" s="223"/>
      <c r="G1555"/>
      <c r="H1555" s="54"/>
      <c r="I1555" s="54"/>
      <c r="J1555" s="2"/>
    </row>
    <row r="1556" spans="1:10" ht="16.2" customHeight="1">
      <c r="A1556"/>
      <c r="B1556" s="224"/>
      <c r="C1556" s="225"/>
      <c r="D1556" s="229"/>
      <c r="E1556" s="225"/>
      <c r="F1556" s="227"/>
      <c r="G1556"/>
      <c r="H1556" s="54"/>
      <c r="I1556" s="54"/>
      <c r="J1556" s="2"/>
    </row>
    <row r="1557" spans="1:10" ht="16.2" customHeight="1" thickBot="1">
      <c r="A1557"/>
      <c r="B1557" s="234"/>
      <c r="C1557" s="231"/>
      <c r="D1557" s="232"/>
      <c r="E1557" s="231"/>
      <c r="F1557" s="235"/>
      <c r="G1557"/>
      <c r="H1557" s="54"/>
      <c r="I1557" s="54"/>
      <c r="J1557" s="2"/>
    </row>
    <row r="1558" spans="1:10" ht="16.2" customHeight="1" thickTop="1" thickBot="1">
      <c r="A1558"/>
      <c r="B1558"/>
      <c r="C1558" s="236"/>
      <c r="D1558" s="237"/>
      <c r="E1558" s="238" t="s">
        <v>219</v>
      </c>
      <c r="F1558" s="239">
        <f>SUM(F1543,F1550,F1554)</f>
        <v>0</v>
      </c>
      <c r="G1558"/>
      <c r="H1558" s="54"/>
      <c r="I1558" s="54"/>
      <c r="J1558" s="2"/>
    </row>
    <row r="1559" spans="1:10" ht="16.2" customHeight="1" thickTop="1" thickBot="1">
      <c r="A1559"/>
      <c r="B1559"/>
      <c r="C1559" s="240"/>
      <c r="D1559" s="241"/>
      <c r="E1559" s="242" t="s">
        <v>220</v>
      </c>
      <c r="F1559" s="239">
        <f>$H$27</f>
        <v>1.5202880000000003</v>
      </c>
      <c r="G1559"/>
      <c r="H1559" s="54"/>
      <c r="I1559" s="54"/>
      <c r="J1559" s="2"/>
    </row>
    <row r="1560" spans="1:10" ht="16.2" customHeight="1" thickTop="1" thickBot="1">
      <c r="A1560"/>
      <c r="B1560"/>
      <c r="C1560" s="243"/>
      <c r="D1560" s="244"/>
      <c r="E1560" s="245" t="s">
        <v>221</v>
      </c>
      <c r="F1560" s="454">
        <f>+F1559*F1558</f>
        <v>0</v>
      </c>
      <c r="G1560"/>
      <c r="H1560" s="54"/>
      <c r="I1560" s="54"/>
      <c r="J1560" s="2"/>
    </row>
    <row r="1561" spans="1:10" ht="16.2" customHeight="1">
      <c r="A1561"/>
      <c r="B1561"/>
      <c r="C1561" s="200"/>
      <c r="D1561" s="208"/>
      <c r="E1561" s="246"/>
      <c r="F1561" s="247"/>
      <c r="G1561"/>
      <c r="H1561" s="54"/>
      <c r="I1561" s="54"/>
      <c r="J1561" s="2"/>
    </row>
    <row r="1562" spans="1:10" ht="16.2" customHeight="1">
      <c r="A1562"/>
      <c r="B1562"/>
      <c r="C1562" s="200"/>
      <c r="D1562" s="208"/>
      <c r="E1562" s="246"/>
      <c r="F1562" s="247"/>
      <c r="G1562"/>
      <c r="H1562" s="54"/>
      <c r="I1562" s="54"/>
      <c r="J1562" s="2"/>
    </row>
    <row r="1563" spans="1:10" ht="16.2" customHeight="1">
      <c r="A1563"/>
      <c r="B1563"/>
      <c r="C1563" s="200"/>
      <c r="D1563" s="208"/>
      <c r="E1563" s="246"/>
      <c r="F1563" s="247"/>
      <c r="G1563"/>
      <c r="H1563" s="54"/>
      <c r="I1563" s="54"/>
      <c r="J1563" s="2"/>
    </row>
    <row r="1564" spans="1:10" ht="16.2" customHeight="1">
      <c r="A1564"/>
      <c r="B1564"/>
      <c r="C1564" s="200"/>
      <c r="D1564" s="208"/>
      <c r="E1564" s="246"/>
      <c r="F1564" s="247"/>
      <c r="G1564"/>
      <c r="H1564" s="54"/>
      <c r="I1564" s="54"/>
      <c r="J1564" s="2"/>
    </row>
    <row r="1565" spans="1:10" ht="16.2" customHeight="1">
      <c r="A1565"/>
      <c r="B1565"/>
      <c r="C1565" s="200"/>
      <c r="D1565" s="208"/>
      <c r="E1565" s="246"/>
      <c r="F1565" s="247"/>
      <c r="G1565"/>
      <c r="H1565" s="54"/>
      <c r="I1565" s="54"/>
      <c r="J1565" s="2"/>
    </row>
    <row r="1566" spans="1:10" ht="16.2" customHeight="1">
      <c r="A1566"/>
      <c r="B1566"/>
      <c r="C1566" s="200"/>
      <c r="D1566" s="208"/>
      <c r="E1566" s="246"/>
      <c r="F1566" s="247"/>
      <c r="G1566"/>
      <c r="H1566" s="54"/>
      <c r="I1566" s="54"/>
      <c r="J1566" s="2"/>
    </row>
    <row r="1567" spans="1:10" ht="16.2" customHeight="1">
      <c r="A1567"/>
      <c r="B1567"/>
      <c r="C1567" s="200"/>
      <c r="D1567" s="208"/>
      <c r="E1567" s="246"/>
      <c r="F1567" s="247"/>
      <c r="G1567"/>
      <c r="H1567" s="54"/>
      <c r="I1567" s="54"/>
      <c r="J1567" s="2"/>
    </row>
    <row r="1568" spans="1:10" ht="16.2" customHeight="1">
      <c r="A1568"/>
      <c r="B1568"/>
      <c r="C1568" s="200"/>
      <c r="D1568" s="208"/>
      <c r="E1568" s="246"/>
      <c r="F1568" s="247"/>
      <c r="G1568"/>
      <c r="H1568" s="54"/>
      <c r="I1568" s="54"/>
      <c r="J1568" s="2"/>
    </row>
    <row r="1569" spans="1:10" ht="16.2" customHeight="1">
      <c r="A1569"/>
      <c r="B1569"/>
      <c r="C1569" s="200"/>
      <c r="D1569" s="208"/>
      <c r="E1569" s="246"/>
      <c r="F1569" s="247"/>
      <c r="G1569"/>
      <c r="H1569" s="54"/>
      <c r="I1569" s="54"/>
      <c r="J1569" s="2"/>
    </row>
    <row r="1570" spans="1:10" ht="16.2" customHeight="1">
      <c r="A1570" s="57"/>
      <c r="B1570" s="57"/>
      <c r="C1570" s="57"/>
      <c r="D1570" s="57"/>
      <c r="E1570" s="57"/>
      <c r="F1570" s="57"/>
      <c r="G1570" s="57"/>
      <c r="H1570" s="58"/>
      <c r="I1570" s="54"/>
      <c r="J1570" s="2"/>
    </row>
    <row r="1571" spans="1:10" ht="16.2" customHeight="1">
      <c r="A1571" s="193"/>
      <c r="B1571" s="194" t="s">
        <v>1172</v>
      </c>
      <c r="C1571" s="193"/>
      <c r="D1571" s="193"/>
      <c r="E1571" s="195" t="str">
        <f>$B$3</f>
        <v xml:space="preserve">ESCUELA Nº </v>
      </c>
      <c r="F1571" s="193"/>
      <c r="G1571" s="193"/>
      <c r="H1571" s="58"/>
      <c r="I1571" s="54"/>
      <c r="J1571" s="2"/>
    </row>
    <row r="1572" spans="1:10" ht="16.2" customHeight="1">
      <c r="A1572" s="193"/>
      <c r="B1572" s="195"/>
      <c r="C1572" s="193"/>
      <c r="D1572" s="193"/>
      <c r="E1572" s="195" t="str">
        <f>$B$4</f>
        <v>SATURNINO SEGUROLA</v>
      </c>
      <c r="F1572" s="193"/>
      <c r="G1572" s="193"/>
      <c r="H1572" s="61"/>
      <c r="I1572" s="54"/>
      <c r="J1572" s="2"/>
    </row>
    <row r="1573" spans="1:10" ht="16.2" customHeight="1">
      <c r="A1573" s="193"/>
      <c r="B1573" s="195"/>
      <c r="C1573" s="193"/>
      <c r="D1573" s="193"/>
      <c r="E1573" s="249" t="str">
        <f>$B$5</f>
        <v>SARMIENTO - SAN JUAN</v>
      </c>
      <c r="F1573" s="193"/>
      <c r="G1573" s="193"/>
      <c r="H1573" s="60"/>
      <c r="I1573" s="54"/>
      <c r="J1573" s="2"/>
    </row>
    <row r="1574" spans="1:10" ht="16.2" customHeight="1">
      <c r="A1574" s="196"/>
      <c r="B1574" s="196"/>
      <c r="C1574" s="196"/>
      <c r="D1574" s="197"/>
      <c r="E1574" s="198" t="s">
        <v>207</v>
      </c>
      <c r="F1574" s="196"/>
      <c r="G1574" s="196"/>
      <c r="H1574" s="265"/>
      <c r="I1574" s="54"/>
      <c r="J1574" s="2"/>
    </row>
    <row r="1575" spans="1:10" ht="16.2" customHeight="1">
      <c r="A1575" s="193"/>
      <c r="B1575" s="199" t="s">
        <v>222</v>
      </c>
      <c r="C1575" s="193"/>
      <c r="D1575" s="199"/>
      <c r="E1575" s="199"/>
      <c r="F1575" s="199"/>
      <c r="G1575" s="199"/>
      <c r="H1575" s="2"/>
      <c r="I1575" s="54"/>
      <c r="J1575" s="2"/>
    </row>
    <row r="1576" spans="1:10" ht="16.2" customHeight="1">
      <c r="A1576"/>
      <c r="B1576"/>
      <c r="C1576" s="200"/>
      <c r="D1576" s="101"/>
      <c r="E1576" s="200"/>
      <c r="F1576" s="200"/>
      <c r="G1576"/>
      <c r="H1576" s="2"/>
      <c r="I1576" s="54"/>
      <c r="J1576" s="2"/>
    </row>
    <row r="1577" spans="1:10" ht="16.2" customHeight="1" thickBot="1">
      <c r="A1577"/>
      <c r="B1577"/>
      <c r="C1577" s="200"/>
      <c r="D1577" s="101"/>
      <c r="E1577" s="200"/>
      <c r="F1577" s="200"/>
      <c r="G1577"/>
      <c r="H1577" s="2"/>
      <c r="I1577" s="54"/>
      <c r="J1577" s="2"/>
    </row>
    <row r="1578" spans="1:10" ht="16.2" customHeight="1">
      <c r="A1578"/>
      <c r="B1578" s="201" t="s">
        <v>208</v>
      </c>
      <c r="C1578" s="202" t="s">
        <v>245</v>
      </c>
      <c r="D1578" s="203" t="s">
        <v>407</v>
      </c>
      <c r="E1578" s="204"/>
      <c r="F1578" s="205"/>
      <c r="G1578"/>
      <c r="H1578" s="6"/>
      <c r="I1578" s="54"/>
      <c r="J1578" s="2"/>
    </row>
    <row r="1579" spans="1:10" ht="16.2" customHeight="1">
      <c r="A1579"/>
      <c r="B1579" s="206" t="s">
        <v>209</v>
      </c>
      <c r="C1579" s="207" t="s">
        <v>341</v>
      </c>
      <c r="D1579" s="269" t="s">
        <v>409</v>
      </c>
      <c r="E1579" s="209"/>
      <c r="F1579" s="210"/>
      <c r="G1579"/>
      <c r="H1579" s="6"/>
      <c r="I1579" s="54"/>
      <c r="J1579" s="2"/>
    </row>
    <row r="1580" spans="1:10" ht="16.2" customHeight="1" thickBot="1">
      <c r="A1580"/>
      <c r="B1580" s="206" t="s">
        <v>210</v>
      </c>
      <c r="C1580" s="991" t="s">
        <v>15</v>
      </c>
      <c r="D1580" s="212"/>
      <c r="E1580" s="209"/>
      <c r="F1580" s="210"/>
      <c r="G1580"/>
      <c r="H1580" s="6"/>
      <c r="I1580" s="54"/>
      <c r="J1580" s="2"/>
    </row>
    <row r="1581" spans="1:10" ht="30" customHeight="1" thickBot="1">
      <c r="A1581"/>
      <c r="B1581" s="213" t="s">
        <v>211</v>
      </c>
      <c r="C1581" s="214" t="s">
        <v>212</v>
      </c>
      <c r="D1581" s="214" t="s">
        <v>213</v>
      </c>
      <c r="E1581" s="214" t="s">
        <v>214</v>
      </c>
      <c r="F1581" s="215" t="s">
        <v>215</v>
      </c>
      <c r="G1581"/>
      <c r="H1581" s="6"/>
      <c r="I1581" s="54"/>
      <c r="J1581" s="2"/>
    </row>
    <row r="1582" spans="1:10" ht="16.2" customHeight="1" thickBot="1">
      <c r="A1582"/>
      <c r="B1582" s="216" t="s">
        <v>216</v>
      </c>
      <c r="C1582" s="217"/>
      <c r="D1582" s="218"/>
      <c r="E1582" s="217"/>
      <c r="F1582" s="219">
        <f>SUM(F1583:F1587)</f>
        <v>0</v>
      </c>
      <c r="G1582"/>
      <c r="H1582" s="6"/>
      <c r="I1582" s="54"/>
      <c r="J1582" s="2"/>
    </row>
    <row r="1583" spans="1:10" ht="16.2" customHeight="1">
      <c r="A1583"/>
      <c r="B1583" s="276"/>
      <c r="C1583" s="3"/>
      <c r="D1583" s="3"/>
      <c r="E1583" s="272"/>
      <c r="F1583" s="223"/>
      <c r="G1583"/>
      <c r="H1583" s="187"/>
      <c r="I1583" s="54"/>
      <c r="J1583" s="2"/>
    </row>
    <row r="1584" spans="1:10" ht="16.2" customHeight="1">
      <c r="A1584"/>
      <c r="B1584" s="276"/>
      <c r="C1584" s="3"/>
      <c r="D1584" s="3"/>
      <c r="E1584" s="272"/>
      <c r="F1584" s="223"/>
      <c r="G1584"/>
      <c r="H1584" s="188"/>
      <c r="I1584" s="54"/>
      <c r="J1584" s="2"/>
    </row>
    <row r="1585" spans="1:10" ht="16.2" customHeight="1">
      <c r="A1585"/>
      <c r="B1585" s="276"/>
      <c r="C1585" s="3"/>
      <c r="D1585" s="3"/>
      <c r="E1585" s="272"/>
      <c r="F1585" s="223"/>
      <c r="G1585"/>
      <c r="H1585" s="189"/>
      <c r="I1585" s="54"/>
      <c r="J1585" s="2"/>
    </row>
    <row r="1586" spans="1:10" ht="16.2" customHeight="1">
      <c r="A1586"/>
      <c r="B1586" s="276"/>
      <c r="C1586" s="3"/>
      <c r="D1586" s="3"/>
      <c r="E1586" s="272"/>
      <c r="F1586" s="223"/>
      <c r="G1586"/>
      <c r="H1586" s="189"/>
      <c r="I1586" s="54"/>
      <c r="J1586" s="2"/>
    </row>
    <row r="1587" spans="1:10" ht="16.2" customHeight="1" thickBot="1">
      <c r="A1587"/>
      <c r="B1587" s="230"/>
      <c r="C1587" s="231"/>
      <c r="D1587" s="231"/>
      <c r="E1587" s="231"/>
      <c r="F1587" s="223"/>
      <c r="G1587"/>
      <c r="H1587" s="189"/>
      <c r="I1587" s="54"/>
      <c r="J1587" s="2"/>
    </row>
    <row r="1588" spans="1:10" ht="16.2" customHeight="1" thickBot="1">
      <c r="A1588"/>
      <c r="B1588" s="216" t="s">
        <v>217</v>
      </c>
      <c r="C1588" s="217"/>
      <c r="D1588" s="218"/>
      <c r="E1588" s="217"/>
      <c r="F1588" s="219">
        <f>SUM(F1589:F1591)</f>
        <v>0</v>
      </c>
      <c r="G1588"/>
      <c r="H1588" s="188"/>
      <c r="I1588" s="54"/>
      <c r="J1588" s="2"/>
    </row>
    <row r="1589" spans="1:10" ht="16.2" customHeight="1">
      <c r="A1589"/>
      <c r="B1589" s="1115"/>
      <c r="C1589" s="1117"/>
      <c r="D1589" s="1118"/>
      <c r="E1589" s="1113"/>
      <c r="F1589" s="1114"/>
      <c r="G1589"/>
      <c r="H1589" s="189"/>
      <c r="I1589" s="54"/>
      <c r="J1589" s="2"/>
    </row>
    <row r="1590" spans="1:10" ht="16.2" customHeight="1">
      <c r="A1590"/>
      <c r="B1590" s="1110"/>
      <c r="C1590" s="1119"/>
      <c r="D1590" s="1120"/>
      <c r="E1590" s="1113"/>
      <c r="F1590" s="1114"/>
      <c r="G1590"/>
      <c r="H1590" s="189"/>
      <c r="I1590" s="54"/>
      <c r="J1590" s="2"/>
    </row>
    <row r="1591" spans="1:10" ht="16.2" customHeight="1" thickBot="1">
      <c r="A1591"/>
      <c r="B1591" s="230"/>
      <c r="C1591" s="231"/>
      <c r="D1591" s="231"/>
      <c r="E1591" s="231"/>
      <c r="F1591" s="223"/>
      <c r="G1591"/>
      <c r="H1591" s="190"/>
      <c r="I1591" s="54"/>
      <c r="J1591" s="2"/>
    </row>
    <row r="1592" spans="1:10" ht="16.2" customHeight="1" thickBot="1">
      <c r="A1592"/>
      <c r="B1592" s="216" t="s">
        <v>218</v>
      </c>
      <c r="C1592" s="217"/>
      <c r="D1592" s="218"/>
      <c r="E1592" s="217"/>
      <c r="F1592" s="219">
        <f>SUM(F1593:F1595)</f>
        <v>0</v>
      </c>
      <c r="G1592"/>
      <c r="H1592" s="189"/>
      <c r="I1592" s="54"/>
      <c r="J1592" s="2"/>
    </row>
    <row r="1593" spans="1:10" ht="16.2" customHeight="1">
      <c r="A1593"/>
      <c r="B1593" s="220"/>
      <c r="C1593" s="221"/>
      <c r="D1593" s="233"/>
      <c r="E1593" s="221"/>
      <c r="F1593" s="223"/>
      <c r="G1593"/>
      <c r="H1593" s="191"/>
      <c r="I1593" s="54"/>
      <c r="J1593" s="2"/>
    </row>
    <row r="1594" spans="1:10" ht="16.2" customHeight="1">
      <c r="A1594"/>
      <c r="B1594" s="224"/>
      <c r="C1594" s="225"/>
      <c r="D1594" s="229"/>
      <c r="E1594" s="225"/>
      <c r="F1594" s="227"/>
      <c r="G1594"/>
      <c r="H1594" s="191"/>
      <c r="I1594" s="54"/>
      <c r="J1594" s="2"/>
    </row>
    <row r="1595" spans="1:10" ht="16.2" customHeight="1" thickBot="1">
      <c r="A1595"/>
      <c r="B1595" s="234"/>
      <c r="C1595" s="231"/>
      <c r="D1595" s="232"/>
      <c r="E1595" s="231"/>
      <c r="F1595" s="235"/>
      <c r="G1595"/>
      <c r="H1595" s="189"/>
      <c r="I1595" s="54"/>
      <c r="J1595" s="2"/>
    </row>
    <row r="1596" spans="1:10" ht="16.2" customHeight="1" thickTop="1" thickBot="1">
      <c r="A1596"/>
      <c r="B1596"/>
      <c r="C1596" s="236"/>
      <c r="D1596" s="237"/>
      <c r="E1596" s="238" t="s">
        <v>219</v>
      </c>
      <c r="F1596" s="239">
        <f>SUM(F1582,F1588,F1592)</f>
        <v>0</v>
      </c>
      <c r="G1596"/>
      <c r="H1596" s="189"/>
      <c r="I1596" s="54"/>
      <c r="J1596" s="2"/>
    </row>
    <row r="1597" spans="1:10" ht="16.2" customHeight="1" thickTop="1" thickBot="1">
      <c r="A1597"/>
      <c r="B1597"/>
      <c r="C1597" s="240"/>
      <c r="D1597" s="241"/>
      <c r="E1597" s="242" t="s">
        <v>220</v>
      </c>
      <c r="F1597" s="239">
        <f>$H$27</f>
        <v>1.5202880000000003</v>
      </c>
      <c r="G1597"/>
      <c r="H1597" s="189"/>
      <c r="I1597" s="54"/>
      <c r="J1597" s="2"/>
    </row>
    <row r="1598" spans="1:10" ht="16.2" customHeight="1" thickTop="1" thickBot="1">
      <c r="A1598"/>
      <c r="B1598"/>
      <c r="C1598" s="243"/>
      <c r="D1598" s="244"/>
      <c r="E1598" s="245" t="s">
        <v>221</v>
      </c>
      <c r="F1598" s="454">
        <f>+F1597*F1596</f>
        <v>0</v>
      </c>
      <c r="G1598"/>
      <c r="H1598" s="192"/>
      <c r="I1598" s="54"/>
      <c r="J1598" s="2"/>
    </row>
    <row r="1599" spans="1:10" ht="16.2" customHeight="1">
      <c r="A1599"/>
      <c r="B1599"/>
      <c r="C1599" s="200"/>
      <c r="D1599" s="208"/>
      <c r="E1599" s="246"/>
      <c r="F1599" s="247"/>
      <c r="G1599"/>
      <c r="H1599" s="54"/>
      <c r="I1599" s="54"/>
      <c r="J1599" s="2"/>
    </row>
    <row r="1600" spans="1:10" ht="16.2" customHeight="1">
      <c r="A1600"/>
      <c r="B1600"/>
      <c r="C1600" s="200"/>
      <c r="D1600" s="208"/>
      <c r="E1600" s="246"/>
      <c r="F1600" s="247"/>
      <c r="G1600"/>
      <c r="H1600" s="54"/>
      <c r="I1600" s="54"/>
      <c r="J1600" s="2"/>
    </row>
    <row r="1601" spans="1:10" ht="16.2" customHeight="1">
      <c r="A1601"/>
      <c r="B1601"/>
      <c r="C1601" s="200"/>
      <c r="D1601" s="208"/>
      <c r="E1601" s="246"/>
      <c r="F1601" s="247"/>
      <c r="G1601"/>
      <c r="H1601" s="54"/>
      <c r="I1601" s="54"/>
      <c r="J1601" s="2"/>
    </row>
    <row r="1602" spans="1:10" ht="16.2" customHeight="1">
      <c r="A1602"/>
      <c r="B1602"/>
      <c r="C1602" s="200"/>
      <c r="D1602" s="208"/>
      <c r="E1602" s="246"/>
      <c r="F1602" s="247"/>
      <c r="G1602"/>
      <c r="H1602" s="54"/>
      <c r="I1602" s="54"/>
      <c r="J1602" s="2"/>
    </row>
    <row r="1603" spans="1:10" ht="16.2" customHeight="1">
      <c r="A1603" s="57"/>
      <c r="B1603" s="57"/>
      <c r="C1603" s="57"/>
      <c r="D1603" s="57"/>
      <c r="E1603" s="57"/>
      <c r="F1603" s="57"/>
      <c r="G1603" s="57"/>
      <c r="H1603" s="58"/>
      <c r="I1603" s="54"/>
      <c r="J1603" s="2"/>
    </row>
    <row r="1604" spans="1:10" ht="16.2" customHeight="1">
      <c r="A1604" s="193"/>
      <c r="B1604" s="194" t="s">
        <v>1172</v>
      </c>
      <c r="C1604" s="193"/>
      <c r="D1604" s="193"/>
      <c r="E1604" s="195" t="str">
        <f>$B$3</f>
        <v xml:space="preserve">ESCUELA Nº </v>
      </c>
      <c r="F1604" s="193"/>
      <c r="G1604" s="193"/>
      <c r="H1604" s="58"/>
      <c r="I1604" s="54"/>
      <c r="J1604" s="2"/>
    </row>
    <row r="1605" spans="1:10" ht="16.2" customHeight="1">
      <c r="A1605" s="193"/>
      <c r="B1605" s="195"/>
      <c r="C1605" s="193"/>
      <c r="D1605" s="193"/>
      <c r="E1605" s="195" t="str">
        <f>$B$4</f>
        <v>SATURNINO SEGUROLA</v>
      </c>
      <c r="F1605" s="193"/>
      <c r="G1605" s="193"/>
      <c r="H1605" s="61"/>
      <c r="I1605" s="54"/>
      <c r="J1605" s="2"/>
    </row>
    <row r="1606" spans="1:10" ht="16.2" customHeight="1">
      <c r="A1606" s="193"/>
      <c r="B1606" s="195"/>
      <c r="C1606" s="193"/>
      <c r="D1606" s="193"/>
      <c r="E1606" s="249" t="str">
        <f>$B$5</f>
        <v>SARMIENTO - SAN JUAN</v>
      </c>
      <c r="F1606" s="193"/>
      <c r="G1606" s="193"/>
      <c r="H1606" s="60"/>
      <c r="I1606" s="54"/>
      <c r="J1606" s="2"/>
    </row>
    <row r="1607" spans="1:10" ht="16.2" customHeight="1">
      <c r="A1607" s="196"/>
      <c r="B1607" s="196"/>
      <c r="C1607" s="196"/>
      <c r="D1607" s="197"/>
      <c r="E1607" s="198" t="s">
        <v>207</v>
      </c>
      <c r="F1607" s="196"/>
      <c r="G1607" s="196"/>
      <c r="H1607" s="265"/>
      <c r="I1607" s="54"/>
      <c r="J1607" s="2"/>
    </row>
    <row r="1608" spans="1:10" ht="16.2" customHeight="1">
      <c r="A1608" s="193"/>
      <c r="B1608" s="199" t="s">
        <v>222</v>
      </c>
      <c r="C1608" s="193"/>
      <c r="D1608" s="199"/>
      <c r="E1608" s="199"/>
      <c r="F1608" s="199"/>
      <c r="G1608" s="199"/>
      <c r="H1608" s="2"/>
      <c r="I1608" s="54"/>
      <c r="J1608" s="2"/>
    </row>
    <row r="1609" spans="1:10" ht="16.2" customHeight="1">
      <c r="A1609"/>
      <c r="B1609"/>
      <c r="C1609" s="200"/>
      <c r="D1609" s="101"/>
      <c r="E1609" s="200"/>
      <c r="F1609" s="200"/>
      <c r="G1609"/>
      <c r="H1609" s="2"/>
      <c r="I1609" s="54"/>
      <c r="J1609" s="2"/>
    </row>
    <row r="1610" spans="1:10" ht="16.2" customHeight="1" thickBot="1">
      <c r="A1610"/>
      <c r="B1610"/>
      <c r="C1610" s="200"/>
      <c r="D1610" s="101"/>
      <c r="E1610" s="200"/>
      <c r="F1610" s="200"/>
      <c r="G1610"/>
      <c r="H1610" s="2"/>
      <c r="I1610" s="54"/>
      <c r="J1610" s="2"/>
    </row>
    <row r="1611" spans="1:10" ht="16.2" customHeight="1">
      <c r="A1611"/>
      <c r="B1611" s="201" t="s">
        <v>208</v>
      </c>
      <c r="C1611" s="202" t="s">
        <v>245</v>
      </c>
      <c r="D1611" s="203" t="s">
        <v>407</v>
      </c>
      <c r="E1611" s="204"/>
      <c r="F1611" s="205"/>
      <c r="G1611"/>
      <c r="H1611" s="6"/>
      <c r="I1611" s="54"/>
      <c r="J1611" s="2"/>
    </row>
    <row r="1612" spans="1:10" ht="16.2" customHeight="1">
      <c r="A1612"/>
      <c r="B1612" s="206" t="s">
        <v>209</v>
      </c>
      <c r="C1612" s="207" t="s">
        <v>342</v>
      </c>
      <c r="D1612" s="269" t="s">
        <v>410</v>
      </c>
      <c r="E1612" s="209"/>
      <c r="F1612" s="210"/>
      <c r="G1612"/>
      <c r="H1612" s="6"/>
      <c r="I1612" s="54"/>
      <c r="J1612" s="2"/>
    </row>
    <row r="1613" spans="1:10" ht="16.2" customHeight="1" thickBot="1">
      <c r="A1613"/>
      <c r="B1613" s="206" t="s">
        <v>210</v>
      </c>
      <c r="C1613" s="211" t="s">
        <v>4</v>
      </c>
      <c r="D1613" s="212"/>
      <c r="E1613" s="209"/>
      <c r="F1613" s="210"/>
      <c r="G1613"/>
      <c r="H1613" s="6"/>
      <c r="I1613" s="54"/>
      <c r="J1613" s="2"/>
    </row>
    <row r="1614" spans="1:10" ht="30.75" customHeight="1" thickBot="1">
      <c r="A1614"/>
      <c r="B1614" s="213" t="s">
        <v>211</v>
      </c>
      <c r="C1614" s="214" t="s">
        <v>212</v>
      </c>
      <c r="D1614" s="214" t="s">
        <v>213</v>
      </c>
      <c r="E1614" s="214" t="s">
        <v>214</v>
      </c>
      <c r="F1614" s="215" t="s">
        <v>215</v>
      </c>
      <c r="G1614"/>
      <c r="H1614" s="6"/>
      <c r="I1614" s="54"/>
      <c r="J1614" s="2"/>
    </row>
    <row r="1615" spans="1:10" ht="16.2" customHeight="1" thickBot="1">
      <c r="A1615"/>
      <c r="B1615" s="216" t="s">
        <v>216</v>
      </c>
      <c r="C1615" s="217"/>
      <c r="D1615" s="218"/>
      <c r="E1615" s="217"/>
      <c r="F1615" s="219">
        <f>SUM(F1616:F1624)</f>
        <v>0</v>
      </c>
      <c r="G1615"/>
      <c r="H1615" s="6"/>
      <c r="I1615" s="54"/>
      <c r="J1615" s="2"/>
    </row>
    <row r="1616" spans="1:10" ht="16.2" customHeight="1">
      <c r="A1616"/>
      <c r="B1616" s="1188"/>
      <c r="C1616" s="1189"/>
      <c r="D1616" s="1190"/>
      <c r="E1616" s="1191"/>
      <c r="F1616" s="1192"/>
      <c r="G1616"/>
      <c r="H1616" s="187"/>
      <c r="I1616" s="54"/>
      <c r="J1616" s="2"/>
    </row>
    <row r="1617" spans="1:10" ht="16.2" customHeight="1">
      <c r="A1617"/>
      <c r="B1617" s="1193"/>
      <c r="C1617" s="1194"/>
      <c r="D1617" s="1195"/>
      <c r="E1617" s="1196"/>
      <c r="F1617" s="1197"/>
      <c r="G1617"/>
      <c r="H1617" s="188"/>
      <c r="I1617" s="54"/>
      <c r="J1617" s="2"/>
    </row>
    <row r="1618" spans="1:10" ht="16.2" customHeight="1">
      <c r="A1618"/>
      <c r="B1618" s="1193"/>
      <c r="C1618" s="1194"/>
      <c r="D1618" s="1195"/>
      <c r="E1618" s="1196"/>
      <c r="F1618" s="1197"/>
      <c r="G1618"/>
      <c r="H1618" s="189"/>
      <c r="I1618" s="54"/>
      <c r="J1618" s="2"/>
    </row>
    <row r="1619" spans="1:10" ht="16.2" customHeight="1">
      <c r="A1619"/>
      <c r="B1619" s="1268"/>
      <c r="C1619" s="1199"/>
      <c r="D1619" s="1199"/>
      <c r="E1619" s="1200"/>
      <c r="F1619" s="1201"/>
      <c r="G1619"/>
      <c r="H1619" s="189"/>
      <c r="I1619" s="54"/>
      <c r="J1619" s="2"/>
    </row>
    <row r="1620" spans="1:10" ht="16.2" customHeight="1">
      <c r="A1620"/>
      <c r="B1620" s="1198"/>
      <c r="C1620" s="1194"/>
      <c r="D1620" s="1199"/>
      <c r="E1620" s="1200"/>
      <c r="F1620" s="1202"/>
      <c r="G1620"/>
      <c r="H1620" s="189"/>
      <c r="I1620" s="54"/>
      <c r="J1620" s="2"/>
    </row>
    <row r="1621" spans="1:10" ht="16.2" customHeight="1">
      <c r="A1621"/>
      <c r="B1621" s="1198"/>
      <c r="C1621" s="1203"/>
      <c r="D1621" s="1199"/>
      <c r="E1621" s="1200"/>
      <c r="F1621" s="1202"/>
      <c r="G1621"/>
      <c r="H1621" s="189"/>
      <c r="I1621" s="54"/>
      <c r="J1621" s="2"/>
    </row>
    <row r="1622" spans="1:10" ht="16.2" customHeight="1">
      <c r="A1622"/>
      <c r="B1622" s="1198"/>
      <c r="C1622" s="1199"/>
      <c r="D1622" s="1199"/>
      <c r="E1622" s="1200"/>
      <c r="F1622" s="1202"/>
      <c r="G1622"/>
      <c r="H1622" s="6"/>
      <c r="I1622" s="54"/>
      <c r="J1622" s="2"/>
    </row>
    <row r="1623" spans="1:10" ht="16.2" customHeight="1">
      <c r="A1623"/>
      <c r="B1623" s="1198"/>
      <c r="C1623" s="1203"/>
      <c r="D1623" s="1199"/>
      <c r="E1623" s="1200"/>
      <c r="F1623" s="1202"/>
      <c r="G1623"/>
      <c r="H1623" s="6"/>
      <c r="I1623" s="54"/>
      <c r="J1623" s="2"/>
    </row>
    <row r="1624" spans="1:10" ht="16.2" customHeight="1" thickBot="1">
      <c r="A1624"/>
      <c r="B1624" s="234"/>
      <c r="C1624" s="1071"/>
      <c r="D1624" s="1071"/>
      <c r="E1624" s="1071"/>
      <c r="F1624" s="1072"/>
      <c r="G1624"/>
      <c r="H1624" s="189"/>
      <c r="I1624" s="54"/>
      <c r="J1624" s="2"/>
    </row>
    <row r="1625" spans="1:10" ht="16.2" customHeight="1" thickBot="1">
      <c r="A1625"/>
      <c r="B1625" s="216" t="s">
        <v>217</v>
      </c>
      <c r="C1625" s="217"/>
      <c r="D1625" s="218"/>
      <c r="E1625" s="217"/>
      <c r="F1625" s="219">
        <f>SUM(F1626:F1628)</f>
        <v>0</v>
      </c>
      <c r="G1625"/>
      <c r="H1625" s="188"/>
      <c r="I1625" s="54"/>
      <c r="J1625" s="2"/>
    </row>
    <row r="1626" spans="1:10" ht="16.2" customHeight="1">
      <c r="A1626"/>
      <c r="B1626" s="1115"/>
      <c r="C1626" s="1117"/>
      <c r="D1626" s="1118"/>
      <c r="E1626" s="1113"/>
      <c r="F1626" s="1114"/>
      <c r="G1626"/>
      <c r="H1626" s="189"/>
      <c r="I1626" s="54"/>
      <c r="J1626" s="2"/>
    </row>
    <row r="1627" spans="1:10" ht="16.2" customHeight="1">
      <c r="A1627"/>
      <c r="B1627" s="261"/>
      <c r="C1627" s="225"/>
      <c r="D1627" s="263"/>
      <c r="E1627" s="272"/>
      <c r="F1627" s="223"/>
      <c r="G1627"/>
      <c r="H1627" s="189"/>
      <c r="I1627" s="54"/>
      <c r="J1627" s="2"/>
    </row>
    <row r="1628" spans="1:10" ht="16.2" customHeight="1" thickBot="1">
      <c r="A1628"/>
      <c r="B1628" s="230"/>
      <c r="C1628" s="231"/>
      <c r="D1628" s="231"/>
      <c r="E1628" s="231"/>
      <c r="F1628" s="223"/>
      <c r="G1628"/>
      <c r="H1628" s="190"/>
      <c r="I1628" s="54"/>
      <c r="J1628" s="2"/>
    </row>
    <row r="1629" spans="1:10" ht="16.2" customHeight="1" thickBot="1">
      <c r="A1629"/>
      <c r="B1629" s="216" t="s">
        <v>218</v>
      </c>
      <c r="C1629" s="217"/>
      <c r="D1629" s="218"/>
      <c r="E1629" s="217"/>
      <c r="F1629" s="219">
        <f>SUM(F1630:F1632)</f>
        <v>0</v>
      </c>
      <c r="G1629"/>
      <c r="H1629" s="189"/>
      <c r="I1629" s="54"/>
      <c r="J1629" s="2"/>
    </row>
    <row r="1630" spans="1:10" ht="16.2" customHeight="1">
      <c r="A1630"/>
      <c r="B1630" s="220"/>
      <c r="C1630" s="221"/>
      <c r="D1630" s="233"/>
      <c r="E1630" s="221"/>
      <c r="F1630" s="223"/>
      <c r="G1630"/>
      <c r="H1630" s="191"/>
      <c r="I1630" s="54"/>
      <c r="J1630" s="2"/>
    </row>
    <row r="1631" spans="1:10" ht="16.2" customHeight="1">
      <c r="A1631"/>
      <c r="B1631" s="224"/>
      <c r="C1631" s="225"/>
      <c r="D1631" s="229"/>
      <c r="E1631" s="225"/>
      <c r="F1631" s="227"/>
      <c r="G1631"/>
      <c r="H1631" s="191"/>
      <c r="I1631" s="54"/>
      <c r="J1631" s="2"/>
    </row>
    <row r="1632" spans="1:10" ht="16.2" customHeight="1" thickBot="1">
      <c r="A1632"/>
      <c r="B1632" s="234"/>
      <c r="C1632" s="231"/>
      <c r="D1632" s="232"/>
      <c r="E1632" s="231"/>
      <c r="F1632" s="235"/>
      <c r="G1632"/>
      <c r="H1632" s="189"/>
      <c r="I1632" s="54"/>
      <c r="J1632" s="2"/>
    </row>
    <row r="1633" spans="1:10" ht="16.2" customHeight="1" thickTop="1" thickBot="1">
      <c r="A1633"/>
      <c r="B1633"/>
      <c r="C1633" s="236"/>
      <c r="D1633" s="237"/>
      <c r="E1633" s="238" t="s">
        <v>219</v>
      </c>
      <c r="F1633" s="239">
        <f>SUM(F1615,F1625,F1629)</f>
        <v>0</v>
      </c>
      <c r="G1633"/>
      <c r="H1633" s="189"/>
      <c r="I1633" s="54"/>
      <c r="J1633" s="2"/>
    </row>
    <row r="1634" spans="1:10" ht="16.2" customHeight="1" thickTop="1" thickBot="1">
      <c r="A1634"/>
      <c r="B1634"/>
      <c r="C1634" s="240"/>
      <c r="D1634" s="241"/>
      <c r="E1634" s="242" t="s">
        <v>220</v>
      </c>
      <c r="F1634" s="239">
        <f>$H$27</f>
        <v>1.5202880000000003</v>
      </c>
      <c r="G1634"/>
      <c r="H1634" s="189"/>
      <c r="I1634" s="54"/>
      <c r="J1634" s="2"/>
    </row>
    <row r="1635" spans="1:10" ht="16.2" customHeight="1" thickTop="1" thickBot="1">
      <c r="A1635"/>
      <c r="B1635"/>
      <c r="C1635" s="243"/>
      <c r="D1635" s="244"/>
      <c r="E1635" s="245" t="s">
        <v>221</v>
      </c>
      <c r="F1635" s="454">
        <f>+F1634*F1633</f>
        <v>0</v>
      </c>
      <c r="G1635"/>
      <c r="H1635" s="192"/>
      <c r="I1635" s="54"/>
      <c r="J1635" s="2"/>
    </row>
    <row r="1636" spans="1:10" ht="16.2" customHeight="1">
      <c r="A1636"/>
      <c r="B1636"/>
      <c r="C1636" s="200"/>
      <c r="D1636" s="208"/>
      <c r="E1636" s="246"/>
      <c r="F1636" s="247"/>
      <c r="G1636"/>
      <c r="H1636" s="54"/>
      <c r="I1636" s="54"/>
      <c r="J1636" s="2"/>
    </row>
    <row r="1637" spans="1:10" ht="16.2" customHeight="1">
      <c r="A1637"/>
      <c r="B1637"/>
      <c r="C1637" s="200"/>
      <c r="D1637" s="208"/>
      <c r="E1637" s="246"/>
      <c r="F1637" s="247"/>
      <c r="G1637"/>
      <c r="H1637" s="54"/>
      <c r="I1637" s="54"/>
      <c r="J1637" s="2"/>
    </row>
    <row r="1638" spans="1:10" ht="16.2" customHeight="1">
      <c r="A1638" s="57"/>
      <c r="B1638" s="57"/>
      <c r="C1638" s="57"/>
      <c r="D1638" s="57"/>
      <c r="E1638" s="57"/>
      <c r="F1638" s="57"/>
      <c r="G1638" s="57"/>
      <c r="H1638" s="58"/>
      <c r="I1638" s="54"/>
      <c r="J1638" s="2"/>
    </row>
    <row r="1639" spans="1:10" ht="16.2" customHeight="1">
      <c r="A1639" s="193"/>
      <c r="B1639" s="194" t="s">
        <v>1172</v>
      </c>
      <c r="C1639" s="193"/>
      <c r="D1639" s="193"/>
      <c r="E1639" s="195" t="str">
        <f>$B$3</f>
        <v xml:space="preserve">ESCUELA Nº </v>
      </c>
      <c r="F1639" s="193"/>
      <c r="G1639" s="193"/>
      <c r="H1639" s="58"/>
      <c r="I1639" s="54"/>
      <c r="J1639" s="2"/>
    </row>
    <row r="1640" spans="1:10" ht="16.2" customHeight="1">
      <c r="A1640" s="193"/>
      <c r="B1640" s="195"/>
      <c r="C1640" s="193"/>
      <c r="D1640" s="193"/>
      <c r="E1640" s="195" t="str">
        <f>$B$4</f>
        <v>SATURNINO SEGUROLA</v>
      </c>
      <c r="F1640" s="193"/>
      <c r="G1640" s="193"/>
      <c r="H1640" s="61"/>
      <c r="I1640" s="54"/>
      <c r="J1640" s="2"/>
    </row>
    <row r="1641" spans="1:10" ht="16.2" customHeight="1">
      <c r="A1641" s="193"/>
      <c r="B1641" s="195"/>
      <c r="C1641" s="193"/>
      <c r="D1641" s="193"/>
      <c r="E1641" s="249" t="str">
        <f>$B$5</f>
        <v>SARMIENTO - SAN JUAN</v>
      </c>
      <c r="F1641" s="193"/>
      <c r="G1641" s="193"/>
      <c r="H1641" s="60"/>
      <c r="I1641" s="54"/>
      <c r="J1641" s="2"/>
    </row>
    <row r="1642" spans="1:10" ht="16.2" customHeight="1">
      <c r="A1642" s="196"/>
      <c r="B1642" s="196"/>
      <c r="C1642" s="196"/>
      <c r="D1642" s="197"/>
      <c r="E1642" s="198" t="s">
        <v>207</v>
      </c>
      <c r="F1642" s="196"/>
      <c r="G1642" s="196"/>
      <c r="H1642" s="265"/>
      <c r="I1642" s="54"/>
      <c r="J1642" s="2"/>
    </row>
    <row r="1643" spans="1:10" ht="16.2" customHeight="1">
      <c r="A1643" s="193"/>
      <c r="B1643" s="199" t="s">
        <v>222</v>
      </c>
      <c r="C1643" s="193"/>
      <c r="D1643" s="199"/>
      <c r="E1643" s="199"/>
      <c r="F1643" s="199"/>
      <c r="G1643" s="199"/>
      <c r="H1643" s="2"/>
      <c r="I1643" s="54"/>
      <c r="J1643" s="2"/>
    </row>
    <row r="1644" spans="1:10" ht="16.2" customHeight="1">
      <c r="A1644"/>
      <c r="B1644"/>
      <c r="C1644" s="1277"/>
      <c r="D1644" s="101"/>
      <c r="E1644" s="1277"/>
      <c r="F1644" s="1277"/>
      <c r="G1644"/>
      <c r="H1644" s="2"/>
      <c r="I1644" s="54"/>
      <c r="J1644" s="2"/>
    </row>
    <row r="1645" spans="1:10" ht="16.2" customHeight="1" thickBot="1">
      <c r="A1645"/>
      <c r="B1645"/>
      <c r="C1645" s="1277"/>
      <c r="D1645" s="101"/>
      <c r="E1645" s="1277"/>
      <c r="F1645" s="1277"/>
      <c r="G1645"/>
      <c r="H1645" s="2"/>
      <c r="I1645" s="54"/>
      <c r="J1645" s="2"/>
    </row>
    <row r="1646" spans="1:10" ht="16.2" customHeight="1">
      <c r="A1646"/>
      <c r="B1646" s="201" t="s">
        <v>208</v>
      </c>
      <c r="C1646" s="202" t="s">
        <v>1010</v>
      </c>
      <c r="D1646" s="203"/>
      <c r="E1646" s="204"/>
      <c r="F1646" s="205"/>
      <c r="G1646"/>
      <c r="H1646" s="6"/>
      <c r="I1646" s="54"/>
      <c r="J1646" s="2"/>
    </row>
    <row r="1647" spans="1:10" ht="16.2" customHeight="1">
      <c r="A1647"/>
      <c r="B1647" s="206" t="s">
        <v>209</v>
      </c>
      <c r="C1647" s="207" t="s">
        <v>843</v>
      </c>
      <c r="D1647" s="269" t="s">
        <v>1009</v>
      </c>
      <c r="E1647" s="209"/>
      <c r="F1647" s="210"/>
      <c r="G1647"/>
      <c r="H1647" s="6"/>
      <c r="I1647" s="54"/>
      <c r="J1647" s="2"/>
    </row>
    <row r="1648" spans="1:10" ht="16.2" customHeight="1" thickBot="1">
      <c r="A1648"/>
      <c r="B1648" s="206" t="s">
        <v>210</v>
      </c>
      <c r="C1648" s="211" t="s">
        <v>4</v>
      </c>
      <c r="D1648" s="212"/>
      <c r="E1648" s="209"/>
      <c r="F1648" s="210"/>
      <c r="G1648"/>
      <c r="H1648" s="6"/>
      <c r="I1648" s="54"/>
      <c r="J1648" s="2"/>
    </row>
    <row r="1649" spans="1:10" ht="16.2" customHeight="1" thickBot="1">
      <c r="A1649"/>
      <c r="B1649" s="213" t="s">
        <v>211</v>
      </c>
      <c r="C1649" s="214" t="s">
        <v>212</v>
      </c>
      <c r="D1649" s="214" t="s">
        <v>213</v>
      </c>
      <c r="E1649" s="214" t="s">
        <v>214</v>
      </c>
      <c r="F1649" s="215" t="s">
        <v>215</v>
      </c>
      <c r="G1649"/>
      <c r="H1649" s="6"/>
      <c r="I1649" s="54"/>
      <c r="J1649" s="2"/>
    </row>
    <row r="1650" spans="1:10" ht="16.2" customHeight="1" thickBot="1">
      <c r="A1650"/>
      <c r="B1650" s="216" t="s">
        <v>216</v>
      </c>
      <c r="C1650" s="217"/>
      <c r="D1650" s="218"/>
      <c r="E1650" s="217"/>
      <c r="F1650" s="219">
        <f>SUM(F1651:F1659)</f>
        <v>0</v>
      </c>
      <c r="G1650"/>
      <c r="H1650" s="6"/>
      <c r="I1650" s="54"/>
      <c r="J1650" s="2"/>
    </row>
    <row r="1651" spans="1:10" ht="16.2" customHeight="1">
      <c r="A1651"/>
      <c r="B1651" s="1188"/>
      <c r="C1651" s="1189"/>
      <c r="D1651" s="1190"/>
      <c r="E1651" s="1191"/>
      <c r="F1651" s="1192"/>
      <c r="G1651"/>
      <c r="H1651" s="187"/>
      <c r="I1651" s="54"/>
      <c r="J1651" s="2"/>
    </row>
    <row r="1652" spans="1:10" ht="16.2" customHeight="1">
      <c r="A1652"/>
      <c r="B1652" s="1193"/>
      <c r="C1652" s="1194"/>
      <c r="D1652" s="1195"/>
      <c r="E1652" s="1196"/>
      <c r="F1652" s="1197"/>
      <c r="G1652"/>
      <c r="H1652" s="188"/>
      <c r="I1652" s="54"/>
      <c r="J1652" s="2"/>
    </row>
    <row r="1653" spans="1:10" ht="16.2" customHeight="1">
      <c r="A1653"/>
      <c r="B1653" s="1193"/>
      <c r="C1653" s="1194"/>
      <c r="D1653" s="1195"/>
      <c r="E1653" s="1196"/>
      <c r="F1653" s="1197"/>
      <c r="G1653"/>
      <c r="H1653" s="189"/>
      <c r="I1653" s="54"/>
      <c r="J1653" s="2"/>
    </row>
    <row r="1654" spans="1:10" ht="16.2" customHeight="1">
      <c r="A1654"/>
      <c r="B1654" s="1193"/>
      <c r="C1654" s="1199"/>
      <c r="D1654" s="1199"/>
      <c r="E1654" s="1200"/>
      <c r="F1654" s="1201"/>
      <c r="G1654"/>
      <c r="H1654" s="189"/>
      <c r="I1654" s="54"/>
      <c r="J1654" s="2"/>
    </row>
    <row r="1655" spans="1:10" ht="16.2" customHeight="1">
      <c r="A1655"/>
      <c r="B1655" s="1198"/>
      <c r="C1655" s="1194"/>
      <c r="D1655" s="1199"/>
      <c r="E1655" s="1200"/>
      <c r="F1655" s="1202"/>
      <c r="G1655"/>
      <c r="H1655" s="189"/>
      <c r="I1655" s="54"/>
      <c r="J1655" s="2"/>
    </row>
    <row r="1656" spans="1:10" ht="16.2" customHeight="1">
      <c r="A1656"/>
      <c r="B1656" s="1198"/>
      <c r="C1656" s="1203"/>
      <c r="D1656" s="1199"/>
      <c r="E1656" s="1200"/>
      <c r="F1656" s="1202"/>
      <c r="G1656"/>
      <c r="H1656" s="189"/>
      <c r="I1656" s="54"/>
      <c r="J1656" s="2"/>
    </row>
    <row r="1657" spans="1:10" ht="16.2" customHeight="1">
      <c r="A1657"/>
      <c r="B1657" s="1198"/>
      <c r="C1657" s="1199"/>
      <c r="D1657" s="1199"/>
      <c r="E1657" s="1200"/>
      <c r="F1657" s="1202"/>
      <c r="G1657"/>
      <c r="H1657" s="6"/>
      <c r="I1657" s="54"/>
      <c r="J1657" s="2"/>
    </row>
    <row r="1658" spans="1:10" ht="16.2" customHeight="1">
      <c r="A1658"/>
      <c r="B1658" s="1198"/>
      <c r="C1658" s="1203"/>
      <c r="D1658" s="1199"/>
      <c r="E1658" s="1200"/>
      <c r="F1658" s="1202"/>
      <c r="G1658"/>
      <c r="H1658" s="6"/>
      <c r="I1658" s="54"/>
      <c r="J1658" s="2"/>
    </row>
    <row r="1659" spans="1:10" ht="16.2" customHeight="1" thickBot="1">
      <c r="A1659"/>
      <c r="B1659" s="234"/>
      <c r="C1659" s="1071"/>
      <c r="D1659" s="1071"/>
      <c r="E1659" s="1071"/>
      <c r="F1659" s="1072"/>
      <c r="G1659"/>
      <c r="H1659" s="189"/>
      <c r="I1659" s="54"/>
      <c r="J1659" s="2"/>
    </row>
    <row r="1660" spans="1:10" ht="16.2" customHeight="1" thickBot="1">
      <c r="A1660"/>
      <c r="B1660" s="216" t="s">
        <v>217</v>
      </c>
      <c r="C1660" s="217"/>
      <c r="D1660" s="218"/>
      <c r="E1660" s="217"/>
      <c r="F1660" s="219">
        <f>SUM(F1661:F1663)</f>
        <v>0</v>
      </c>
      <c r="G1660"/>
      <c r="H1660" s="188"/>
      <c r="I1660" s="54"/>
      <c r="J1660" s="2"/>
    </row>
    <row r="1661" spans="1:10" ht="16.2" customHeight="1">
      <c r="A1661"/>
      <c r="B1661" s="1115"/>
      <c r="C1661" s="1117"/>
      <c r="D1661" s="1118"/>
      <c r="E1661" s="1113"/>
      <c r="F1661" s="1114"/>
      <c r="G1661"/>
      <c r="H1661" s="189"/>
      <c r="I1661" s="54"/>
      <c r="J1661" s="2"/>
    </row>
    <row r="1662" spans="1:10" ht="16.2" customHeight="1">
      <c r="A1662"/>
      <c r="B1662" s="261"/>
      <c r="C1662" s="1276"/>
      <c r="D1662" s="263"/>
      <c r="E1662" s="272"/>
      <c r="F1662" s="223"/>
      <c r="G1662"/>
      <c r="H1662" s="189"/>
      <c r="I1662" s="54"/>
      <c r="J1662" s="2"/>
    </row>
    <row r="1663" spans="1:10" ht="16.2" customHeight="1" thickBot="1">
      <c r="A1663"/>
      <c r="B1663" s="230"/>
      <c r="C1663" s="231"/>
      <c r="D1663" s="231"/>
      <c r="E1663" s="231"/>
      <c r="F1663" s="223"/>
      <c r="G1663"/>
      <c r="H1663" s="190"/>
      <c r="I1663" s="54"/>
      <c r="J1663" s="2"/>
    </row>
    <row r="1664" spans="1:10" ht="16.2" customHeight="1" thickBot="1">
      <c r="A1664"/>
      <c r="B1664" s="216" t="s">
        <v>218</v>
      </c>
      <c r="C1664" s="217"/>
      <c r="D1664" s="218"/>
      <c r="E1664" s="217"/>
      <c r="F1664" s="219">
        <f>SUM(F1665:F1667)</f>
        <v>0</v>
      </c>
      <c r="G1664"/>
      <c r="H1664" s="189"/>
      <c r="I1664" s="54"/>
      <c r="J1664" s="2"/>
    </row>
    <row r="1665" spans="1:10" ht="16.2" customHeight="1">
      <c r="A1665"/>
      <c r="B1665" s="220"/>
      <c r="C1665" s="221"/>
      <c r="D1665" s="233"/>
      <c r="E1665" s="221"/>
      <c r="F1665" s="223"/>
      <c r="G1665"/>
      <c r="H1665" s="191"/>
      <c r="I1665" s="54"/>
      <c r="J1665" s="2"/>
    </row>
    <row r="1666" spans="1:10" ht="16.2" customHeight="1">
      <c r="A1666"/>
      <c r="B1666" s="224"/>
      <c r="C1666" s="1276"/>
      <c r="D1666" s="229"/>
      <c r="E1666" s="1276"/>
      <c r="F1666" s="227"/>
      <c r="G1666"/>
      <c r="H1666" s="191"/>
      <c r="I1666" s="54"/>
      <c r="J1666" s="2"/>
    </row>
    <row r="1667" spans="1:10" ht="16.2" customHeight="1" thickBot="1">
      <c r="A1667"/>
      <c r="B1667" s="234"/>
      <c r="C1667" s="231"/>
      <c r="D1667" s="232"/>
      <c r="E1667" s="231"/>
      <c r="F1667" s="235"/>
      <c r="G1667"/>
      <c r="H1667" s="189"/>
      <c r="I1667" s="54"/>
      <c r="J1667" s="2"/>
    </row>
    <row r="1668" spans="1:10" ht="16.2" customHeight="1" thickTop="1" thickBot="1">
      <c r="A1668"/>
      <c r="B1668"/>
      <c r="C1668" s="236"/>
      <c r="D1668" s="237"/>
      <c r="E1668" s="238" t="s">
        <v>219</v>
      </c>
      <c r="F1668" s="239">
        <f>SUM(F1650,F1660,F1664)</f>
        <v>0</v>
      </c>
      <c r="G1668"/>
      <c r="H1668" s="189"/>
      <c r="I1668" s="54"/>
      <c r="J1668" s="2"/>
    </row>
    <row r="1669" spans="1:10" ht="16.2" customHeight="1" thickTop="1" thickBot="1">
      <c r="A1669"/>
      <c r="B1669"/>
      <c r="C1669" s="240"/>
      <c r="D1669" s="241"/>
      <c r="E1669" s="242" t="s">
        <v>220</v>
      </c>
      <c r="F1669" s="239">
        <f>$H$27</f>
        <v>1.5202880000000003</v>
      </c>
      <c r="G1669"/>
      <c r="H1669" s="189"/>
      <c r="I1669" s="54"/>
      <c r="J1669" s="2"/>
    </row>
    <row r="1670" spans="1:10" ht="16.2" customHeight="1" thickTop="1" thickBot="1">
      <c r="A1670"/>
      <c r="B1670"/>
      <c r="C1670" s="243"/>
      <c r="D1670" s="244"/>
      <c r="E1670" s="245" t="s">
        <v>221</v>
      </c>
      <c r="F1670" s="454">
        <f>+F1669*F1668</f>
        <v>0</v>
      </c>
      <c r="G1670"/>
      <c r="H1670" s="192"/>
      <c r="I1670" s="54"/>
      <c r="J1670" s="2"/>
    </row>
    <row r="1671" spans="1:10" ht="16.2" customHeight="1">
      <c r="A1671"/>
      <c r="B1671"/>
      <c r="C1671" s="1277"/>
      <c r="D1671" s="208"/>
      <c r="E1671" s="246"/>
      <c r="F1671" s="247"/>
      <c r="G1671"/>
      <c r="H1671" s="54"/>
      <c r="I1671" s="54"/>
      <c r="J1671" s="2"/>
    </row>
    <row r="1672" spans="1:10" ht="16.2" customHeight="1">
      <c r="A1672"/>
      <c r="B1672"/>
      <c r="C1672" s="1277"/>
      <c r="D1672" s="208"/>
      <c r="E1672" s="246"/>
      <c r="F1672" s="247"/>
      <c r="G1672"/>
      <c r="H1672" s="54"/>
      <c r="I1672" s="54"/>
      <c r="J1672" s="2"/>
    </row>
    <row r="1673" spans="1:10" ht="16.2" customHeight="1">
      <c r="A1673"/>
      <c r="B1673"/>
      <c r="C1673" s="1277"/>
      <c r="D1673" s="208"/>
      <c r="E1673" s="246"/>
      <c r="F1673" s="247"/>
      <c r="G1673"/>
      <c r="H1673" s="54"/>
      <c r="I1673" s="54"/>
      <c r="J1673" s="2"/>
    </row>
    <row r="1674" spans="1:10" ht="16.2" customHeight="1">
      <c r="A1674"/>
      <c r="B1674"/>
      <c r="C1674" s="1277"/>
      <c r="D1674" s="208"/>
      <c r="E1674" s="246"/>
      <c r="F1674" s="247"/>
      <c r="G1674"/>
      <c r="H1674" s="54"/>
      <c r="I1674" s="54"/>
      <c r="J1674" s="2"/>
    </row>
    <row r="1675" spans="1:10" ht="16.2" customHeight="1">
      <c r="A1675"/>
      <c r="B1675"/>
      <c r="C1675" s="1277"/>
      <c r="D1675" s="208"/>
      <c r="E1675" s="246"/>
      <c r="F1675" s="247"/>
      <c r="G1675"/>
      <c r="H1675" s="54"/>
      <c r="I1675" s="54"/>
      <c r="J1675" s="2"/>
    </row>
    <row r="1676" spans="1:10" ht="16.2" customHeight="1">
      <c r="A1676"/>
      <c r="B1676"/>
      <c r="C1676" s="200"/>
      <c r="D1676" s="208"/>
      <c r="E1676" s="246"/>
      <c r="F1676" s="247"/>
      <c r="G1676"/>
      <c r="H1676" s="54"/>
      <c r="I1676" s="54"/>
      <c r="J1676" s="2"/>
    </row>
    <row r="1677" spans="1:10" ht="16.2" customHeight="1">
      <c r="B1677" s="57"/>
      <c r="C1677" s="57"/>
      <c r="D1677" s="57"/>
      <c r="E1677" s="57"/>
      <c r="F1677" s="57"/>
      <c r="I1677" s="54"/>
      <c r="J1677" s="2"/>
    </row>
    <row r="1678" spans="1:10" ht="16.2" customHeight="1">
      <c r="A1678" s="57"/>
      <c r="B1678" s="194" t="s">
        <v>1172</v>
      </c>
      <c r="C1678" s="193"/>
      <c r="D1678" s="193"/>
      <c r="E1678" s="195" t="str">
        <f>$B$3</f>
        <v xml:space="preserve">ESCUELA Nº </v>
      </c>
      <c r="F1678" s="193"/>
      <c r="G1678" s="57"/>
      <c r="H1678" s="58"/>
      <c r="I1678" s="54"/>
      <c r="J1678" s="2"/>
    </row>
    <row r="1679" spans="1:10" ht="16.2" customHeight="1">
      <c r="A1679" s="193"/>
      <c r="B1679" s="195"/>
      <c r="C1679" s="193"/>
      <c r="D1679" s="193"/>
      <c r="E1679" s="195" t="str">
        <f>$B$4</f>
        <v>SATURNINO SEGUROLA</v>
      </c>
      <c r="F1679" s="193"/>
      <c r="G1679" s="193"/>
      <c r="H1679" s="58"/>
      <c r="I1679" s="54"/>
      <c r="J1679" s="2"/>
    </row>
    <row r="1680" spans="1:10" ht="16.2" customHeight="1">
      <c r="A1680" s="193"/>
      <c r="B1680" s="195"/>
      <c r="C1680" s="193"/>
      <c r="D1680" s="193"/>
      <c r="E1680" s="249" t="str">
        <f>$B$5</f>
        <v>SARMIENTO - SAN JUAN</v>
      </c>
      <c r="F1680" s="193"/>
      <c r="G1680" s="193"/>
      <c r="H1680" s="61"/>
      <c r="I1680" s="54"/>
      <c r="J1680" s="2"/>
    </row>
    <row r="1681" spans="1:10" ht="16.2" customHeight="1">
      <c r="A1681" s="193"/>
      <c r="B1681" s="196"/>
      <c r="C1681" s="196"/>
      <c r="D1681" s="197"/>
      <c r="E1681" s="198" t="s">
        <v>207</v>
      </c>
      <c r="F1681" s="196"/>
      <c r="G1681" s="193"/>
      <c r="H1681" s="60"/>
      <c r="I1681" s="54"/>
      <c r="J1681" s="2"/>
    </row>
    <row r="1682" spans="1:10" ht="16.2" customHeight="1">
      <c r="A1682" s="196"/>
      <c r="B1682" s="199" t="s">
        <v>222</v>
      </c>
      <c r="C1682" s="193"/>
      <c r="D1682" s="199"/>
      <c r="E1682" s="199"/>
      <c r="F1682" s="199"/>
      <c r="G1682" s="196"/>
      <c r="H1682" s="265"/>
      <c r="I1682" s="54"/>
      <c r="J1682" s="2"/>
    </row>
    <row r="1683" spans="1:10" ht="16.2" customHeight="1">
      <c r="A1683" s="193"/>
      <c r="B1683"/>
      <c r="C1683" s="200"/>
      <c r="D1683" s="101"/>
      <c r="E1683" s="200"/>
      <c r="F1683" s="200"/>
      <c r="G1683" s="199"/>
      <c r="H1683" s="2"/>
      <c r="I1683" s="54"/>
      <c r="J1683" s="2"/>
    </row>
    <row r="1684" spans="1:10" ht="16.2" customHeight="1" thickBot="1">
      <c r="A1684"/>
      <c r="B1684"/>
      <c r="C1684" s="200"/>
      <c r="D1684" s="101"/>
      <c r="E1684" s="200"/>
      <c r="F1684" s="200"/>
      <c r="G1684"/>
      <c r="H1684" s="2"/>
      <c r="I1684" s="54"/>
      <c r="J1684" s="2"/>
    </row>
    <row r="1685" spans="1:10" ht="16.2" customHeight="1">
      <c r="A1685"/>
      <c r="B1685" s="201" t="s">
        <v>208</v>
      </c>
      <c r="C1685" s="202" t="s">
        <v>412</v>
      </c>
      <c r="D1685" s="203" t="s">
        <v>413</v>
      </c>
      <c r="E1685" s="204"/>
      <c r="F1685" s="205"/>
      <c r="G1685"/>
      <c r="H1685" s="2"/>
      <c r="I1685" s="54"/>
      <c r="J1685" s="2"/>
    </row>
    <row r="1686" spans="1:10" ht="16.2" customHeight="1">
      <c r="A1686"/>
      <c r="B1686" s="206" t="s">
        <v>209</v>
      </c>
      <c r="C1686" s="207" t="s">
        <v>353</v>
      </c>
      <c r="D1686" s="269" t="s">
        <v>351</v>
      </c>
      <c r="E1686" s="209"/>
      <c r="F1686" s="210"/>
      <c r="G1686"/>
      <c r="H1686" s="6"/>
      <c r="I1686" s="54"/>
      <c r="J1686" s="2"/>
    </row>
    <row r="1687" spans="1:10" ht="16.2" customHeight="1" thickBot="1">
      <c r="A1687"/>
      <c r="B1687" s="206" t="s">
        <v>210</v>
      </c>
      <c r="C1687" s="211" t="s">
        <v>4</v>
      </c>
      <c r="D1687" s="212"/>
      <c r="E1687" s="209"/>
      <c r="F1687" s="210"/>
      <c r="G1687"/>
      <c r="H1687" s="6"/>
      <c r="I1687" s="54"/>
      <c r="J1687" s="2"/>
    </row>
    <row r="1688" spans="1:10" ht="31.5" customHeight="1" thickBot="1">
      <c r="A1688"/>
      <c r="B1688" s="213" t="s">
        <v>211</v>
      </c>
      <c r="C1688" s="214" t="s">
        <v>212</v>
      </c>
      <c r="D1688" s="214" t="s">
        <v>213</v>
      </c>
      <c r="E1688" s="214" t="s">
        <v>214</v>
      </c>
      <c r="F1688" s="215" t="s">
        <v>215</v>
      </c>
      <c r="G1688"/>
      <c r="H1688" s="6"/>
      <c r="I1688" s="54"/>
      <c r="J1688" s="2"/>
    </row>
    <row r="1689" spans="1:10" ht="16.2" customHeight="1" thickBot="1">
      <c r="A1689"/>
      <c r="B1689" s="501" t="s">
        <v>957</v>
      </c>
      <c r="C1689" s="217"/>
      <c r="D1689" s="218"/>
      <c r="E1689" s="217"/>
      <c r="F1689" s="219">
        <f>SUM(F1690:F1693)</f>
        <v>0</v>
      </c>
      <c r="G1689"/>
      <c r="H1689" s="6"/>
      <c r="I1689" s="54"/>
      <c r="J1689" s="2"/>
    </row>
    <row r="1690" spans="1:10" ht="16.2" customHeight="1">
      <c r="A1690"/>
      <c r="B1690" s="1110"/>
      <c r="C1690" s="1111"/>
      <c r="D1690" s="1112"/>
      <c r="E1690" s="1112"/>
      <c r="F1690" s="1114"/>
      <c r="G1690"/>
      <c r="H1690" s="6"/>
      <c r="I1690" s="54"/>
      <c r="J1690" s="2"/>
    </row>
    <row r="1691" spans="1:10" ht="16.2" customHeight="1">
      <c r="A1691"/>
      <c r="B1691" s="1108"/>
      <c r="C1691" s="1111"/>
      <c r="D1691" s="1112"/>
      <c r="E1691" s="1112"/>
      <c r="F1691" s="1114"/>
      <c r="G1691"/>
      <c r="H1691" s="187"/>
      <c r="I1691" s="54"/>
      <c r="J1691" s="2"/>
    </row>
    <row r="1692" spans="1:10" ht="16.2" customHeight="1">
      <c r="A1692"/>
      <c r="B1692" s="453"/>
      <c r="C1692" s="3"/>
      <c r="D1692" s="222"/>
      <c r="E1692" s="222"/>
      <c r="F1692" s="223"/>
      <c r="G1692"/>
      <c r="H1692" s="188"/>
      <c r="I1692" s="54"/>
      <c r="J1692" s="2"/>
    </row>
    <row r="1693" spans="1:10" ht="16.2" customHeight="1" thickBot="1">
      <c r="A1693"/>
      <c r="B1693" s="220"/>
      <c r="C1693" s="221"/>
      <c r="D1693" s="222"/>
      <c r="E1693" s="222"/>
      <c r="F1693" s="223"/>
      <c r="G1693"/>
      <c r="H1693" s="6"/>
      <c r="I1693" s="54"/>
      <c r="J1693" s="2"/>
    </row>
    <row r="1694" spans="1:10" ht="16.2" customHeight="1" thickBot="1">
      <c r="A1694"/>
      <c r="B1694" s="216" t="s">
        <v>217</v>
      </c>
      <c r="C1694" s="217"/>
      <c r="D1694" s="218"/>
      <c r="E1694" s="217"/>
      <c r="F1694" s="219">
        <f>SUM(F1695:F1696)</f>
        <v>0</v>
      </c>
      <c r="G1694"/>
      <c r="H1694" s="6"/>
      <c r="I1694" s="54"/>
      <c r="J1694" s="2"/>
    </row>
    <row r="1695" spans="1:10" ht="16.2" customHeight="1">
      <c r="A1695"/>
      <c r="B1695" s="1115"/>
      <c r="C1695" s="1117"/>
      <c r="D1695" s="1118"/>
      <c r="E1695" s="1113"/>
      <c r="F1695" s="1114"/>
      <c r="G1695"/>
      <c r="H1695" s="6"/>
      <c r="I1695" s="54"/>
      <c r="J1695" s="2"/>
    </row>
    <row r="1696" spans="1:10" ht="16.2" customHeight="1">
      <c r="A1696"/>
      <c r="B1696" s="228"/>
      <c r="C1696" s="225"/>
      <c r="D1696" s="225"/>
      <c r="E1696" s="225"/>
      <c r="F1696" s="223"/>
      <c r="G1696"/>
      <c r="H1696" s="6"/>
      <c r="I1696" s="54"/>
      <c r="J1696" s="2"/>
    </row>
    <row r="1697" spans="1:10" ht="16.2" customHeight="1" thickBot="1">
      <c r="A1697"/>
      <c r="B1697" s="230"/>
      <c r="C1697" s="231"/>
      <c r="D1697" s="231"/>
      <c r="E1697" s="231"/>
      <c r="F1697" s="223"/>
      <c r="G1697"/>
      <c r="H1697" s="189"/>
      <c r="I1697" s="54"/>
      <c r="J1697" s="2"/>
    </row>
    <row r="1698" spans="1:10" ht="16.2" customHeight="1" thickBot="1">
      <c r="A1698"/>
      <c r="B1698" s="216" t="s">
        <v>218</v>
      </c>
      <c r="C1698" s="217"/>
      <c r="D1698" s="218"/>
      <c r="E1698" s="217"/>
      <c r="F1698" s="219">
        <f>SUM(F1699:F1701)</f>
        <v>0</v>
      </c>
      <c r="G1698"/>
      <c r="H1698" s="190"/>
      <c r="I1698" s="54"/>
      <c r="J1698" s="2"/>
    </row>
    <row r="1699" spans="1:10" ht="16.2" customHeight="1">
      <c r="A1699"/>
      <c r="B1699" s="220"/>
      <c r="C1699" s="221"/>
      <c r="D1699" s="233"/>
      <c r="E1699" s="221"/>
      <c r="F1699" s="223"/>
      <c r="G1699"/>
      <c r="H1699" s="189"/>
      <c r="I1699" s="54"/>
      <c r="J1699" s="2"/>
    </row>
    <row r="1700" spans="1:10" ht="16.2" customHeight="1">
      <c r="A1700"/>
      <c r="B1700" s="224"/>
      <c r="C1700" s="225"/>
      <c r="D1700" s="229"/>
      <c r="E1700" s="225"/>
      <c r="F1700" s="227"/>
      <c r="G1700"/>
      <c r="H1700" s="191"/>
      <c r="I1700" s="54"/>
      <c r="J1700" s="2"/>
    </row>
    <row r="1701" spans="1:10" ht="16.2" customHeight="1" thickBot="1">
      <c r="A1701"/>
      <c r="B1701" s="234"/>
      <c r="C1701" s="231"/>
      <c r="D1701" s="232"/>
      <c r="E1701" s="231"/>
      <c r="F1701" s="235"/>
      <c r="G1701"/>
      <c r="H1701" s="191"/>
      <c r="I1701" s="54"/>
      <c r="J1701" s="2"/>
    </row>
    <row r="1702" spans="1:10" ht="16.2" customHeight="1" thickTop="1" thickBot="1">
      <c r="A1702"/>
      <c r="B1702"/>
      <c r="C1702" s="236"/>
      <c r="D1702" s="237"/>
      <c r="E1702" s="238" t="s">
        <v>219</v>
      </c>
      <c r="F1702" s="239">
        <f>SUM(F1689,F1694)</f>
        <v>0</v>
      </c>
      <c r="G1702"/>
      <c r="H1702" s="189"/>
      <c r="I1702" s="54"/>
      <c r="J1702" s="2"/>
    </row>
    <row r="1703" spans="1:10" ht="16.2" customHeight="1" thickTop="1" thickBot="1">
      <c r="A1703"/>
      <c r="B1703"/>
      <c r="C1703" s="240"/>
      <c r="D1703" s="241"/>
      <c r="E1703" s="242" t="s">
        <v>220</v>
      </c>
      <c r="F1703" s="239">
        <f>1.518999999</f>
        <v>1.518999999</v>
      </c>
      <c r="G1703"/>
      <c r="H1703" s="189"/>
      <c r="I1703" s="54"/>
      <c r="J1703" s="2"/>
    </row>
    <row r="1704" spans="1:10" ht="16.2" customHeight="1" thickTop="1" thickBot="1">
      <c r="A1704"/>
      <c r="B1704"/>
      <c r="C1704" s="243"/>
      <c r="D1704" s="244"/>
      <c r="E1704" s="245" t="s">
        <v>221</v>
      </c>
      <c r="F1704" s="454">
        <f>+F1703*F1702</f>
        <v>0</v>
      </c>
      <c r="G1704"/>
      <c r="H1704" s="189"/>
      <c r="I1704" s="54"/>
      <c r="J1704" s="2"/>
    </row>
    <row r="1705" spans="1:10" ht="16.2" customHeight="1">
      <c r="A1705"/>
      <c r="B1705"/>
      <c r="C1705" s="200"/>
      <c r="D1705" s="208"/>
      <c r="E1705" s="246"/>
      <c r="F1705" s="247"/>
      <c r="G1705"/>
      <c r="H1705" s="54"/>
      <c r="I1705" s="54"/>
      <c r="J1705" s="2"/>
    </row>
    <row r="1706" spans="1:10" ht="16.2" customHeight="1">
      <c r="A1706"/>
      <c r="B1706"/>
      <c r="C1706" s="200"/>
      <c r="D1706" s="208"/>
      <c r="E1706" s="246"/>
      <c r="F1706" s="247"/>
      <c r="G1706"/>
      <c r="H1706" s="54"/>
      <c r="I1706" s="54"/>
      <c r="J1706" s="2"/>
    </row>
    <row r="1707" spans="1:10" ht="16.2" customHeight="1">
      <c r="B1707" s="57"/>
      <c r="C1707" s="57"/>
      <c r="D1707" s="57"/>
      <c r="E1707" s="57"/>
      <c r="F1707" s="57"/>
      <c r="I1707" s="54"/>
      <c r="J1707" s="2"/>
    </row>
    <row r="1708" spans="1:10" ht="16.2" customHeight="1">
      <c r="A1708" s="57"/>
      <c r="B1708" s="194" t="s">
        <v>1172</v>
      </c>
      <c r="C1708" s="193"/>
      <c r="D1708" s="193"/>
      <c r="E1708" s="195" t="str">
        <f>$B$3</f>
        <v xml:space="preserve">ESCUELA Nº </v>
      </c>
      <c r="F1708" s="193"/>
      <c r="G1708" s="57"/>
      <c r="H1708" s="58"/>
      <c r="I1708" s="54"/>
      <c r="J1708" s="2"/>
    </row>
    <row r="1709" spans="1:10" ht="16.2" customHeight="1">
      <c r="A1709" s="193"/>
      <c r="B1709" s="195"/>
      <c r="C1709" s="193"/>
      <c r="D1709" s="193"/>
      <c r="E1709" s="195" t="str">
        <f>$B$4</f>
        <v>SATURNINO SEGUROLA</v>
      </c>
      <c r="F1709" s="193"/>
      <c r="G1709" s="193"/>
      <c r="H1709" s="58"/>
      <c r="I1709" s="54"/>
      <c r="J1709" s="2"/>
    </row>
    <row r="1710" spans="1:10" ht="16.2" customHeight="1">
      <c r="A1710" s="193"/>
      <c r="B1710" s="195"/>
      <c r="C1710" s="193"/>
      <c r="D1710" s="193"/>
      <c r="E1710" s="249" t="str">
        <f>$B$5</f>
        <v>SARMIENTO - SAN JUAN</v>
      </c>
      <c r="F1710" s="193"/>
      <c r="G1710" s="193"/>
      <c r="H1710" s="61"/>
      <c r="I1710" s="54"/>
      <c r="J1710" s="2"/>
    </row>
    <row r="1711" spans="1:10" ht="16.2" customHeight="1">
      <c r="A1711" s="193"/>
      <c r="B1711" s="196"/>
      <c r="C1711" s="196"/>
      <c r="D1711" s="197"/>
      <c r="E1711" s="198" t="s">
        <v>207</v>
      </c>
      <c r="F1711" s="196"/>
      <c r="G1711" s="193"/>
      <c r="H1711" s="60"/>
      <c r="I1711" s="54"/>
      <c r="J1711" s="2"/>
    </row>
    <row r="1712" spans="1:10" ht="16.2" customHeight="1">
      <c r="A1712" s="196"/>
      <c r="B1712" s="199" t="s">
        <v>222</v>
      </c>
      <c r="C1712" s="193"/>
      <c r="D1712" s="199"/>
      <c r="E1712" s="199"/>
      <c r="F1712" s="199"/>
      <c r="G1712" s="196"/>
      <c r="H1712" s="265"/>
      <c r="I1712" s="54"/>
      <c r="J1712" s="2"/>
    </row>
    <row r="1713" spans="1:10" ht="16.2" customHeight="1">
      <c r="A1713" s="193"/>
      <c r="B1713"/>
      <c r="C1713" s="200"/>
      <c r="D1713" s="101"/>
      <c r="E1713" s="200"/>
      <c r="F1713" s="200"/>
      <c r="G1713" s="199"/>
      <c r="H1713" s="2"/>
      <c r="I1713" s="54"/>
      <c r="J1713" s="2"/>
    </row>
    <row r="1714" spans="1:10" ht="16.2" customHeight="1" thickBot="1">
      <c r="A1714"/>
      <c r="B1714"/>
      <c r="C1714" s="200"/>
      <c r="D1714" s="101"/>
      <c r="E1714" s="200"/>
      <c r="F1714" s="200"/>
      <c r="G1714"/>
      <c r="H1714" s="2"/>
      <c r="I1714" s="54"/>
      <c r="J1714" s="2"/>
    </row>
    <row r="1715" spans="1:10" ht="16.2" customHeight="1">
      <c r="A1715"/>
      <c r="B1715" s="201" t="s">
        <v>208</v>
      </c>
      <c r="C1715" s="202" t="s">
        <v>412</v>
      </c>
      <c r="D1715" s="203" t="s">
        <v>413</v>
      </c>
      <c r="E1715" s="204"/>
      <c r="F1715" s="205"/>
      <c r="G1715"/>
      <c r="H1715" s="2"/>
      <c r="I1715" s="54"/>
      <c r="J1715" s="2"/>
    </row>
    <row r="1716" spans="1:10" ht="16.2" customHeight="1">
      <c r="A1716"/>
      <c r="B1716" s="206" t="s">
        <v>209</v>
      </c>
      <c r="C1716" s="207" t="s">
        <v>354</v>
      </c>
      <c r="D1716" s="269" t="s">
        <v>352</v>
      </c>
      <c r="E1716" s="209"/>
      <c r="F1716" s="210"/>
      <c r="G1716"/>
      <c r="H1716" s="6"/>
      <c r="I1716" s="54"/>
      <c r="J1716" s="2"/>
    </row>
    <row r="1717" spans="1:10" ht="16.2" customHeight="1" thickBot="1">
      <c r="A1717"/>
      <c r="B1717" s="206" t="s">
        <v>210</v>
      </c>
      <c r="C1717" s="211" t="s">
        <v>4</v>
      </c>
      <c r="D1717" s="212"/>
      <c r="E1717" s="209"/>
      <c r="F1717" s="210"/>
      <c r="G1717"/>
      <c r="H1717" s="6"/>
      <c r="I1717" s="54"/>
      <c r="J1717" s="2"/>
    </row>
    <row r="1718" spans="1:10" ht="31.5" customHeight="1" thickBot="1">
      <c r="A1718"/>
      <c r="B1718" s="213" t="s">
        <v>211</v>
      </c>
      <c r="C1718" s="214" t="s">
        <v>212</v>
      </c>
      <c r="D1718" s="214" t="s">
        <v>213</v>
      </c>
      <c r="E1718" s="214" t="s">
        <v>214</v>
      </c>
      <c r="F1718" s="215" t="s">
        <v>215</v>
      </c>
      <c r="G1718"/>
      <c r="H1718" s="6"/>
      <c r="I1718" s="54"/>
      <c r="J1718" s="2"/>
    </row>
    <row r="1719" spans="1:10" ht="16.2" customHeight="1" thickBot="1">
      <c r="A1719"/>
      <c r="B1719" s="216" t="s">
        <v>292</v>
      </c>
      <c r="C1719" s="217"/>
      <c r="D1719" s="218"/>
      <c r="E1719" s="217"/>
      <c r="F1719" s="219">
        <f>SUM(F1720:F1732)</f>
        <v>0</v>
      </c>
      <c r="G1719"/>
      <c r="H1719" s="6"/>
      <c r="I1719" s="54"/>
      <c r="J1719" s="2"/>
    </row>
    <row r="1720" spans="1:10" ht="16.2" customHeight="1">
      <c r="A1720"/>
      <c r="B1720" s="1557"/>
      <c r="C1720" s="1558"/>
      <c r="D1720" s="1558"/>
      <c r="E1720" s="1558"/>
      <c r="F1720" s="1559"/>
      <c r="G1720"/>
      <c r="H1720" s="6"/>
      <c r="I1720" s="54"/>
      <c r="J1720" s="2"/>
    </row>
    <row r="1721" spans="1:10" ht="16.2" customHeight="1">
      <c r="A1721"/>
      <c r="B1721" s="1560"/>
      <c r="C1721" s="1561"/>
      <c r="D1721" s="1561"/>
      <c r="E1721" s="1561"/>
      <c r="F1721" s="1562"/>
      <c r="G1721"/>
      <c r="H1721" s="187"/>
      <c r="I1721" s="54"/>
      <c r="J1721" s="2"/>
    </row>
    <row r="1722" spans="1:10" ht="16.2" customHeight="1">
      <c r="A1722"/>
      <c r="B1722" s="1560"/>
      <c r="C1722" s="1561"/>
      <c r="D1722" s="1561"/>
      <c r="E1722" s="1561"/>
      <c r="F1722" s="1562"/>
      <c r="G1722"/>
      <c r="H1722" s="188"/>
      <c r="I1722" s="54"/>
      <c r="J1722" s="2"/>
    </row>
    <row r="1723" spans="1:10" ht="16.2" customHeight="1">
      <c r="A1723"/>
      <c r="B1723" s="1560"/>
      <c r="C1723" s="1561"/>
      <c r="D1723" s="1561"/>
      <c r="E1723" s="1561"/>
      <c r="F1723" s="1562"/>
      <c r="G1723"/>
      <c r="H1723" s="189"/>
      <c r="I1723" s="54"/>
      <c r="J1723" s="2"/>
    </row>
    <row r="1724" spans="1:10" ht="16.2" customHeight="1">
      <c r="A1724"/>
      <c r="B1724" s="1560"/>
      <c r="C1724" s="1561"/>
      <c r="D1724" s="1561"/>
      <c r="E1724" s="1561"/>
      <c r="F1724" s="1562"/>
      <c r="G1724"/>
      <c r="H1724" s="189"/>
      <c r="I1724" s="54"/>
      <c r="J1724" s="2"/>
    </row>
    <row r="1725" spans="1:10" ht="16.2" customHeight="1">
      <c r="A1725"/>
      <c r="B1725" s="1560"/>
      <c r="C1725" s="1561"/>
      <c r="D1725" s="1561"/>
      <c r="E1725" s="1561"/>
      <c r="F1725" s="1562"/>
      <c r="G1725"/>
      <c r="H1725" s="189"/>
      <c r="I1725" s="54"/>
      <c r="J1725" s="2"/>
    </row>
    <row r="1726" spans="1:10" ht="16.2" customHeight="1">
      <c r="A1726"/>
      <c r="B1726" s="1560"/>
      <c r="C1726" s="1561"/>
      <c r="D1726" s="1561"/>
      <c r="E1726" s="1561"/>
      <c r="F1726" s="1562"/>
      <c r="G1726"/>
      <c r="H1726" s="6"/>
      <c r="I1726" s="54"/>
      <c r="J1726" s="2"/>
    </row>
    <row r="1727" spans="1:10" ht="16.2" customHeight="1">
      <c r="A1727"/>
      <c r="B1727" s="1560"/>
      <c r="C1727" s="1561"/>
      <c r="D1727" s="1561"/>
      <c r="E1727" s="1561"/>
      <c r="F1727" s="1562"/>
      <c r="G1727"/>
      <c r="H1727" s="6"/>
      <c r="I1727" s="54"/>
      <c r="J1727" s="2"/>
    </row>
    <row r="1728" spans="1:10" ht="16.2" customHeight="1">
      <c r="A1728"/>
      <c r="B1728" s="1560"/>
      <c r="C1728" s="1561"/>
      <c r="D1728" s="1561"/>
      <c r="E1728" s="1561"/>
      <c r="F1728" s="1562"/>
      <c r="G1728"/>
      <c r="H1728" s="6"/>
      <c r="I1728" s="54"/>
      <c r="J1728" s="2"/>
    </row>
    <row r="1729" spans="1:10" ht="16.2" customHeight="1">
      <c r="A1729"/>
      <c r="B1729" s="1560"/>
      <c r="C1729" s="1561"/>
      <c r="D1729" s="1561"/>
      <c r="E1729" s="1561"/>
      <c r="F1729" s="1562"/>
      <c r="G1729"/>
      <c r="H1729" s="6"/>
      <c r="I1729" s="54"/>
      <c r="J1729" s="2"/>
    </row>
    <row r="1730" spans="1:10" ht="16.2" customHeight="1">
      <c r="A1730"/>
      <c r="B1730" s="1560"/>
      <c r="C1730" s="1561"/>
      <c r="D1730" s="1561"/>
      <c r="E1730" s="1561"/>
      <c r="F1730" s="1562"/>
      <c r="G1730"/>
      <c r="H1730" s="6"/>
      <c r="I1730" s="54"/>
      <c r="J1730" s="2"/>
    </row>
    <row r="1731" spans="1:10" ht="16.2" customHeight="1">
      <c r="A1731"/>
      <c r="B1731" s="1560"/>
      <c r="C1731" s="1561"/>
      <c r="D1731" s="1561"/>
      <c r="E1731" s="1561"/>
      <c r="F1731" s="1562"/>
      <c r="G1731"/>
      <c r="H1731" s="6"/>
      <c r="I1731" s="54"/>
      <c r="J1731" s="2"/>
    </row>
    <row r="1732" spans="1:10" ht="16.2" customHeight="1">
      <c r="A1732"/>
      <c r="B1732" s="1560"/>
      <c r="C1732" s="1561"/>
      <c r="D1732" s="1561"/>
      <c r="E1732" s="1561"/>
      <c r="F1732" s="1562"/>
      <c r="G1732"/>
      <c r="H1732" s="6"/>
      <c r="I1732" s="54"/>
      <c r="J1732" s="2"/>
    </row>
    <row r="1733" spans="1:10" ht="16.2" customHeight="1">
      <c r="A1733"/>
      <c r="B1733" s="1560"/>
      <c r="C1733" s="1561"/>
      <c r="D1733" s="1561"/>
      <c r="E1733" s="1561"/>
      <c r="F1733" s="1562"/>
      <c r="G1733"/>
      <c r="H1733" s="189"/>
      <c r="I1733" s="54"/>
      <c r="J1733" s="2"/>
    </row>
    <row r="1734" spans="1:10" ht="16.2" customHeight="1">
      <c r="A1734"/>
      <c r="B1734" s="1560"/>
      <c r="C1734" s="1561"/>
      <c r="D1734" s="1561"/>
      <c r="E1734" s="1561"/>
      <c r="F1734" s="1562"/>
      <c r="G1734"/>
      <c r="H1734" s="188"/>
      <c r="I1734" s="54"/>
      <c r="J1734" s="2"/>
    </row>
    <row r="1735" spans="1:10" ht="16.2" customHeight="1">
      <c r="A1735"/>
      <c r="B1735" s="1560"/>
      <c r="C1735" s="1561"/>
      <c r="D1735" s="1561"/>
      <c r="E1735" s="1561"/>
      <c r="F1735" s="1562"/>
      <c r="G1735"/>
      <c r="H1735" s="189"/>
      <c r="I1735" s="54"/>
      <c r="J1735" s="2"/>
    </row>
    <row r="1736" spans="1:10" ht="16.2" customHeight="1" thickBot="1">
      <c r="A1736"/>
      <c r="B1736" s="1563"/>
      <c r="C1736" s="1564"/>
      <c r="D1736" s="1564"/>
      <c r="E1736" s="1564"/>
      <c r="F1736" s="1565"/>
      <c r="G1736"/>
      <c r="H1736" s="189"/>
      <c r="I1736" s="54"/>
      <c r="J1736" s="2"/>
    </row>
    <row r="1737" spans="1:10" ht="16.2" customHeight="1" thickBot="1">
      <c r="A1737"/>
      <c r="B1737" s="216" t="s">
        <v>218</v>
      </c>
      <c r="C1737" s="217"/>
      <c r="D1737" s="218"/>
      <c r="E1737" s="217"/>
      <c r="F1737" s="219">
        <f>SUM(F1738:F1740)</f>
        <v>0</v>
      </c>
      <c r="G1737"/>
      <c r="H1737" s="190"/>
      <c r="I1737" s="54"/>
      <c r="J1737" s="2"/>
    </row>
    <row r="1738" spans="1:10" ht="16.2" customHeight="1">
      <c r="A1738"/>
      <c r="B1738" s="220"/>
      <c r="C1738" s="221"/>
      <c r="D1738" s="233"/>
      <c r="E1738" s="221"/>
      <c r="F1738" s="223"/>
      <c r="G1738"/>
      <c r="H1738" s="189"/>
      <c r="I1738" s="54"/>
      <c r="J1738" s="2"/>
    </row>
    <row r="1739" spans="1:10" ht="16.2" customHeight="1">
      <c r="A1739"/>
      <c r="B1739" s="224"/>
      <c r="C1739" s="225"/>
      <c r="D1739" s="229"/>
      <c r="E1739" s="225"/>
      <c r="F1739" s="227"/>
      <c r="G1739"/>
      <c r="H1739" s="191"/>
      <c r="I1739" s="54"/>
      <c r="J1739" s="2"/>
    </row>
    <row r="1740" spans="1:10" ht="16.2" customHeight="1" thickBot="1">
      <c r="A1740"/>
      <c r="B1740" s="234"/>
      <c r="C1740" s="231"/>
      <c r="D1740" s="232"/>
      <c r="E1740" s="231"/>
      <c r="F1740" s="235"/>
      <c r="G1740"/>
      <c r="H1740" s="191"/>
      <c r="I1740" s="54"/>
      <c r="J1740" s="2"/>
    </row>
    <row r="1741" spans="1:10" ht="16.2" customHeight="1" thickTop="1" thickBot="1">
      <c r="A1741"/>
      <c r="B1741"/>
      <c r="C1741" s="236"/>
      <c r="D1741" s="237"/>
      <c r="E1741" s="238" t="s">
        <v>219</v>
      </c>
      <c r="F1741" s="239">
        <f>SUM(F1719,F1733,F1737)</f>
        <v>0</v>
      </c>
      <c r="G1741"/>
      <c r="H1741" s="189"/>
      <c r="I1741" s="54"/>
      <c r="J1741" s="2"/>
    </row>
    <row r="1742" spans="1:10" ht="16.2" customHeight="1" thickTop="1" thickBot="1">
      <c r="A1742"/>
      <c r="B1742"/>
      <c r="C1742" s="240"/>
      <c r="D1742" s="241"/>
      <c r="E1742" s="242" t="s">
        <v>220</v>
      </c>
      <c r="F1742" s="239">
        <f>1.518999999</f>
        <v>1.518999999</v>
      </c>
      <c r="G1742"/>
      <c r="H1742" s="189"/>
      <c r="I1742" s="54"/>
      <c r="J1742" s="2"/>
    </row>
    <row r="1743" spans="1:10" ht="16.2" customHeight="1" thickTop="1" thickBot="1">
      <c r="A1743"/>
      <c r="B1743"/>
      <c r="C1743" s="243"/>
      <c r="D1743" s="244"/>
      <c r="E1743" s="245" t="s">
        <v>221</v>
      </c>
      <c r="F1743" s="454">
        <f>+F1742*F1741</f>
        <v>0</v>
      </c>
      <c r="G1743"/>
      <c r="H1743" s="189"/>
      <c r="I1743" s="54"/>
      <c r="J1743" s="2"/>
    </row>
    <row r="1744" spans="1:10" ht="16.2" customHeight="1">
      <c r="A1744"/>
      <c r="B1744"/>
      <c r="C1744" s="200"/>
      <c r="D1744" s="208"/>
      <c r="E1744" s="246"/>
      <c r="F1744" s="247"/>
      <c r="G1744"/>
      <c r="H1744" s="54"/>
      <c r="I1744" s="54"/>
      <c r="J1744" s="2"/>
    </row>
    <row r="1745" spans="1:10" ht="16.2" customHeight="1">
      <c r="A1745" s="57"/>
      <c r="B1745" s="57"/>
      <c r="C1745" s="57"/>
      <c r="D1745" s="57"/>
      <c r="E1745" s="57"/>
      <c r="F1745" s="57"/>
      <c r="G1745" s="57"/>
      <c r="H1745" s="58"/>
      <c r="I1745" s="54"/>
      <c r="J1745" s="2"/>
    </row>
    <row r="1746" spans="1:10" ht="16.2" customHeight="1">
      <c r="A1746" s="193"/>
      <c r="B1746" s="194" t="s">
        <v>1172</v>
      </c>
      <c r="C1746" s="193"/>
      <c r="D1746" s="193"/>
      <c r="E1746" s="195" t="str">
        <f>$B$3</f>
        <v xml:space="preserve">ESCUELA Nº </v>
      </c>
      <c r="F1746" s="193"/>
      <c r="G1746" s="193"/>
      <c r="H1746" s="58"/>
      <c r="I1746" s="54"/>
      <c r="J1746" s="2"/>
    </row>
    <row r="1747" spans="1:10" ht="16.2" customHeight="1">
      <c r="A1747" s="193"/>
      <c r="B1747" s="195"/>
      <c r="C1747" s="193"/>
      <c r="D1747" s="193"/>
      <c r="E1747" s="195" t="str">
        <f>$B$4</f>
        <v>SATURNINO SEGUROLA</v>
      </c>
      <c r="F1747" s="193"/>
      <c r="G1747" s="193"/>
      <c r="H1747" s="61"/>
      <c r="I1747" s="54"/>
      <c r="J1747" s="2"/>
    </row>
    <row r="1748" spans="1:10" ht="16.2" customHeight="1">
      <c r="A1748" s="193"/>
      <c r="B1748" s="195"/>
      <c r="C1748" s="193"/>
      <c r="D1748" s="193"/>
      <c r="E1748" s="249" t="str">
        <f>$B$5</f>
        <v>SARMIENTO - SAN JUAN</v>
      </c>
      <c r="F1748" s="193"/>
      <c r="G1748" s="193"/>
      <c r="H1748" s="60"/>
      <c r="I1748" s="54"/>
      <c r="J1748" s="2"/>
    </row>
    <row r="1749" spans="1:10" ht="16.2" customHeight="1">
      <c r="A1749" s="196"/>
      <c r="B1749" s="196"/>
      <c r="C1749" s="196"/>
      <c r="D1749" s="197"/>
      <c r="E1749" s="198" t="s">
        <v>207</v>
      </c>
      <c r="F1749" s="196"/>
      <c r="G1749" s="196"/>
      <c r="H1749" s="265"/>
      <c r="I1749" s="54"/>
      <c r="J1749" s="2"/>
    </row>
    <row r="1750" spans="1:10" ht="16.2" customHeight="1">
      <c r="A1750" s="193"/>
      <c r="B1750" s="199" t="s">
        <v>222</v>
      </c>
      <c r="C1750" s="193"/>
      <c r="D1750" s="199"/>
      <c r="E1750" s="199"/>
      <c r="F1750" s="199"/>
      <c r="G1750" s="199"/>
      <c r="H1750" s="2"/>
      <c r="I1750" s="54"/>
      <c r="J1750" s="2"/>
    </row>
    <row r="1751" spans="1:10" ht="16.2" customHeight="1">
      <c r="A1751"/>
      <c r="B1751"/>
      <c r="C1751" s="200"/>
      <c r="D1751" s="101"/>
      <c r="E1751" s="200"/>
      <c r="F1751" s="200"/>
      <c r="G1751"/>
      <c r="H1751" s="2"/>
      <c r="I1751" s="54"/>
      <c r="J1751" s="2"/>
    </row>
    <row r="1752" spans="1:10" ht="16.2" customHeight="1" thickBot="1">
      <c r="A1752"/>
      <c r="B1752"/>
      <c r="C1752" s="200"/>
      <c r="D1752" s="101"/>
      <c r="E1752" s="200"/>
      <c r="F1752" s="200"/>
      <c r="G1752"/>
      <c r="H1752" s="2"/>
      <c r="I1752" s="54"/>
      <c r="J1752" s="2"/>
    </row>
    <row r="1753" spans="1:10" ht="16.2" customHeight="1">
      <c r="A1753"/>
      <c r="B1753" s="201" t="s">
        <v>208</v>
      </c>
      <c r="C1753" s="202" t="s">
        <v>414</v>
      </c>
      <c r="D1753" s="203" t="s">
        <v>415</v>
      </c>
      <c r="E1753" s="204"/>
      <c r="F1753" s="205"/>
      <c r="G1753"/>
      <c r="H1753" s="6"/>
      <c r="I1753" s="54"/>
      <c r="J1753" s="2"/>
    </row>
    <row r="1754" spans="1:10" ht="16.2" customHeight="1">
      <c r="A1754"/>
      <c r="B1754" s="206" t="s">
        <v>209</v>
      </c>
      <c r="C1754" s="207" t="s">
        <v>362</v>
      </c>
      <c r="D1754" s="269" t="s">
        <v>416</v>
      </c>
      <c r="E1754" s="209"/>
      <c r="F1754" s="210"/>
      <c r="G1754"/>
      <c r="H1754" s="6"/>
      <c r="I1754" s="54"/>
      <c r="J1754" s="2"/>
    </row>
    <row r="1755" spans="1:10" ht="16.2" customHeight="1" thickBot="1">
      <c r="A1755"/>
      <c r="B1755" s="206" t="s">
        <v>210</v>
      </c>
      <c r="C1755" s="211" t="s">
        <v>15</v>
      </c>
      <c r="D1755" s="212"/>
      <c r="E1755" s="209"/>
      <c r="F1755" s="210"/>
      <c r="G1755"/>
      <c r="H1755" s="6"/>
      <c r="I1755" s="54"/>
      <c r="J1755" s="2"/>
    </row>
    <row r="1756" spans="1:10" ht="30.75" customHeight="1" thickBot="1">
      <c r="A1756"/>
      <c r="B1756" s="213" t="s">
        <v>211</v>
      </c>
      <c r="C1756" s="214" t="s">
        <v>212</v>
      </c>
      <c r="D1756" s="214" t="s">
        <v>213</v>
      </c>
      <c r="E1756" s="214" t="s">
        <v>214</v>
      </c>
      <c r="F1756" s="215" t="s">
        <v>215</v>
      </c>
      <c r="G1756"/>
      <c r="H1756" s="6"/>
      <c r="I1756" s="54"/>
      <c r="J1756" s="2"/>
    </row>
    <row r="1757" spans="1:10" ht="16.2" customHeight="1" thickBot="1">
      <c r="A1757"/>
      <c r="B1757" s="216" t="s">
        <v>216</v>
      </c>
      <c r="C1757" s="217"/>
      <c r="D1757" s="218"/>
      <c r="E1757" s="217"/>
      <c r="F1757" s="219">
        <f>SUM(F1758:F1761)</f>
        <v>0</v>
      </c>
      <c r="G1757"/>
      <c r="H1757" s="6"/>
      <c r="I1757" s="54"/>
      <c r="J1757" s="2"/>
    </row>
    <row r="1758" spans="1:10" ht="16.2" customHeight="1">
      <c r="A1758"/>
      <c r="B1758" s="1115"/>
      <c r="C1758" s="1111"/>
      <c r="D1758" s="1112"/>
      <c r="E1758" s="1113"/>
      <c r="F1758" s="1114"/>
      <c r="G1758"/>
      <c r="H1758" s="187"/>
      <c r="I1758" s="54"/>
      <c r="J1758" s="2"/>
    </row>
    <row r="1759" spans="1:10" ht="16.2" customHeight="1">
      <c r="A1759"/>
      <c r="B1759" s="1110"/>
      <c r="C1759" s="1111"/>
      <c r="D1759" s="1112"/>
      <c r="E1759" s="1113"/>
      <c r="F1759" s="1114"/>
      <c r="G1759"/>
      <c r="H1759" s="188"/>
      <c r="I1759" s="54"/>
      <c r="J1759" s="2"/>
    </row>
    <row r="1760" spans="1:10" ht="16.2" customHeight="1">
      <c r="A1760"/>
      <c r="B1760" s="220"/>
      <c r="C1760" s="221"/>
      <c r="D1760" s="222"/>
      <c r="E1760" s="222"/>
      <c r="F1760" s="223"/>
      <c r="G1760"/>
      <c r="H1760" s="189"/>
      <c r="I1760" s="54"/>
      <c r="J1760" s="2"/>
    </row>
    <row r="1761" spans="1:10" ht="16.2" customHeight="1" thickBot="1">
      <c r="A1761"/>
      <c r="B1761" s="230"/>
      <c r="C1761" s="231"/>
      <c r="D1761" s="231"/>
      <c r="E1761" s="231"/>
      <c r="F1761" s="223"/>
      <c r="G1761"/>
      <c r="H1761" s="189"/>
      <c r="I1761" s="54"/>
      <c r="J1761" s="2"/>
    </row>
    <row r="1762" spans="1:10" ht="16.2" customHeight="1" thickBot="1">
      <c r="A1762"/>
      <c r="B1762" s="216" t="s">
        <v>217</v>
      </c>
      <c r="C1762" s="217"/>
      <c r="D1762" s="218"/>
      <c r="E1762" s="217"/>
      <c r="F1762" s="219">
        <f>SUM(F1763:F1765)</f>
        <v>0</v>
      </c>
      <c r="G1762"/>
      <c r="H1762" s="188"/>
      <c r="I1762" s="54"/>
      <c r="J1762" s="2"/>
    </row>
    <row r="1763" spans="1:10" ht="16.2" customHeight="1">
      <c r="A1763"/>
      <c r="B1763" s="1115"/>
      <c r="C1763" s="1117"/>
      <c r="D1763" s="1118"/>
      <c r="E1763" s="1113"/>
      <c r="F1763" s="1114"/>
      <c r="G1763"/>
      <c r="H1763" s="189"/>
      <c r="I1763" s="54"/>
      <c r="J1763" s="2"/>
    </row>
    <row r="1764" spans="1:10" ht="16.2" customHeight="1">
      <c r="A1764"/>
      <c r="B1764" s="1110"/>
      <c r="C1764" s="1119"/>
      <c r="D1764" s="1120"/>
      <c r="E1764" s="1113"/>
      <c r="F1764" s="1114"/>
      <c r="G1764"/>
      <c r="H1764" s="189"/>
      <c r="I1764" s="54"/>
      <c r="J1764" s="2"/>
    </row>
    <row r="1765" spans="1:10" ht="16.2" customHeight="1" thickBot="1">
      <c r="A1765"/>
      <c r="B1765" s="230"/>
      <c r="C1765" s="231"/>
      <c r="D1765" s="231"/>
      <c r="E1765" s="231"/>
      <c r="F1765" s="223"/>
      <c r="G1765"/>
      <c r="H1765" s="190"/>
      <c r="I1765" s="54"/>
      <c r="J1765" s="2"/>
    </row>
    <row r="1766" spans="1:10" ht="16.2" customHeight="1" thickBot="1">
      <c r="A1766"/>
      <c r="B1766" s="216" t="s">
        <v>218</v>
      </c>
      <c r="C1766" s="217"/>
      <c r="D1766" s="218"/>
      <c r="E1766" s="217"/>
      <c r="F1766" s="219">
        <f>SUM(F1767:F1769)</f>
        <v>0</v>
      </c>
      <c r="G1766"/>
      <c r="H1766" s="189"/>
      <c r="I1766" s="54"/>
      <c r="J1766" s="2"/>
    </row>
    <row r="1767" spans="1:10" ht="16.2" customHeight="1">
      <c r="A1767"/>
      <c r="B1767" s="220"/>
      <c r="C1767" s="221"/>
      <c r="D1767" s="233"/>
      <c r="E1767" s="221"/>
      <c r="F1767" s="223"/>
      <c r="G1767"/>
      <c r="H1767" s="191"/>
      <c r="I1767" s="54"/>
      <c r="J1767" s="2"/>
    </row>
    <row r="1768" spans="1:10" ht="16.2" customHeight="1">
      <c r="A1768"/>
      <c r="B1768" s="224"/>
      <c r="C1768" s="225"/>
      <c r="D1768" s="229"/>
      <c r="E1768" s="225"/>
      <c r="F1768" s="227"/>
      <c r="G1768"/>
      <c r="H1768" s="191"/>
      <c r="I1768" s="54"/>
      <c r="J1768" s="2"/>
    </row>
    <row r="1769" spans="1:10" ht="16.2" customHeight="1" thickBot="1">
      <c r="A1769"/>
      <c r="B1769" s="234"/>
      <c r="C1769" s="231"/>
      <c r="D1769" s="232"/>
      <c r="E1769" s="231"/>
      <c r="F1769" s="235"/>
      <c r="G1769"/>
      <c r="H1769" s="189"/>
      <c r="I1769" s="54"/>
      <c r="J1769" s="2"/>
    </row>
    <row r="1770" spans="1:10" ht="16.2" customHeight="1" thickTop="1" thickBot="1">
      <c r="A1770"/>
      <c r="B1770"/>
      <c r="C1770" s="236"/>
      <c r="D1770" s="237"/>
      <c r="E1770" s="238" t="s">
        <v>219</v>
      </c>
      <c r="F1770" s="239">
        <f>SUM(F1757,F1762,F1766)</f>
        <v>0</v>
      </c>
      <c r="G1770"/>
      <c r="H1770" s="189"/>
      <c r="I1770" s="54"/>
      <c r="J1770" s="2"/>
    </row>
    <row r="1771" spans="1:10" ht="16.2" customHeight="1" thickTop="1" thickBot="1">
      <c r="A1771"/>
      <c r="B1771"/>
      <c r="C1771" s="240"/>
      <c r="D1771" s="241"/>
      <c r="E1771" s="242" t="s">
        <v>220</v>
      </c>
      <c r="F1771" s="239">
        <f>$H$27</f>
        <v>1.5202880000000003</v>
      </c>
      <c r="G1771"/>
      <c r="H1771" s="189"/>
      <c r="I1771" s="54"/>
      <c r="J1771" s="2"/>
    </row>
    <row r="1772" spans="1:10" ht="16.2" customHeight="1" thickTop="1" thickBot="1">
      <c r="A1772"/>
      <c r="B1772"/>
      <c r="C1772" s="243"/>
      <c r="D1772" s="244"/>
      <c r="E1772" s="245" t="s">
        <v>221</v>
      </c>
      <c r="F1772" s="454">
        <f>+F1771*F1770</f>
        <v>0</v>
      </c>
      <c r="G1772"/>
      <c r="H1772" s="192"/>
      <c r="I1772" s="54"/>
      <c r="J1772" s="2"/>
    </row>
    <row r="1773" spans="1:10" ht="16.2" customHeight="1">
      <c r="A1773"/>
      <c r="B1773"/>
      <c r="C1773" s="200"/>
      <c r="D1773" s="208"/>
      <c r="E1773" s="246"/>
      <c r="F1773" s="247"/>
      <c r="G1773"/>
      <c r="H1773" s="54"/>
      <c r="I1773" s="54"/>
      <c r="J1773" s="2"/>
    </row>
    <row r="1774" spans="1:10" ht="16.2" customHeight="1">
      <c r="I1774" s="54"/>
      <c r="J1774" s="2"/>
    </row>
    <row r="1775" spans="1:10" ht="16.2" customHeight="1">
      <c r="A1775" s="57"/>
      <c r="B1775" s="57"/>
      <c r="C1775" s="57"/>
      <c r="D1775" s="57"/>
      <c r="E1775" s="57"/>
      <c r="F1775" s="57"/>
      <c r="G1775" s="57"/>
      <c r="H1775" s="58"/>
      <c r="I1775" s="54"/>
      <c r="J1775" s="2"/>
    </row>
    <row r="1776" spans="1:10" ht="16.2" customHeight="1">
      <c r="A1776" s="193"/>
      <c r="B1776" s="194" t="s">
        <v>1172</v>
      </c>
      <c r="C1776" s="193"/>
      <c r="D1776" s="193"/>
      <c r="E1776" s="195" t="str">
        <f>$B$3</f>
        <v xml:space="preserve">ESCUELA Nº </v>
      </c>
      <c r="F1776" s="193"/>
      <c r="G1776" s="193"/>
      <c r="H1776" s="58"/>
      <c r="I1776" s="54"/>
      <c r="J1776" s="2"/>
    </row>
    <row r="1777" spans="1:10" ht="16.2" customHeight="1">
      <c r="A1777" s="193"/>
      <c r="B1777" s="195"/>
      <c r="C1777" s="193"/>
      <c r="D1777" s="193"/>
      <c r="E1777" s="195" t="str">
        <f>$B$4</f>
        <v>SATURNINO SEGUROLA</v>
      </c>
      <c r="F1777" s="193"/>
      <c r="G1777" s="193"/>
      <c r="H1777" s="61"/>
      <c r="I1777" s="54"/>
      <c r="J1777" s="2"/>
    </row>
    <row r="1778" spans="1:10" ht="16.2" customHeight="1">
      <c r="A1778" s="193"/>
      <c r="B1778" s="195"/>
      <c r="C1778" s="193"/>
      <c r="D1778" s="193"/>
      <c r="E1778" s="249" t="str">
        <f>$B$5</f>
        <v>SARMIENTO - SAN JUAN</v>
      </c>
      <c r="F1778" s="193"/>
      <c r="G1778" s="193"/>
      <c r="H1778" s="60"/>
      <c r="I1778" s="54"/>
      <c r="J1778" s="2"/>
    </row>
    <row r="1779" spans="1:10" ht="16.2" customHeight="1">
      <c r="A1779" s="196"/>
      <c r="B1779" s="196"/>
      <c r="C1779" s="196"/>
      <c r="D1779" s="197"/>
      <c r="E1779" s="198" t="s">
        <v>207</v>
      </c>
      <c r="F1779" s="196"/>
      <c r="G1779" s="196"/>
      <c r="H1779" s="265"/>
      <c r="I1779" s="54"/>
      <c r="J1779" s="2"/>
    </row>
    <row r="1780" spans="1:10" ht="16.2" customHeight="1">
      <c r="A1780" s="193"/>
      <c r="B1780" s="199" t="s">
        <v>222</v>
      </c>
      <c r="C1780" s="193"/>
      <c r="D1780" s="199"/>
      <c r="E1780" s="199"/>
      <c r="F1780" s="199"/>
      <c r="G1780" s="199"/>
      <c r="H1780" s="2"/>
      <c r="I1780" s="54"/>
      <c r="J1780" s="2"/>
    </row>
    <row r="1781" spans="1:10" ht="16.2" customHeight="1">
      <c r="A1781"/>
      <c r="B1781"/>
      <c r="C1781" s="200"/>
      <c r="D1781" s="101"/>
      <c r="E1781" s="200"/>
      <c r="F1781" s="200"/>
      <c r="G1781"/>
      <c r="H1781" s="2"/>
      <c r="I1781" s="54"/>
      <c r="J1781" s="2"/>
    </row>
    <row r="1782" spans="1:10" ht="16.2" customHeight="1" thickBot="1">
      <c r="A1782"/>
      <c r="B1782"/>
      <c r="C1782" s="200"/>
      <c r="D1782" s="101"/>
      <c r="E1782" s="200"/>
      <c r="F1782" s="200"/>
      <c r="G1782"/>
      <c r="H1782" s="2"/>
      <c r="I1782" s="54"/>
      <c r="J1782" s="2"/>
    </row>
    <row r="1783" spans="1:10" ht="16.2" customHeight="1">
      <c r="A1783"/>
      <c r="B1783" s="201" t="s">
        <v>208</v>
      </c>
      <c r="C1783" s="202" t="s">
        <v>414</v>
      </c>
      <c r="D1783" s="203" t="s">
        <v>415</v>
      </c>
      <c r="E1783" s="204"/>
      <c r="F1783" s="205"/>
      <c r="G1783"/>
      <c r="H1783" s="6"/>
      <c r="I1783" s="54"/>
      <c r="J1783" s="2"/>
    </row>
    <row r="1784" spans="1:10" ht="16.2" customHeight="1">
      <c r="A1784"/>
      <c r="B1784" s="206" t="s">
        <v>209</v>
      </c>
      <c r="C1784" s="207" t="s">
        <v>363</v>
      </c>
      <c r="D1784" s="208" t="s">
        <v>205</v>
      </c>
      <c r="E1784" s="209"/>
      <c r="F1784" s="210"/>
      <c r="G1784"/>
      <c r="H1784" s="6"/>
      <c r="I1784" s="54"/>
      <c r="J1784" s="2"/>
    </row>
    <row r="1785" spans="1:10" ht="16.2" customHeight="1" thickBot="1">
      <c r="A1785"/>
      <c r="B1785" s="206" t="s">
        <v>210</v>
      </c>
      <c r="C1785" s="211" t="s">
        <v>15</v>
      </c>
      <c r="D1785" s="212"/>
      <c r="E1785" s="209"/>
      <c r="F1785" s="210"/>
      <c r="G1785"/>
      <c r="H1785" s="6"/>
      <c r="I1785" s="54"/>
      <c r="J1785" s="2"/>
    </row>
    <row r="1786" spans="1:10" ht="28.5" customHeight="1" thickBot="1">
      <c r="A1786"/>
      <c r="B1786" s="213" t="s">
        <v>211</v>
      </c>
      <c r="C1786" s="214" t="s">
        <v>212</v>
      </c>
      <c r="D1786" s="214" t="s">
        <v>213</v>
      </c>
      <c r="E1786" s="214" t="s">
        <v>214</v>
      </c>
      <c r="F1786" s="215" t="s">
        <v>215</v>
      </c>
      <c r="G1786"/>
      <c r="H1786" s="6"/>
      <c r="I1786" s="54"/>
      <c r="J1786" s="2"/>
    </row>
    <row r="1787" spans="1:10" ht="16.2" customHeight="1" thickBot="1">
      <c r="A1787"/>
      <c r="B1787" s="216" t="s">
        <v>216</v>
      </c>
      <c r="C1787" s="217"/>
      <c r="D1787" s="218"/>
      <c r="E1787" s="217"/>
      <c r="F1787" s="219">
        <f>SUM(F1788:F1791)</f>
        <v>0</v>
      </c>
      <c r="G1787"/>
      <c r="H1787" s="6"/>
      <c r="I1787" s="54"/>
      <c r="J1787" s="2"/>
    </row>
    <row r="1788" spans="1:10" ht="16.2" customHeight="1">
      <c r="A1788"/>
      <c r="B1788" s="1115"/>
      <c r="C1788" s="1111"/>
      <c r="D1788" s="1112"/>
      <c r="E1788" s="1112"/>
      <c r="F1788" s="1114"/>
      <c r="G1788"/>
      <c r="H1788" s="187"/>
      <c r="I1788" s="54"/>
      <c r="J1788" s="2"/>
    </row>
    <row r="1789" spans="1:10" ht="16.2" customHeight="1">
      <c r="A1789"/>
      <c r="B1789" s="1110"/>
      <c r="C1789" s="1111"/>
      <c r="D1789" s="1112"/>
      <c r="E1789" s="1112"/>
      <c r="F1789" s="1114"/>
      <c r="G1789"/>
      <c r="H1789" s="188"/>
      <c r="I1789" s="54"/>
      <c r="J1789" s="2"/>
    </row>
    <row r="1790" spans="1:10" ht="16.2" customHeight="1">
      <c r="A1790"/>
      <c r="B1790" s="220"/>
      <c r="C1790" s="221"/>
      <c r="D1790" s="222"/>
      <c r="E1790" s="222"/>
      <c r="F1790" s="223"/>
      <c r="G1790"/>
      <c r="H1790" s="189"/>
      <c r="I1790" s="54"/>
      <c r="J1790" s="2"/>
    </row>
    <row r="1791" spans="1:10" ht="16.2" customHeight="1" thickBot="1">
      <c r="A1791"/>
      <c r="B1791" s="230"/>
      <c r="C1791" s="231"/>
      <c r="D1791" s="231"/>
      <c r="E1791" s="231"/>
      <c r="F1791" s="223"/>
      <c r="G1791"/>
      <c r="H1791" s="189"/>
      <c r="I1791" s="54"/>
      <c r="J1791" s="2"/>
    </row>
    <row r="1792" spans="1:10" ht="16.2" customHeight="1" thickBot="1">
      <c r="A1792"/>
      <c r="B1792" s="216" t="s">
        <v>217</v>
      </c>
      <c r="C1792" s="217"/>
      <c r="D1792" s="218"/>
      <c r="E1792" s="217"/>
      <c r="F1792" s="219">
        <f>SUM(F1793:F1795)</f>
        <v>0</v>
      </c>
      <c r="G1792"/>
      <c r="H1792" s="188"/>
      <c r="I1792" s="54"/>
      <c r="J1792" s="2"/>
    </row>
    <row r="1793" spans="1:10" ht="16.2" customHeight="1">
      <c r="A1793"/>
      <c r="B1793" s="1115"/>
      <c r="C1793" s="1117"/>
      <c r="D1793" s="1118"/>
      <c r="E1793" s="1113"/>
      <c r="F1793" s="1114"/>
      <c r="G1793"/>
      <c r="H1793" s="189"/>
      <c r="I1793" s="54"/>
      <c r="J1793" s="2"/>
    </row>
    <row r="1794" spans="1:10" ht="16.2" customHeight="1">
      <c r="A1794"/>
      <c r="B1794" s="1110"/>
      <c r="C1794" s="1119"/>
      <c r="D1794" s="1120"/>
      <c r="E1794" s="1119"/>
      <c r="F1794" s="1114"/>
      <c r="G1794"/>
      <c r="H1794" s="189"/>
      <c r="I1794" s="54"/>
      <c r="J1794" s="2"/>
    </row>
    <row r="1795" spans="1:10" ht="16.2" customHeight="1" thickBot="1">
      <c r="A1795"/>
      <c r="B1795" s="230"/>
      <c r="C1795" s="231"/>
      <c r="D1795" s="231"/>
      <c r="E1795" s="231"/>
      <c r="F1795" s="223"/>
      <c r="G1795"/>
      <c r="H1795" s="190"/>
      <c r="I1795" s="54"/>
      <c r="J1795" s="2"/>
    </row>
    <row r="1796" spans="1:10" ht="16.2" customHeight="1" thickBot="1">
      <c r="A1796"/>
      <c r="B1796" s="216" t="s">
        <v>218</v>
      </c>
      <c r="C1796" s="217"/>
      <c r="D1796" s="218"/>
      <c r="E1796" s="217"/>
      <c r="F1796" s="219">
        <f>SUM(F1797:F1799)</f>
        <v>0</v>
      </c>
      <c r="G1796"/>
      <c r="H1796" s="189"/>
      <c r="I1796" s="54"/>
      <c r="J1796" s="2"/>
    </row>
    <row r="1797" spans="1:10" ht="16.2" customHeight="1">
      <c r="A1797"/>
      <c r="B1797" s="220"/>
      <c r="C1797" s="221"/>
      <c r="D1797" s="233"/>
      <c r="E1797" s="221"/>
      <c r="F1797" s="223"/>
      <c r="G1797"/>
      <c r="H1797" s="191"/>
      <c r="I1797" s="54"/>
      <c r="J1797" s="2"/>
    </row>
    <row r="1798" spans="1:10" ht="16.2" customHeight="1">
      <c r="A1798"/>
      <c r="B1798" s="224"/>
      <c r="C1798" s="225"/>
      <c r="D1798" s="229"/>
      <c r="E1798" s="225"/>
      <c r="F1798" s="227"/>
      <c r="G1798"/>
      <c r="H1798" s="191"/>
      <c r="I1798" s="54"/>
      <c r="J1798" s="2"/>
    </row>
    <row r="1799" spans="1:10" ht="16.2" customHeight="1" thickBot="1">
      <c r="A1799"/>
      <c r="B1799" s="234"/>
      <c r="C1799" s="231"/>
      <c r="D1799" s="232"/>
      <c r="E1799" s="231"/>
      <c r="F1799" s="235"/>
      <c r="G1799"/>
      <c r="H1799" s="189"/>
      <c r="I1799" s="54"/>
      <c r="J1799" s="2"/>
    </row>
    <row r="1800" spans="1:10" ht="16.2" customHeight="1" thickTop="1" thickBot="1">
      <c r="A1800"/>
      <c r="B1800"/>
      <c r="C1800" s="236"/>
      <c r="D1800" s="237"/>
      <c r="E1800" s="238" t="s">
        <v>219</v>
      </c>
      <c r="F1800" s="239">
        <f>SUM(F1787,F1792,F1796)</f>
        <v>0</v>
      </c>
      <c r="G1800"/>
      <c r="H1800" s="189"/>
      <c r="I1800" s="54"/>
      <c r="J1800" s="2"/>
    </row>
    <row r="1801" spans="1:10" ht="16.2" customHeight="1" thickTop="1" thickBot="1">
      <c r="A1801"/>
      <c r="B1801"/>
      <c r="C1801" s="240"/>
      <c r="D1801" s="241"/>
      <c r="E1801" s="242" t="s">
        <v>220</v>
      </c>
      <c r="F1801" s="239">
        <f>$H$27</f>
        <v>1.5202880000000003</v>
      </c>
      <c r="G1801"/>
      <c r="H1801" s="189"/>
      <c r="I1801" s="54"/>
      <c r="J1801" s="2"/>
    </row>
    <row r="1802" spans="1:10" ht="16.2" customHeight="1" thickTop="1" thickBot="1">
      <c r="A1802"/>
      <c r="B1802"/>
      <c r="C1802" s="243"/>
      <c r="D1802" s="244"/>
      <c r="E1802" s="245" t="s">
        <v>221</v>
      </c>
      <c r="F1802" s="454">
        <f>+F1801*F1800</f>
        <v>0</v>
      </c>
      <c r="G1802"/>
      <c r="H1802" s="192"/>
      <c r="I1802" s="54"/>
      <c r="J1802" s="2"/>
    </row>
    <row r="1803" spans="1:10" ht="16.2" customHeight="1">
      <c r="A1803"/>
      <c r="B1803"/>
      <c r="C1803" s="200"/>
      <c r="D1803" s="208"/>
      <c r="E1803" s="246"/>
      <c r="F1803" s="247"/>
      <c r="G1803"/>
      <c r="H1803" s="54"/>
      <c r="I1803" s="54"/>
      <c r="J1803" s="2"/>
    </row>
    <row r="1804" spans="1:10" ht="16.2" customHeight="1">
      <c r="I1804" s="54"/>
      <c r="J1804" s="2"/>
    </row>
    <row r="1805" spans="1:10" ht="16.2" customHeight="1">
      <c r="A1805" s="57"/>
      <c r="B1805" s="57"/>
      <c r="C1805" s="57"/>
      <c r="D1805" s="57"/>
      <c r="E1805" s="57"/>
      <c r="F1805" s="57"/>
      <c r="G1805" s="57"/>
      <c r="H1805" s="58"/>
      <c r="I1805" s="54"/>
      <c r="J1805" s="2"/>
    </row>
    <row r="1806" spans="1:10" ht="16.2" customHeight="1">
      <c r="A1806" s="193"/>
      <c r="B1806" s="194" t="s">
        <v>1172</v>
      </c>
      <c r="C1806" s="193"/>
      <c r="D1806" s="193"/>
      <c r="E1806" s="195" t="str">
        <f>$B$3</f>
        <v xml:space="preserve">ESCUELA Nº </v>
      </c>
      <c r="F1806" s="193"/>
      <c r="G1806" s="193"/>
      <c r="H1806" s="58"/>
      <c r="I1806" s="54"/>
      <c r="J1806" s="2"/>
    </row>
    <row r="1807" spans="1:10" ht="16.2" customHeight="1">
      <c r="A1807" s="193"/>
      <c r="B1807" s="195"/>
      <c r="C1807" s="193"/>
      <c r="D1807" s="193"/>
      <c r="E1807" s="195" t="str">
        <f>$B$4</f>
        <v>SATURNINO SEGUROLA</v>
      </c>
      <c r="F1807" s="193"/>
      <c r="G1807" s="193"/>
      <c r="H1807" s="61"/>
      <c r="I1807" s="54"/>
      <c r="J1807" s="2"/>
    </row>
    <row r="1808" spans="1:10" ht="16.2" customHeight="1">
      <c r="A1808" s="193"/>
      <c r="B1808" s="195"/>
      <c r="C1808" s="193"/>
      <c r="D1808" s="193"/>
      <c r="E1808" s="249" t="str">
        <f>$B$5</f>
        <v>SARMIENTO - SAN JUAN</v>
      </c>
      <c r="F1808" s="193"/>
      <c r="G1808" s="193"/>
      <c r="H1808" s="60"/>
      <c r="I1808" s="54"/>
      <c r="J1808" s="2"/>
    </row>
    <row r="1809" spans="1:10" ht="16.2" customHeight="1">
      <c r="A1809" s="196"/>
      <c r="B1809" s="196"/>
      <c r="C1809" s="196"/>
      <c r="D1809" s="197"/>
      <c r="E1809" s="198" t="s">
        <v>207</v>
      </c>
      <c r="F1809" s="196"/>
      <c r="G1809" s="196"/>
      <c r="H1809" s="265"/>
      <c r="I1809" s="54"/>
      <c r="J1809" s="2"/>
    </row>
    <row r="1810" spans="1:10" ht="16.2" customHeight="1">
      <c r="A1810" s="193"/>
      <c r="B1810" s="199" t="s">
        <v>222</v>
      </c>
      <c r="C1810" s="193"/>
      <c r="D1810" s="199"/>
      <c r="E1810" s="199"/>
      <c r="F1810" s="199"/>
      <c r="G1810" s="199"/>
      <c r="H1810" s="2"/>
      <c r="I1810" s="54"/>
      <c r="J1810" s="2"/>
    </row>
    <row r="1811" spans="1:10" ht="16.2" customHeight="1">
      <c r="A1811"/>
      <c r="B1811"/>
      <c r="C1811" s="200"/>
      <c r="D1811" s="101"/>
      <c r="E1811" s="200"/>
      <c r="F1811" s="200"/>
      <c r="G1811"/>
      <c r="H1811" s="2"/>
      <c r="I1811" s="54"/>
      <c r="J1811" s="2"/>
    </row>
    <row r="1812" spans="1:10" ht="16.2" customHeight="1" thickBot="1">
      <c r="A1812"/>
      <c r="B1812"/>
      <c r="C1812" s="200"/>
      <c r="D1812" s="101"/>
      <c r="E1812" s="200"/>
      <c r="F1812" s="200"/>
      <c r="G1812"/>
      <c r="H1812" s="2"/>
      <c r="I1812" s="54"/>
      <c r="J1812" s="2"/>
    </row>
    <row r="1813" spans="1:10" ht="16.2" customHeight="1">
      <c r="A1813"/>
      <c r="B1813" s="201" t="s">
        <v>208</v>
      </c>
      <c r="C1813" s="202" t="s">
        <v>414</v>
      </c>
      <c r="D1813" s="203" t="s">
        <v>415</v>
      </c>
      <c r="E1813" s="204"/>
      <c r="F1813" s="205"/>
      <c r="G1813"/>
      <c r="H1813" s="6"/>
      <c r="I1813" s="54"/>
      <c r="J1813" s="2"/>
    </row>
    <row r="1814" spans="1:10" ht="16.2" customHeight="1">
      <c r="A1814"/>
      <c r="B1814" s="206" t="s">
        <v>209</v>
      </c>
      <c r="C1814" s="207" t="s">
        <v>364</v>
      </c>
      <c r="D1814" s="208" t="s">
        <v>22</v>
      </c>
      <c r="E1814" s="209"/>
      <c r="F1814" s="210"/>
      <c r="G1814"/>
      <c r="H1814" s="6"/>
      <c r="I1814" s="54"/>
      <c r="J1814" s="2"/>
    </row>
    <row r="1815" spans="1:10" ht="16.2" customHeight="1" thickBot="1">
      <c r="A1815"/>
      <c r="B1815" s="206" t="s">
        <v>210</v>
      </c>
      <c r="C1815" s="211" t="s">
        <v>15</v>
      </c>
      <c r="D1815" s="212"/>
      <c r="E1815" s="209"/>
      <c r="F1815" s="210"/>
      <c r="G1815"/>
      <c r="H1815" s="6"/>
      <c r="I1815" s="54"/>
      <c r="J1815" s="2"/>
    </row>
    <row r="1816" spans="1:10" ht="30" customHeight="1" thickBot="1">
      <c r="A1816"/>
      <c r="B1816" s="213" t="s">
        <v>211</v>
      </c>
      <c r="C1816" s="214" t="s">
        <v>212</v>
      </c>
      <c r="D1816" s="214" t="s">
        <v>213</v>
      </c>
      <c r="E1816" s="214" t="s">
        <v>214</v>
      </c>
      <c r="F1816" s="215" t="s">
        <v>215</v>
      </c>
      <c r="G1816"/>
      <c r="H1816" s="6"/>
      <c r="I1816" s="54"/>
      <c r="J1816" s="2"/>
    </row>
    <row r="1817" spans="1:10" ht="16.2" customHeight="1" thickBot="1">
      <c r="A1817"/>
      <c r="B1817" s="216" t="s">
        <v>216</v>
      </c>
      <c r="C1817" s="217"/>
      <c r="D1817" s="218"/>
      <c r="E1817" s="217"/>
      <c r="F1817" s="219">
        <f>SUM(F1818:F1821)</f>
        <v>0</v>
      </c>
      <c r="G1817"/>
      <c r="H1817" s="6"/>
      <c r="I1817" s="54"/>
      <c r="J1817" s="2"/>
    </row>
    <row r="1818" spans="1:10" ht="16.2" customHeight="1">
      <c r="A1818"/>
      <c r="B1818" s="1115"/>
      <c r="C1818" s="1111"/>
      <c r="D1818" s="1112"/>
      <c r="E1818" s="1112"/>
      <c r="F1818" s="1114"/>
      <c r="G1818"/>
      <c r="H1818" s="187"/>
      <c r="I1818" s="54"/>
      <c r="J1818" s="2"/>
    </row>
    <row r="1819" spans="1:10" ht="16.2" customHeight="1">
      <c r="A1819"/>
      <c r="B1819" s="1110"/>
      <c r="C1819" s="1111"/>
      <c r="D1819" s="1112"/>
      <c r="E1819" s="1112"/>
      <c r="F1819" s="1114"/>
      <c r="G1819"/>
      <c r="H1819" s="188"/>
      <c r="I1819" s="54"/>
      <c r="J1819" s="2"/>
    </row>
    <row r="1820" spans="1:10" ht="16.2" customHeight="1">
      <c r="A1820"/>
      <c r="B1820" s="220"/>
      <c r="C1820" s="221"/>
      <c r="D1820" s="222"/>
      <c r="E1820" s="222"/>
      <c r="F1820" s="223"/>
      <c r="G1820"/>
      <c r="H1820" s="189"/>
      <c r="I1820" s="54"/>
      <c r="J1820" s="2"/>
    </row>
    <row r="1821" spans="1:10" ht="16.2" customHeight="1" thickBot="1">
      <c r="A1821"/>
      <c r="B1821" s="230"/>
      <c r="C1821" s="231"/>
      <c r="D1821" s="231"/>
      <c r="E1821" s="231"/>
      <c r="F1821" s="223"/>
      <c r="G1821"/>
      <c r="H1821" s="189"/>
      <c r="I1821" s="54"/>
      <c r="J1821" s="2"/>
    </row>
    <row r="1822" spans="1:10" ht="16.2" customHeight="1" thickBot="1">
      <c r="A1822"/>
      <c r="B1822" s="216" t="s">
        <v>217</v>
      </c>
      <c r="C1822" s="217"/>
      <c r="D1822" s="218"/>
      <c r="E1822" s="217"/>
      <c r="F1822" s="219">
        <f>SUM(F1823:F1825)</f>
        <v>0</v>
      </c>
      <c r="G1822"/>
      <c r="H1822" s="188"/>
      <c r="I1822" s="54"/>
      <c r="J1822" s="2"/>
    </row>
    <row r="1823" spans="1:10" ht="16.2" customHeight="1">
      <c r="A1823"/>
      <c r="B1823" s="1115"/>
      <c r="C1823" s="1117"/>
      <c r="D1823" s="1118"/>
      <c r="E1823" s="1113"/>
      <c r="F1823" s="1114"/>
      <c r="G1823"/>
      <c r="H1823" s="189"/>
      <c r="I1823" s="54"/>
      <c r="J1823" s="2"/>
    </row>
    <row r="1824" spans="1:10" ht="16.2" customHeight="1">
      <c r="A1824"/>
      <c r="B1824" s="1110"/>
      <c r="C1824" s="1119"/>
      <c r="D1824" s="1120"/>
      <c r="E1824" s="1119"/>
      <c r="F1824" s="1114"/>
      <c r="G1824"/>
      <c r="H1824" s="189"/>
      <c r="I1824" s="54"/>
      <c r="J1824" s="2"/>
    </row>
    <row r="1825" spans="1:10" ht="16.2" customHeight="1" thickBot="1">
      <c r="A1825"/>
      <c r="B1825" s="230"/>
      <c r="C1825" s="231"/>
      <c r="D1825" s="231"/>
      <c r="E1825" s="231"/>
      <c r="F1825" s="223"/>
      <c r="G1825"/>
      <c r="H1825" s="190"/>
      <c r="I1825" s="54"/>
      <c r="J1825" s="2"/>
    </row>
    <row r="1826" spans="1:10" ht="16.2" customHeight="1" thickBot="1">
      <c r="A1826"/>
      <c r="B1826" s="216" t="s">
        <v>218</v>
      </c>
      <c r="C1826" s="217"/>
      <c r="D1826" s="218"/>
      <c r="E1826" s="217"/>
      <c r="F1826" s="219">
        <f>SUM(F1827:F1829)</f>
        <v>0</v>
      </c>
      <c r="G1826"/>
      <c r="H1826" s="189"/>
      <c r="I1826" s="54"/>
      <c r="J1826" s="2"/>
    </row>
    <row r="1827" spans="1:10" ht="16.2" customHeight="1">
      <c r="A1827"/>
      <c r="B1827" s="220"/>
      <c r="C1827" s="221"/>
      <c r="D1827" s="233"/>
      <c r="E1827" s="221"/>
      <c r="F1827" s="223"/>
      <c r="G1827"/>
      <c r="H1827" s="191"/>
      <c r="I1827" s="54"/>
      <c r="J1827" s="2"/>
    </row>
    <row r="1828" spans="1:10" ht="16.2" customHeight="1">
      <c r="A1828"/>
      <c r="B1828" s="224"/>
      <c r="C1828" s="225"/>
      <c r="D1828" s="229"/>
      <c r="E1828" s="225"/>
      <c r="F1828" s="227"/>
      <c r="G1828"/>
      <c r="H1828" s="191"/>
      <c r="I1828" s="54"/>
      <c r="J1828" s="2"/>
    </row>
    <row r="1829" spans="1:10" ht="16.2" customHeight="1" thickBot="1">
      <c r="A1829"/>
      <c r="B1829" s="234"/>
      <c r="C1829" s="231"/>
      <c r="D1829" s="232"/>
      <c r="E1829" s="231"/>
      <c r="F1829" s="235"/>
      <c r="G1829"/>
      <c r="H1829" s="189"/>
      <c r="I1829" s="54"/>
      <c r="J1829" s="2"/>
    </row>
    <row r="1830" spans="1:10" ht="16.2" customHeight="1" thickTop="1" thickBot="1">
      <c r="A1830"/>
      <c r="B1830"/>
      <c r="C1830" s="236"/>
      <c r="D1830" s="237"/>
      <c r="E1830" s="238" t="s">
        <v>219</v>
      </c>
      <c r="F1830" s="239">
        <f>SUM(F1817,F1822,F1826)</f>
        <v>0</v>
      </c>
      <c r="G1830"/>
      <c r="H1830" s="189"/>
      <c r="I1830" s="54"/>
      <c r="J1830" s="2"/>
    </row>
    <row r="1831" spans="1:10" ht="16.2" customHeight="1" thickTop="1" thickBot="1">
      <c r="A1831"/>
      <c r="B1831"/>
      <c r="C1831" s="240"/>
      <c r="D1831" s="241"/>
      <c r="E1831" s="242" t="s">
        <v>220</v>
      </c>
      <c r="F1831" s="239">
        <f>$H$27</f>
        <v>1.5202880000000003</v>
      </c>
      <c r="G1831"/>
      <c r="H1831" s="189"/>
      <c r="I1831" s="54"/>
      <c r="J1831" s="2"/>
    </row>
    <row r="1832" spans="1:10" ht="16.2" customHeight="1" thickTop="1" thickBot="1">
      <c r="A1832"/>
      <c r="B1832"/>
      <c r="C1832" s="243"/>
      <c r="D1832" s="244"/>
      <c r="E1832" s="245" t="s">
        <v>221</v>
      </c>
      <c r="F1832" s="454">
        <f>+F1831*F1830</f>
        <v>0</v>
      </c>
      <c r="G1832"/>
      <c r="H1832" s="192"/>
      <c r="I1832" s="54"/>
      <c r="J1832" s="2"/>
    </row>
    <row r="1833" spans="1:10" ht="16.2" customHeight="1">
      <c r="A1833"/>
      <c r="B1833"/>
      <c r="C1833" s="200"/>
      <c r="D1833" s="208"/>
      <c r="E1833" s="246"/>
      <c r="F1833" s="247"/>
      <c r="G1833"/>
      <c r="H1833" s="54"/>
      <c r="I1833" s="54"/>
      <c r="J1833" s="2"/>
    </row>
    <row r="1834" spans="1:10" ht="16.2" customHeight="1">
      <c r="A1834"/>
      <c r="B1834"/>
      <c r="C1834" s="200"/>
      <c r="D1834" s="208"/>
      <c r="E1834" s="246"/>
      <c r="F1834" s="247"/>
      <c r="G1834"/>
      <c r="H1834" s="54"/>
      <c r="I1834" s="54"/>
      <c r="J1834" s="2"/>
    </row>
    <row r="1835" spans="1:10" ht="16.2" customHeight="1">
      <c r="A1835"/>
      <c r="B1835"/>
      <c r="C1835" s="200"/>
      <c r="D1835" s="208"/>
      <c r="E1835" s="246"/>
      <c r="F1835" s="247"/>
      <c r="G1835"/>
      <c r="H1835" s="54"/>
      <c r="I1835" s="54"/>
      <c r="J1835" s="2"/>
    </row>
    <row r="1836" spans="1:10" ht="16.2" customHeight="1">
      <c r="A1836"/>
      <c r="B1836"/>
      <c r="C1836" s="200"/>
      <c r="D1836" s="208"/>
      <c r="E1836" s="246"/>
      <c r="F1836" s="247"/>
      <c r="G1836"/>
      <c r="H1836" s="54"/>
      <c r="I1836" s="54"/>
      <c r="J1836" s="2"/>
    </row>
    <row r="1837" spans="1:10" ht="16.2" customHeight="1">
      <c r="A1837"/>
      <c r="B1837"/>
      <c r="C1837" s="200"/>
      <c r="D1837" s="208"/>
      <c r="E1837" s="246"/>
      <c r="F1837" s="247"/>
      <c r="G1837"/>
      <c r="H1837" s="54"/>
      <c r="I1837" s="54"/>
      <c r="J1837" s="2"/>
    </row>
    <row r="1838" spans="1:10" ht="16.2" customHeight="1">
      <c r="A1838" s="57"/>
      <c r="B1838" s="57"/>
      <c r="C1838" s="57"/>
      <c r="D1838" s="57"/>
      <c r="E1838" s="57"/>
      <c r="F1838" s="57"/>
      <c r="G1838" s="57"/>
      <c r="H1838" s="58"/>
      <c r="I1838" s="58"/>
      <c r="J1838" s="2"/>
    </row>
    <row r="1839" spans="1:10" ht="16.2" customHeight="1">
      <c r="A1839" s="57"/>
      <c r="B1839" s="57"/>
      <c r="C1839" s="57"/>
      <c r="D1839" s="57"/>
      <c r="E1839" s="57"/>
      <c r="F1839" s="57"/>
      <c r="G1839" s="57"/>
      <c r="H1839" s="58"/>
      <c r="I1839" s="58"/>
      <c r="J1839" s="2"/>
    </row>
    <row r="1840" spans="1:10" ht="16.2" customHeight="1">
      <c r="A1840" s="193"/>
      <c r="B1840" s="194" t="s">
        <v>1172</v>
      </c>
      <c r="C1840" s="193"/>
      <c r="D1840" s="193"/>
      <c r="E1840" s="195" t="str">
        <f>$B$3</f>
        <v xml:space="preserve">ESCUELA Nº </v>
      </c>
      <c r="F1840" s="193"/>
      <c r="G1840" s="193"/>
      <c r="H1840" s="61"/>
      <c r="I1840" s="61"/>
      <c r="J1840" s="2"/>
    </row>
    <row r="1841" spans="1:10" ht="16.2" customHeight="1">
      <c r="A1841" s="193"/>
      <c r="B1841" s="195"/>
      <c r="C1841" s="193"/>
      <c r="D1841" s="193"/>
      <c r="E1841" s="195" t="str">
        <f>$B$4</f>
        <v>SATURNINO SEGUROLA</v>
      </c>
      <c r="F1841" s="193"/>
      <c r="G1841" s="193"/>
      <c r="H1841" s="60"/>
      <c r="I1841" s="60"/>
      <c r="J1841" s="2"/>
    </row>
    <row r="1842" spans="1:10" ht="16.2" customHeight="1">
      <c r="A1842" s="193"/>
      <c r="B1842" s="195"/>
      <c r="C1842" s="193"/>
      <c r="D1842" s="193"/>
      <c r="E1842" s="249" t="str">
        <f>$B$5</f>
        <v>SARMIENTO - SAN JUAN</v>
      </c>
      <c r="F1842" s="193"/>
      <c r="G1842" s="193"/>
      <c r="H1842" s="265"/>
      <c r="I1842" s="265"/>
      <c r="J1842" s="2"/>
    </row>
    <row r="1843" spans="1:10" ht="16.2" customHeight="1">
      <c r="A1843" s="196"/>
      <c r="B1843" s="196"/>
      <c r="C1843" s="196"/>
      <c r="D1843" s="197"/>
      <c r="E1843" s="198" t="s">
        <v>207</v>
      </c>
      <c r="F1843" s="196"/>
      <c r="G1843" s="196"/>
      <c r="H1843" s="2"/>
      <c r="I1843" s="2"/>
      <c r="J1843" s="2"/>
    </row>
    <row r="1844" spans="1:10" ht="16.2" customHeight="1">
      <c r="A1844" s="193"/>
      <c r="B1844" s="199" t="s">
        <v>222</v>
      </c>
      <c r="C1844" s="193"/>
      <c r="D1844" s="199"/>
      <c r="E1844" s="199"/>
      <c r="F1844" s="199"/>
      <c r="G1844" s="199"/>
      <c r="H1844" s="2"/>
      <c r="I1844" s="2"/>
      <c r="J1844" s="2"/>
    </row>
    <row r="1845" spans="1:10" ht="16.2" customHeight="1">
      <c r="A1845"/>
      <c r="B1845"/>
      <c r="C1845" s="200"/>
      <c r="D1845" s="101"/>
      <c r="E1845" s="200"/>
      <c r="F1845" s="200"/>
      <c r="G1845"/>
      <c r="H1845" s="2"/>
      <c r="I1845" s="2"/>
      <c r="J1845" s="2"/>
    </row>
    <row r="1846" spans="1:10" ht="16.2" customHeight="1" thickBot="1">
      <c r="A1846"/>
      <c r="B1846"/>
      <c r="C1846" s="200"/>
      <c r="D1846" s="101"/>
      <c r="E1846" s="200"/>
      <c r="F1846" s="200"/>
      <c r="G1846"/>
      <c r="H1846" s="6"/>
      <c r="I1846" s="6"/>
      <c r="J1846" s="2"/>
    </row>
    <row r="1847" spans="1:10" ht="16.2" customHeight="1">
      <c r="A1847"/>
      <c r="B1847" s="201" t="s">
        <v>208</v>
      </c>
      <c r="C1847" s="202" t="s">
        <v>417</v>
      </c>
      <c r="D1847" s="203" t="s">
        <v>240</v>
      </c>
      <c r="E1847" s="204"/>
      <c r="F1847" s="205"/>
      <c r="G1847"/>
      <c r="H1847" s="6"/>
      <c r="I1847" s="6"/>
      <c r="J1847" s="2"/>
    </row>
    <row r="1848" spans="1:10" ht="16.2" customHeight="1">
      <c r="A1848"/>
      <c r="B1848" s="206" t="s">
        <v>209</v>
      </c>
      <c r="C1848" s="207" t="s">
        <v>365</v>
      </c>
      <c r="D1848" s="269" t="s">
        <v>241</v>
      </c>
      <c r="E1848" s="209"/>
      <c r="F1848" s="210"/>
      <c r="G1848"/>
      <c r="H1848" s="6"/>
      <c r="I1848" s="6"/>
      <c r="J1848" s="2"/>
    </row>
    <row r="1849" spans="1:10" ht="16.2" customHeight="1" thickBot="1">
      <c r="A1849"/>
      <c r="B1849" s="206" t="s">
        <v>210</v>
      </c>
      <c r="C1849" s="211" t="s">
        <v>15</v>
      </c>
      <c r="D1849" s="212"/>
      <c r="E1849" s="209"/>
      <c r="F1849" s="210"/>
      <c r="G1849"/>
      <c r="H1849" s="6"/>
      <c r="I1849" s="6"/>
      <c r="J1849" s="2"/>
    </row>
    <row r="1850" spans="1:10" ht="31.5" customHeight="1" thickBot="1">
      <c r="A1850"/>
      <c r="B1850" s="213" t="s">
        <v>211</v>
      </c>
      <c r="C1850" s="214" t="s">
        <v>212</v>
      </c>
      <c r="D1850" s="214" t="s">
        <v>213</v>
      </c>
      <c r="E1850" s="214" t="s">
        <v>214</v>
      </c>
      <c r="F1850" s="215" t="s">
        <v>215</v>
      </c>
      <c r="G1850"/>
      <c r="H1850" s="6"/>
      <c r="I1850" s="6"/>
      <c r="J1850" s="2"/>
    </row>
    <row r="1851" spans="1:10" ht="16.2" customHeight="1" thickBot="1">
      <c r="A1851"/>
      <c r="B1851" s="216" t="s">
        <v>216</v>
      </c>
      <c r="C1851" s="217"/>
      <c r="D1851" s="218"/>
      <c r="E1851" s="217"/>
      <c r="F1851" s="219">
        <f>SUM(F1852:F1861)</f>
        <v>0</v>
      </c>
      <c r="G1851"/>
      <c r="H1851" s="187"/>
      <c r="I1851" s="187"/>
      <c r="J1851" s="2"/>
    </row>
    <row r="1852" spans="1:10" ht="16.2" customHeight="1">
      <c r="A1852"/>
      <c r="B1852" s="275"/>
      <c r="C1852" s="1096"/>
      <c r="D1852" s="222"/>
      <c r="E1852" s="1074"/>
      <c r="F1852" s="223"/>
      <c r="G1852"/>
      <c r="H1852" s="188"/>
      <c r="I1852" s="188"/>
      <c r="J1852" s="2"/>
    </row>
    <row r="1853" spans="1:10" ht="16.2" customHeight="1">
      <c r="A1853"/>
      <c r="B1853" s="276"/>
      <c r="C1853" s="1096"/>
      <c r="D1853" s="222"/>
      <c r="E1853" s="1074"/>
      <c r="F1853" s="223"/>
      <c r="G1853"/>
      <c r="H1853" s="189"/>
      <c r="I1853" s="189"/>
      <c r="J1853" s="2"/>
    </row>
    <row r="1854" spans="1:10" ht="16.2" customHeight="1">
      <c r="A1854"/>
      <c r="B1854" s="276"/>
      <c r="C1854" s="1096"/>
      <c r="D1854" s="222"/>
      <c r="E1854" s="1074"/>
      <c r="F1854" s="223"/>
      <c r="G1854"/>
      <c r="H1854" s="189"/>
      <c r="I1854" s="189"/>
      <c r="J1854" s="2"/>
    </row>
    <row r="1855" spans="1:10" ht="16.2" customHeight="1">
      <c r="A1855"/>
      <c r="B1855" s="276"/>
      <c r="C1855" s="1096"/>
      <c r="D1855" s="222"/>
      <c r="E1855" s="1074"/>
      <c r="F1855" s="223"/>
      <c r="G1855"/>
      <c r="H1855" s="189"/>
      <c r="I1855" s="189"/>
      <c r="J1855" s="2"/>
    </row>
    <row r="1856" spans="1:10" ht="16.2" customHeight="1">
      <c r="A1856"/>
      <c r="B1856" s="276"/>
      <c r="C1856" s="1096"/>
      <c r="D1856" s="222"/>
      <c r="E1856" s="1074"/>
      <c r="F1856" s="223"/>
      <c r="G1856"/>
      <c r="H1856" s="189"/>
      <c r="I1856" s="189"/>
      <c r="J1856" s="2"/>
    </row>
    <row r="1857" spans="1:10" ht="16.2" customHeight="1">
      <c r="A1857"/>
      <c r="B1857" s="276"/>
      <c r="C1857" s="1096"/>
      <c r="D1857" s="222"/>
      <c r="E1857" s="1074"/>
      <c r="F1857" s="223"/>
      <c r="G1857"/>
      <c r="H1857" s="189"/>
      <c r="I1857" s="189"/>
      <c r="J1857" s="2"/>
    </row>
    <row r="1858" spans="1:10" ht="16.2" customHeight="1">
      <c r="A1858"/>
      <c r="B1858" s="220"/>
      <c r="C1858" s="1096"/>
      <c r="D1858" s="222"/>
      <c r="E1858" s="1074"/>
      <c r="F1858" s="223"/>
      <c r="G1858"/>
      <c r="H1858" s="189"/>
      <c r="I1858" s="189"/>
      <c r="J1858" s="2"/>
    </row>
    <row r="1859" spans="1:10" ht="16.2" customHeight="1">
      <c r="A1859"/>
      <c r="B1859" s="220"/>
      <c r="C1859" s="1096"/>
      <c r="D1859" s="222"/>
      <c r="E1859" s="1074"/>
      <c r="F1859" s="223"/>
      <c r="G1859"/>
      <c r="H1859" s="6"/>
      <c r="I1859" s="6"/>
      <c r="J1859" s="2"/>
    </row>
    <row r="1860" spans="1:10" ht="16.2" customHeight="1">
      <c r="A1860"/>
      <c r="B1860" s="220"/>
      <c r="C1860" s="221"/>
      <c r="D1860" s="222"/>
      <c r="E1860" s="222"/>
      <c r="F1860" s="223"/>
      <c r="G1860"/>
      <c r="H1860" s="6"/>
      <c r="I1860" s="6"/>
      <c r="J1860" s="2"/>
    </row>
    <row r="1861" spans="1:10" ht="16.2" customHeight="1" thickBot="1">
      <c r="A1861"/>
      <c r="B1861" s="230"/>
      <c r="C1861" s="231"/>
      <c r="D1861" s="231"/>
      <c r="E1861" s="231"/>
      <c r="F1861" s="223"/>
      <c r="G1861"/>
      <c r="H1861" s="188"/>
      <c r="I1861" s="188"/>
      <c r="J1861" s="2"/>
    </row>
    <row r="1862" spans="1:10" ht="16.2" customHeight="1" thickBot="1">
      <c r="A1862"/>
      <c r="B1862" s="216" t="s">
        <v>217</v>
      </c>
      <c r="C1862" s="217"/>
      <c r="D1862" s="218"/>
      <c r="E1862" s="217"/>
      <c r="F1862" s="219">
        <f>SUM(F1863:F1865)</f>
        <v>0</v>
      </c>
      <c r="G1862"/>
      <c r="H1862" s="189"/>
      <c r="I1862" s="189"/>
      <c r="J1862" s="2"/>
    </row>
    <row r="1863" spans="1:10" ht="16.2" customHeight="1">
      <c r="A1863"/>
      <c r="B1863" s="1115"/>
      <c r="C1863" s="1117"/>
      <c r="D1863" s="1118"/>
      <c r="E1863" s="1113"/>
      <c r="F1863" s="1114"/>
      <c r="G1863"/>
      <c r="H1863" s="189"/>
      <c r="I1863" s="189"/>
      <c r="J1863" s="2"/>
    </row>
    <row r="1864" spans="1:10" ht="16.2" customHeight="1">
      <c r="A1864"/>
      <c r="B1864" s="1110"/>
      <c r="C1864" s="1119"/>
      <c r="D1864" s="1120"/>
      <c r="E1864" s="1113"/>
      <c r="F1864" s="1114"/>
      <c r="G1864"/>
      <c r="H1864" s="190"/>
      <c r="I1864" s="190"/>
      <c r="J1864" s="2"/>
    </row>
    <row r="1865" spans="1:10" ht="16.2" customHeight="1" thickBot="1">
      <c r="A1865"/>
      <c r="B1865" s="230"/>
      <c r="C1865" s="231"/>
      <c r="D1865" s="231"/>
      <c r="E1865" s="231"/>
      <c r="F1865" s="223"/>
      <c r="G1865"/>
      <c r="H1865" s="189"/>
      <c r="I1865" s="189"/>
      <c r="J1865" s="2"/>
    </row>
    <row r="1866" spans="1:10" ht="16.2" customHeight="1" thickBot="1">
      <c r="A1866"/>
      <c r="B1866" s="216" t="s">
        <v>218</v>
      </c>
      <c r="C1866" s="217"/>
      <c r="D1866" s="218"/>
      <c r="E1866" s="217"/>
      <c r="F1866" s="219">
        <f>SUM(F1867:F1869)</f>
        <v>0</v>
      </c>
      <c r="G1866"/>
      <c r="H1866" s="191"/>
      <c r="I1866" s="191"/>
      <c r="J1866" s="2"/>
    </row>
    <row r="1867" spans="1:10" ht="16.2" customHeight="1">
      <c r="A1867"/>
      <c r="B1867" s="220"/>
      <c r="C1867" s="221"/>
      <c r="D1867" s="233"/>
      <c r="E1867" s="221"/>
      <c r="F1867" s="223"/>
      <c r="G1867"/>
      <c r="H1867" s="191"/>
      <c r="I1867" s="191"/>
      <c r="J1867" s="2"/>
    </row>
    <row r="1868" spans="1:10" ht="16.2" customHeight="1">
      <c r="A1868"/>
      <c r="B1868" s="224"/>
      <c r="C1868" s="225"/>
      <c r="D1868" s="229"/>
      <c r="E1868" s="225"/>
      <c r="F1868" s="227"/>
      <c r="G1868"/>
      <c r="H1868" s="191"/>
      <c r="I1868" s="191"/>
      <c r="J1868" s="2"/>
    </row>
    <row r="1869" spans="1:10" ht="16.2" customHeight="1" thickBot="1">
      <c r="A1869"/>
      <c r="B1869" s="234"/>
      <c r="C1869" s="231"/>
      <c r="D1869" s="232"/>
      <c r="E1869" s="231"/>
      <c r="F1869" s="235"/>
      <c r="G1869"/>
      <c r="H1869" s="188"/>
      <c r="I1869" s="188"/>
      <c r="J1869" s="2"/>
    </row>
    <row r="1870" spans="1:10" ht="16.2" customHeight="1" thickTop="1" thickBot="1">
      <c r="A1870"/>
      <c r="B1870"/>
      <c r="C1870" s="236"/>
      <c r="D1870" s="237"/>
      <c r="E1870" s="238" t="s">
        <v>219</v>
      </c>
      <c r="F1870" s="239">
        <f>SUM(F1851,F1862,F1866)</f>
        <v>0</v>
      </c>
      <c r="G1870"/>
      <c r="H1870" s="189"/>
      <c r="I1870" s="189"/>
      <c r="J1870" s="2"/>
    </row>
    <row r="1871" spans="1:10" ht="16.2" customHeight="1" thickTop="1" thickBot="1">
      <c r="A1871"/>
      <c r="B1871"/>
      <c r="C1871" s="240"/>
      <c r="D1871" s="241"/>
      <c r="E1871" s="242" t="s">
        <v>220</v>
      </c>
      <c r="F1871" s="239">
        <f>$H$27</f>
        <v>1.5202880000000003</v>
      </c>
      <c r="G1871"/>
      <c r="H1871" s="192"/>
      <c r="I1871" s="192"/>
      <c r="J1871" s="2"/>
    </row>
    <row r="1872" spans="1:10" ht="16.2" customHeight="1" thickTop="1" thickBot="1">
      <c r="A1872"/>
      <c r="B1872"/>
      <c r="C1872" s="243"/>
      <c r="D1872" s="244"/>
      <c r="E1872" s="245" t="s">
        <v>221</v>
      </c>
      <c r="F1872" s="454">
        <f>+F1871*F1870</f>
        <v>0</v>
      </c>
      <c r="G1872"/>
      <c r="H1872" s="54"/>
      <c r="I1872" s="54"/>
      <c r="J1872" s="2"/>
    </row>
    <row r="1873" spans="1:10" ht="16.2" customHeight="1">
      <c r="A1873"/>
      <c r="B1873"/>
      <c r="C1873" s="200"/>
      <c r="D1873" s="208"/>
      <c r="E1873" s="246"/>
      <c r="F1873" s="247"/>
      <c r="G1873"/>
      <c r="J1873" s="2"/>
    </row>
    <row r="1874" spans="1:10" ht="16.2" customHeight="1">
      <c r="A1874" s="51"/>
      <c r="B1874" s="51"/>
      <c r="C1874" s="51"/>
      <c r="D1874" s="51"/>
      <c r="E1874" s="51"/>
      <c r="F1874" s="51"/>
      <c r="G1874" s="51"/>
      <c r="J1874" s="2"/>
    </row>
    <row r="1875" spans="1:10" ht="16.2" customHeight="1">
      <c r="A1875" s="57"/>
      <c r="B1875" s="57"/>
      <c r="C1875" s="57"/>
      <c r="D1875" s="57"/>
      <c r="E1875" s="57"/>
      <c r="F1875" s="57"/>
      <c r="G1875" s="57"/>
      <c r="J1875" s="2"/>
    </row>
    <row r="1876" spans="1:10" ht="16.2" customHeight="1">
      <c r="A1876" s="193"/>
      <c r="B1876" s="194" t="s">
        <v>1172</v>
      </c>
      <c r="C1876" s="193"/>
      <c r="D1876" s="193"/>
      <c r="E1876" s="195" t="str">
        <f>$B$3</f>
        <v xml:space="preserve">ESCUELA Nº </v>
      </c>
      <c r="F1876" s="193"/>
      <c r="G1876" s="193"/>
      <c r="J1876" s="2"/>
    </row>
    <row r="1877" spans="1:10" ht="16.2" customHeight="1">
      <c r="A1877" s="193"/>
      <c r="B1877" s="195"/>
      <c r="C1877" s="193"/>
      <c r="D1877" s="193"/>
      <c r="E1877" s="195" t="str">
        <f>$B$4</f>
        <v>SATURNINO SEGUROLA</v>
      </c>
      <c r="F1877" s="193"/>
      <c r="G1877" s="193"/>
      <c r="J1877" s="2"/>
    </row>
    <row r="1878" spans="1:10" ht="16.2" customHeight="1">
      <c r="A1878" s="193"/>
      <c r="B1878" s="195"/>
      <c r="C1878" s="193"/>
      <c r="D1878" s="193"/>
      <c r="E1878" s="249" t="str">
        <f>$B$5</f>
        <v>SARMIENTO - SAN JUAN</v>
      </c>
      <c r="F1878" s="193"/>
      <c r="G1878" s="193"/>
      <c r="H1878" s="265"/>
      <c r="I1878" s="265"/>
      <c r="J1878" s="2"/>
    </row>
    <row r="1879" spans="1:10" ht="16.2" customHeight="1">
      <c r="A1879" s="196"/>
      <c r="B1879" s="196"/>
      <c r="C1879" s="196"/>
      <c r="D1879" s="197"/>
      <c r="E1879" s="198" t="s">
        <v>207</v>
      </c>
      <c r="F1879" s="196"/>
      <c r="G1879" s="196"/>
      <c r="H1879" s="2"/>
      <c r="I1879" s="2"/>
      <c r="J1879" s="2"/>
    </row>
    <row r="1880" spans="1:10" ht="16.2" customHeight="1">
      <c r="A1880" s="193"/>
      <c r="B1880" s="199" t="s">
        <v>222</v>
      </c>
      <c r="C1880" s="193"/>
      <c r="D1880" s="199"/>
      <c r="E1880" s="199"/>
      <c r="F1880" s="199"/>
      <c r="G1880" s="199"/>
      <c r="H1880" s="2"/>
      <c r="I1880" s="2"/>
      <c r="J1880" s="2"/>
    </row>
    <row r="1881" spans="1:10" ht="16.2" customHeight="1">
      <c r="A1881"/>
      <c r="B1881"/>
      <c r="C1881" s="200"/>
      <c r="D1881" s="101"/>
      <c r="E1881" s="200"/>
      <c r="F1881" s="200"/>
      <c r="G1881"/>
      <c r="H1881" s="2"/>
      <c r="I1881" s="2"/>
      <c r="J1881" s="2"/>
    </row>
    <row r="1882" spans="1:10" ht="16.2" customHeight="1" thickBot="1">
      <c r="A1882"/>
      <c r="B1882"/>
      <c r="C1882" s="200"/>
      <c r="D1882" s="101"/>
      <c r="E1882" s="200"/>
      <c r="F1882" s="200"/>
      <c r="G1882"/>
      <c r="H1882" s="6"/>
      <c r="I1882" s="6"/>
      <c r="J1882" s="2"/>
    </row>
    <row r="1883" spans="1:10" ht="16.2" customHeight="1">
      <c r="A1883"/>
      <c r="B1883" s="201" t="s">
        <v>208</v>
      </c>
      <c r="C1883" s="202" t="s">
        <v>417</v>
      </c>
      <c r="D1883" s="203" t="s">
        <v>240</v>
      </c>
      <c r="E1883" s="204"/>
      <c r="F1883" s="205"/>
      <c r="G1883"/>
      <c r="H1883" s="6"/>
      <c r="I1883" s="6"/>
      <c r="J1883" s="2"/>
    </row>
    <row r="1884" spans="1:10" ht="16.2" customHeight="1">
      <c r="A1884"/>
      <c r="B1884" s="206" t="s">
        <v>209</v>
      </c>
      <c r="C1884" s="207" t="s">
        <v>366</v>
      </c>
      <c r="D1884" s="269" t="s">
        <v>242</v>
      </c>
      <c r="E1884" s="209"/>
      <c r="F1884" s="210"/>
      <c r="G1884"/>
      <c r="H1884" s="6"/>
      <c r="I1884" s="6"/>
      <c r="J1884" s="2"/>
    </row>
    <row r="1885" spans="1:10" ht="16.2" customHeight="1" thickBot="1">
      <c r="A1885"/>
      <c r="B1885" s="206" t="s">
        <v>210</v>
      </c>
      <c r="C1885" s="211" t="s">
        <v>15</v>
      </c>
      <c r="D1885" s="212"/>
      <c r="E1885" s="209"/>
      <c r="F1885" s="210"/>
      <c r="G1885"/>
      <c r="H1885" s="6"/>
      <c r="I1885" s="6"/>
      <c r="J1885" s="2"/>
    </row>
    <row r="1886" spans="1:10" ht="30.75" customHeight="1" thickBot="1">
      <c r="A1886"/>
      <c r="B1886" s="213" t="s">
        <v>211</v>
      </c>
      <c r="C1886" s="214" t="s">
        <v>212</v>
      </c>
      <c r="D1886" s="214" t="s">
        <v>213</v>
      </c>
      <c r="E1886" s="214" t="s">
        <v>214</v>
      </c>
      <c r="F1886" s="215" t="s">
        <v>215</v>
      </c>
      <c r="G1886"/>
      <c r="H1886" s="6"/>
      <c r="I1886" s="6"/>
      <c r="J1886" s="2"/>
    </row>
    <row r="1887" spans="1:10" ht="16.2" customHeight="1" thickBot="1">
      <c r="A1887"/>
      <c r="B1887" s="216" t="s">
        <v>216</v>
      </c>
      <c r="C1887" s="217"/>
      <c r="D1887" s="218"/>
      <c r="E1887" s="217"/>
      <c r="F1887" s="219">
        <f>SUM(F1888:F1897)</f>
        <v>0</v>
      </c>
      <c r="G1887"/>
      <c r="H1887" s="187"/>
      <c r="I1887" s="187"/>
      <c r="J1887" s="2"/>
    </row>
    <row r="1888" spans="1:10" ht="16.2" customHeight="1">
      <c r="A1888"/>
      <c r="B1888" s="275"/>
      <c r="C1888" s="1096"/>
      <c r="D1888" s="222"/>
      <c r="E1888" s="1074"/>
      <c r="F1888" s="223"/>
      <c r="G1888"/>
      <c r="H1888" s="188"/>
      <c r="I1888" s="188"/>
      <c r="J1888" s="2"/>
    </row>
    <row r="1889" spans="1:10" ht="16.2" customHeight="1">
      <c r="A1889"/>
      <c r="B1889" s="276"/>
      <c r="C1889" s="1096"/>
      <c r="D1889" s="222"/>
      <c r="E1889" s="1074"/>
      <c r="F1889" s="223"/>
      <c r="G1889"/>
      <c r="H1889" s="189"/>
      <c r="I1889" s="189"/>
      <c r="J1889" s="2"/>
    </row>
    <row r="1890" spans="1:10" ht="16.2" customHeight="1">
      <c r="A1890"/>
      <c r="B1890" s="276"/>
      <c r="C1890" s="1096"/>
      <c r="D1890" s="222"/>
      <c r="E1890" s="1074"/>
      <c r="F1890" s="223"/>
      <c r="G1890"/>
      <c r="H1890" s="189"/>
      <c r="I1890" s="189"/>
      <c r="J1890" s="2"/>
    </row>
    <row r="1891" spans="1:10" ht="16.2" customHeight="1">
      <c r="A1891"/>
      <c r="B1891" s="276"/>
      <c r="C1891" s="1096"/>
      <c r="D1891" s="222"/>
      <c r="E1891" s="1074"/>
      <c r="F1891" s="223"/>
      <c r="G1891"/>
      <c r="H1891" s="189"/>
      <c r="I1891" s="189"/>
      <c r="J1891" s="2"/>
    </row>
    <row r="1892" spans="1:10" ht="16.2" customHeight="1">
      <c r="A1892"/>
      <c r="B1892" s="276"/>
      <c r="C1892" s="1096"/>
      <c r="D1892" s="222"/>
      <c r="E1892" s="1074"/>
      <c r="F1892" s="223"/>
      <c r="G1892"/>
      <c r="H1892" s="189"/>
      <c r="I1892" s="189"/>
      <c r="J1892" s="2"/>
    </row>
    <row r="1893" spans="1:10" ht="16.2" customHeight="1">
      <c r="A1893"/>
      <c r="B1893" s="276"/>
      <c r="C1893" s="1096"/>
      <c r="D1893" s="222"/>
      <c r="E1893" s="1074"/>
      <c r="F1893" s="223"/>
      <c r="G1893"/>
      <c r="H1893" s="189"/>
      <c r="I1893" s="189"/>
      <c r="J1893" s="2"/>
    </row>
    <row r="1894" spans="1:10" ht="16.2" customHeight="1">
      <c r="A1894"/>
      <c r="B1894" s="220"/>
      <c r="C1894" s="1096"/>
      <c r="D1894" s="222"/>
      <c r="E1894" s="1074"/>
      <c r="F1894" s="223"/>
      <c r="G1894"/>
      <c r="H1894" s="189"/>
      <c r="I1894" s="189"/>
      <c r="J1894" s="2"/>
    </row>
    <row r="1895" spans="1:10" ht="16.2" customHeight="1">
      <c r="A1895"/>
      <c r="B1895" s="220"/>
      <c r="C1895" s="1096"/>
      <c r="D1895" s="222"/>
      <c r="E1895" s="1074"/>
      <c r="F1895" s="223"/>
      <c r="G1895"/>
      <c r="H1895" s="6"/>
      <c r="I1895" s="6"/>
      <c r="J1895" s="2"/>
    </row>
    <row r="1896" spans="1:10" ht="16.2" customHeight="1">
      <c r="A1896"/>
      <c r="B1896" s="220"/>
      <c r="C1896" s="221"/>
      <c r="D1896" s="222"/>
      <c r="E1896" s="222"/>
      <c r="F1896" s="223"/>
      <c r="G1896"/>
      <c r="H1896" s="6"/>
      <c r="I1896" s="6"/>
      <c r="J1896" s="2"/>
    </row>
    <row r="1897" spans="1:10" ht="16.2" customHeight="1" thickBot="1">
      <c r="A1897"/>
      <c r="B1897" s="230"/>
      <c r="C1897" s="231"/>
      <c r="D1897" s="231"/>
      <c r="E1897" s="231"/>
      <c r="F1897" s="223"/>
      <c r="G1897"/>
      <c r="H1897" s="188"/>
      <c r="I1897" s="188"/>
      <c r="J1897" s="2"/>
    </row>
    <row r="1898" spans="1:10" ht="16.2" customHeight="1" thickBot="1">
      <c r="A1898"/>
      <c r="B1898" s="216" t="s">
        <v>217</v>
      </c>
      <c r="C1898" s="217"/>
      <c r="D1898" s="218"/>
      <c r="E1898" s="217"/>
      <c r="F1898" s="219">
        <f>SUM(F1899:F1901)</f>
        <v>0</v>
      </c>
      <c r="G1898"/>
      <c r="H1898" s="189"/>
      <c r="I1898" s="189"/>
      <c r="J1898" s="2"/>
    </row>
    <row r="1899" spans="1:10" ht="16.2" customHeight="1">
      <c r="A1899"/>
      <c r="B1899" s="1115"/>
      <c r="C1899" s="1117"/>
      <c r="D1899" s="1118"/>
      <c r="E1899" s="1113"/>
      <c r="F1899" s="1114"/>
      <c r="G1899"/>
      <c r="H1899" s="189"/>
      <c r="I1899" s="189"/>
      <c r="J1899" s="2"/>
    </row>
    <row r="1900" spans="1:10" ht="16.2" customHeight="1">
      <c r="A1900"/>
      <c r="B1900" s="1110"/>
      <c r="C1900" s="1119"/>
      <c r="D1900" s="1120"/>
      <c r="E1900" s="1113"/>
      <c r="F1900" s="1114"/>
      <c r="G1900"/>
      <c r="H1900" s="190"/>
      <c r="I1900" s="190"/>
      <c r="J1900" s="2"/>
    </row>
    <row r="1901" spans="1:10" ht="16.2" customHeight="1" thickBot="1">
      <c r="A1901"/>
      <c r="B1901" s="230"/>
      <c r="C1901" s="231"/>
      <c r="D1901" s="231"/>
      <c r="E1901" s="231"/>
      <c r="F1901" s="223"/>
      <c r="G1901"/>
      <c r="H1901" s="189"/>
      <c r="I1901" s="189"/>
      <c r="J1901" s="2"/>
    </row>
    <row r="1902" spans="1:10" ht="16.2" customHeight="1" thickBot="1">
      <c r="A1902"/>
      <c r="B1902" s="216" t="s">
        <v>218</v>
      </c>
      <c r="C1902" s="217"/>
      <c r="D1902" s="218"/>
      <c r="E1902" s="217"/>
      <c r="F1902" s="219">
        <f>SUM(F1903:F1905)</f>
        <v>0</v>
      </c>
      <c r="G1902"/>
      <c r="H1902" s="191"/>
      <c r="I1902" s="191"/>
      <c r="J1902" s="2"/>
    </row>
    <row r="1903" spans="1:10" ht="16.2" customHeight="1">
      <c r="A1903"/>
      <c r="B1903" s="220"/>
      <c r="C1903" s="221"/>
      <c r="D1903" s="233"/>
      <c r="E1903" s="221"/>
      <c r="F1903" s="223"/>
      <c r="G1903"/>
      <c r="H1903" s="191"/>
      <c r="I1903" s="191"/>
      <c r="J1903" s="2"/>
    </row>
    <row r="1904" spans="1:10" ht="16.2" customHeight="1">
      <c r="A1904"/>
      <c r="B1904" s="224"/>
      <c r="C1904" s="225"/>
      <c r="D1904" s="229"/>
      <c r="E1904" s="225"/>
      <c r="F1904" s="227"/>
      <c r="G1904"/>
      <c r="H1904" s="191"/>
      <c r="I1904" s="191"/>
      <c r="J1904" s="2"/>
    </row>
    <row r="1905" spans="1:10" ht="16.2" customHeight="1" thickBot="1">
      <c r="A1905"/>
      <c r="B1905" s="234"/>
      <c r="C1905" s="231"/>
      <c r="D1905" s="232"/>
      <c r="E1905" s="231"/>
      <c r="F1905" s="235"/>
      <c r="G1905"/>
      <c r="H1905" s="188"/>
      <c r="I1905" s="188"/>
      <c r="J1905" s="2"/>
    </row>
    <row r="1906" spans="1:10" ht="16.2" customHeight="1" thickTop="1" thickBot="1">
      <c r="A1906"/>
      <c r="B1906"/>
      <c r="C1906" s="236"/>
      <c r="D1906" s="237"/>
      <c r="E1906" s="238" t="s">
        <v>219</v>
      </c>
      <c r="F1906" s="239">
        <f>SUM(F1887,F1898,F1902)</f>
        <v>0</v>
      </c>
      <c r="G1906"/>
      <c r="H1906" s="189"/>
      <c r="I1906" s="189"/>
      <c r="J1906" s="2"/>
    </row>
    <row r="1907" spans="1:10" ht="16.2" customHeight="1" thickTop="1" thickBot="1">
      <c r="A1907"/>
      <c r="B1907"/>
      <c r="C1907" s="240"/>
      <c r="D1907" s="241"/>
      <c r="E1907" s="242" t="s">
        <v>220</v>
      </c>
      <c r="F1907" s="239">
        <f>$H$27</f>
        <v>1.5202880000000003</v>
      </c>
      <c r="G1907"/>
      <c r="H1907" s="192"/>
      <c r="I1907" s="192"/>
      <c r="J1907" s="2"/>
    </row>
    <row r="1908" spans="1:10" ht="16.2" customHeight="1" thickTop="1" thickBot="1">
      <c r="A1908"/>
      <c r="B1908"/>
      <c r="C1908" s="243"/>
      <c r="D1908" s="244"/>
      <c r="E1908" s="245" t="s">
        <v>221</v>
      </c>
      <c r="F1908" s="454">
        <f>+F1907*F1906</f>
        <v>0</v>
      </c>
      <c r="G1908"/>
      <c r="H1908" s="54"/>
      <c r="I1908" s="54"/>
      <c r="J1908" s="2"/>
    </row>
    <row r="1909" spans="1:10" ht="16.2" customHeight="1">
      <c r="A1909"/>
      <c r="B1909"/>
      <c r="C1909" s="200"/>
      <c r="D1909" s="208"/>
      <c r="E1909" s="246"/>
      <c r="F1909" s="247"/>
      <c r="G1909"/>
      <c r="H1909" s="61"/>
      <c r="I1909" s="61"/>
      <c r="J1909" s="2"/>
    </row>
    <row r="1910" spans="1:10" ht="16.2" customHeight="1">
      <c r="A1910" s="60"/>
      <c r="B1910" s="60"/>
      <c r="C1910" s="60"/>
      <c r="D1910" s="60"/>
      <c r="E1910" s="60"/>
      <c r="F1910" s="60"/>
      <c r="G1910" s="60"/>
      <c r="H1910" s="60"/>
      <c r="I1910" s="60"/>
      <c r="J1910" s="2"/>
    </row>
    <row r="1911" spans="1:10" ht="16.2" customHeight="1">
      <c r="A1911" s="57"/>
      <c r="B1911" s="57"/>
      <c r="C1911" s="57"/>
      <c r="D1911" s="57"/>
      <c r="E1911" s="57"/>
      <c r="F1911" s="57"/>
      <c r="G1911" s="57"/>
      <c r="H1911" s="60"/>
      <c r="I1911" s="60"/>
      <c r="J1911" s="2"/>
    </row>
    <row r="1912" spans="1:10" ht="16.2" customHeight="1">
      <c r="A1912" s="193"/>
      <c r="B1912" s="194" t="s">
        <v>1172</v>
      </c>
      <c r="C1912" s="193"/>
      <c r="D1912" s="193"/>
      <c r="E1912" s="195" t="str">
        <f>$B$3</f>
        <v xml:space="preserve">ESCUELA Nº </v>
      </c>
      <c r="F1912" s="193"/>
      <c r="G1912" s="193"/>
      <c r="H1912" s="60"/>
      <c r="I1912" s="60"/>
      <c r="J1912" s="2"/>
    </row>
    <row r="1913" spans="1:10" ht="16.2" customHeight="1">
      <c r="A1913" s="193"/>
      <c r="B1913" s="195"/>
      <c r="C1913" s="193"/>
      <c r="D1913" s="193"/>
      <c r="E1913" s="195" t="str">
        <f>$B$4</f>
        <v>SATURNINO SEGUROLA</v>
      </c>
      <c r="F1913" s="193"/>
      <c r="G1913" s="193"/>
      <c r="J1913" s="2"/>
    </row>
    <row r="1914" spans="1:10" ht="16.2" customHeight="1">
      <c r="A1914" s="193"/>
      <c r="B1914" s="195"/>
      <c r="C1914" s="193"/>
      <c r="D1914" s="193"/>
      <c r="E1914" s="249" t="str">
        <f>$B$5</f>
        <v>SARMIENTO - SAN JUAN</v>
      </c>
      <c r="F1914" s="193"/>
      <c r="G1914" s="193"/>
      <c r="H1914" s="5"/>
      <c r="I1914" s="5"/>
      <c r="J1914" s="2"/>
    </row>
    <row r="1915" spans="1:10" ht="16.2" customHeight="1">
      <c r="A1915" s="196"/>
      <c r="B1915" s="196"/>
      <c r="C1915" s="196"/>
      <c r="D1915" s="197"/>
      <c r="E1915" s="198" t="s">
        <v>207</v>
      </c>
      <c r="F1915" s="196"/>
      <c r="G1915" s="196"/>
      <c r="H1915" s="265"/>
      <c r="I1915" s="265"/>
      <c r="J1915" s="2"/>
    </row>
    <row r="1916" spans="1:10" ht="16.2" customHeight="1">
      <c r="A1916" s="193"/>
      <c r="B1916" s="199" t="s">
        <v>222</v>
      </c>
      <c r="C1916" s="193"/>
      <c r="D1916" s="199"/>
      <c r="E1916" s="199"/>
      <c r="F1916" s="199"/>
      <c r="G1916" s="199"/>
      <c r="H1916" s="2"/>
      <c r="I1916" s="2"/>
      <c r="J1916" s="2"/>
    </row>
    <row r="1917" spans="1:10" ht="16.2" customHeight="1">
      <c r="A1917"/>
      <c r="B1917"/>
      <c r="C1917" s="200"/>
      <c r="D1917" s="101"/>
      <c r="E1917" s="200"/>
      <c r="F1917" s="200"/>
      <c r="G1917"/>
      <c r="H1917" s="2"/>
      <c r="I1917" s="2"/>
      <c r="J1917" s="2"/>
    </row>
    <row r="1918" spans="1:10" ht="16.2" customHeight="1" thickBot="1">
      <c r="A1918"/>
      <c r="B1918"/>
      <c r="C1918" s="200"/>
      <c r="D1918" s="101"/>
      <c r="E1918" s="200"/>
      <c r="F1918" s="200"/>
      <c r="G1918"/>
      <c r="H1918" s="2"/>
      <c r="I1918" s="2"/>
      <c r="J1918" s="2"/>
    </row>
    <row r="1919" spans="1:10" ht="16.2" customHeight="1">
      <c r="A1919"/>
      <c r="B1919" s="201" t="s">
        <v>208</v>
      </c>
      <c r="C1919" s="202" t="s">
        <v>417</v>
      </c>
      <c r="D1919" s="203" t="s">
        <v>240</v>
      </c>
      <c r="E1919" s="204"/>
      <c r="F1919" s="205"/>
      <c r="G1919"/>
      <c r="H1919" s="6"/>
      <c r="I1919" s="6"/>
      <c r="J1919" s="2"/>
    </row>
    <row r="1920" spans="1:10" ht="16.2" customHeight="1">
      <c r="A1920"/>
      <c r="B1920" s="206" t="s">
        <v>209</v>
      </c>
      <c r="C1920" s="207" t="s">
        <v>367</v>
      </c>
      <c r="D1920" s="269" t="s">
        <v>243</v>
      </c>
      <c r="E1920" s="209"/>
      <c r="F1920" s="210"/>
      <c r="G1920"/>
      <c r="H1920" s="6"/>
      <c r="I1920" s="6"/>
      <c r="J1920" s="2"/>
    </row>
    <row r="1921" spans="1:10" ht="16.2" customHeight="1" thickBot="1">
      <c r="A1921"/>
      <c r="B1921" s="206" t="s">
        <v>210</v>
      </c>
      <c r="C1921" s="211" t="s">
        <v>15</v>
      </c>
      <c r="D1921" s="212"/>
      <c r="E1921" s="209"/>
      <c r="F1921" s="210"/>
      <c r="G1921"/>
      <c r="H1921" s="6"/>
      <c r="I1921" s="6"/>
      <c r="J1921" s="2"/>
    </row>
    <row r="1922" spans="1:10" ht="30.75" customHeight="1" thickBot="1">
      <c r="A1922"/>
      <c r="B1922" s="213" t="s">
        <v>211</v>
      </c>
      <c r="C1922" s="214" t="s">
        <v>212</v>
      </c>
      <c r="D1922" s="214" t="s">
        <v>213</v>
      </c>
      <c r="E1922" s="214" t="s">
        <v>214</v>
      </c>
      <c r="F1922" s="215" t="s">
        <v>215</v>
      </c>
      <c r="G1922"/>
      <c r="H1922" s="6"/>
      <c r="I1922" s="6"/>
      <c r="J1922" s="2"/>
    </row>
    <row r="1923" spans="1:10" ht="16.2" customHeight="1" thickBot="1">
      <c r="A1923"/>
      <c r="B1923" s="216" t="s">
        <v>216</v>
      </c>
      <c r="C1923" s="217"/>
      <c r="D1923" s="218"/>
      <c r="E1923" s="217"/>
      <c r="F1923" s="219">
        <f>SUM(F1924:F1933)</f>
        <v>0</v>
      </c>
      <c r="G1923"/>
      <c r="H1923" s="6"/>
      <c r="I1923" s="6"/>
      <c r="J1923" s="2"/>
    </row>
    <row r="1924" spans="1:10" ht="16.2" customHeight="1">
      <c r="A1924"/>
      <c r="B1924" s="275"/>
      <c r="C1924" s="3"/>
      <c r="D1924" s="222"/>
      <c r="E1924" s="100"/>
      <c r="F1924" s="223"/>
      <c r="G1924"/>
      <c r="H1924" s="187"/>
      <c r="I1924" s="187"/>
      <c r="J1924" s="2"/>
    </row>
    <row r="1925" spans="1:10" ht="16.2" customHeight="1">
      <c r="A1925"/>
      <c r="B1925" s="276"/>
      <c r="C1925" s="3"/>
      <c r="D1925" s="222"/>
      <c r="E1925" s="100"/>
      <c r="F1925" s="223"/>
      <c r="G1925"/>
      <c r="H1925" s="188"/>
      <c r="I1925" s="188"/>
      <c r="J1925" s="2"/>
    </row>
    <row r="1926" spans="1:10" ht="16.2" customHeight="1">
      <c r="A1926"/>
      <c r="B1926" s="276"/>
      <c r="C1926" s="3"/>
      <c r="D1926" s="222"/>
      <c r="E1926" s="100"/>
      <c r="F1926" s="223"/>
      <c r="G1926"/>
      <c r="H1926" s="189"/>
      <c r="I1926" s="189"/>
      <c r="J1926" s="2"/>
    </row>
    <row r="1927" spans="1:10" ht="16.2" customHeight="1">
      <c r="A1927"/>
      <c r="B1927" s="276"/>
      <c r="C1927" s="3"/>
      <c r="D1927" s="222"/>
      <c r="E1927" s="1144"/>
      <c r="F1927" s="223"/>
      <c r="G1927"/>
      <c r="H1927" s="189"/>
      <c r="I1927" s="189"/>
      <c r="J1927" s="2"/>
    </row>
    <row r="1928" spans="1:10" ht="16.2" customHeight="1">
      <c r="A1928"/>
      <c r="B1928" s="276"/>
      <c r="C1928" s="3"/>
      <c r="D1928" s="222"/>
      <c r="E1928" s="100"/>
      <c r="F1928" s="223"/>
      <c r="G1928"/>
      <c r="H1928" s="189"/>
      <c r="I1928" s="189"/>
      <c r="J1928" s="2"/>
    </row>
    <row r="1929" spans="1:10" ht="16.2" customHeight="1">
      <c r="A1929"/>
      <c r="B1929" s="276"/>
      <c r="C1929" s="271"/>
      <c r="D1929" s="222"/>
      <c r="E1929" s="100"/>
      <c r="F1929" s="223"/>
      <c r="G1929"/>
      <c r="H1929" s="189"/>
      <c r="I1929" s="189"/>
      <c r="J1929" s="2"/>
    </row>
    <row r="1930" spans="1:10" ht="16.2" customHeight="1">
      <c r="A1930"/>
      <c r="B1930" s="220"/>
      <c r="C1930" s="221"/>
      <c r="D1930" s="222"/>
      <c r="E1930" s="1143"/>
      <c r="F1930" s="223"/>
      <c r="G1930"/>
      <c r="H1930" s="189"/>
      <c r="I1930" s="189"/>
      <c r="J1930" s="2"/>
    </row>
    <row r="1931" spans="1:10" ht="16.2" customHeight="1">
      <c r="A1931"/>
      <c r="B1931" s="220"/>
      <c r="C1931" s="221"/>
      <c r="D1931" s="222"/>
      <c r="E1931" s="1143"/>
      <c r="F1931" s="223"/>
      <c r="G1931"/>
      <c r="H1931" s="189"/>
      <c r="I1931" s="189"/>
      <c r="J1931" s="2"/>
    </row>
    <row r="1932" spans="1:10" ht="16.2" customHeight="1">
      <c r="A1932"/>
      <c r="B1932" s="220"/>
      <c r="C1932" s="221"/>
      <c r="D1932" s="222"/>
      <c r="E1932" s="222"/>
      <c r="F1932" s="223"/>
      <c r="G1932"/>
      <c r="H1932" s="6"/>
      <c r="I1932" s="6"/>
      <c r="J1932" s="2"/>
    </row>
    <row r="1933" spans="1:10" ht="16.2" customHeight="1" thickBot="1">
      <c r="A1933"/>
      <c r="B1933" s="230"/>
      <c r="C1933" s="231"/>
      <c r="D1933" s="231"/>
      <c r="E1933" s="231"/>
      <c r="F1933" s="223"/>
      <c r="G1933"/>
      <c r="H1933" s="189"/>
      <c r="I1933" s="189"/>
      <c r="J1933" s="2"/>
    </row>
    <row r="1934" spans="1:10" ht="16.2" customHeight="1" thickBot="1">
      <c r="A1934"/>
      <c r="B1934" s="216" t="s">
        <v>217</v>
      </c>
      <c r="C1934" s="217"/>
      <c r="D1934" s="218"/>
      <c r="E1934" s="217"/>
      <c r="F1934" s="219">
        <f>SUM(F1935:F1937)</f>
        <v>0</v>
      </c>
      <c r="G1934"/>
      <c r="H1934" s="188"/>
      <c r="I1934" s="188"/>
      <c r="J1934" s="2"/>
    </row>
    <row r="1935" spans="1:10" ht="16.2" customHeight="1">
      <c r="A1935"/>
      <c r="B1935" s="1115"/>
      <c r="C1935" s="1117"/>
      <c r="D1935" s="1118"/>
      <c r="E1935" s="1113"/>
      <c r="F1935" s="1114"/>
      <c r="G1935"/>
      <c r="H1935" s="189"/>
      <c r="I1935" s="189"/>
      <c r="J1935" s="2"/>
    </row>
    <row r="1936" spans="1:10" ht="16.2" customHeight="1">
      <c r="A1936"/>
      <c r="B1936" s="1110"/>
      <c r="C1936" s="1119"/>
      <c r="D1936" s="1120"/>
      <c r="E1936" s="1113"/>
      <c r="F1936" s="1114"/>
      <c r="G1936"/>
      <c r="H1936" s="189"/>
      <c r="I1936" s="189"/>
      <c r="J1936" s="2"/>
    </row>
    <row r="1937" spans="1:10" ht="16.2" customHeight="1" thickBot="1">
      <c r="A1937"/>
      <c r="B1937" s="230"/>
      <c r="C1937" s="231"/>
      <c r="D1937" s="231"/>
      <c r="E1937" s="231"/>
      <c r="F1937" s="223"/>
      <c r="G1937"/>
      <c r="H1937" s="190"/>
      <c r="I1937" s="190"/>
      <c r="J1937" s="2"/>
    </row>
    <row r="1938" spans="1:10" ht="16.2" customHeight="1" thickBot="1">
      <c r="A1938"/>
      <c r="B1938" s="216" t="s">
        <v>218</v>
      </c>
      <c r="C1938" s="217"/>
      <c r="D1938" s="218"/>
      <c r="E1938" s="217"/>
      <c r="F1938" s="219">
        <f>SUM(F1939:F1941)</f>
        <v>0</v>
      </c>
      <c r="G1938"/>
      <c r="H1938" s="189"/>
      <c r="I1938" s="189"/>
      <c r="J1938" s="2"/>
    </row>
    <row r="1939" spans="1:10" ht="16.2" customHeight="1">
      <c r="A1939"/>
      <c r="B1939" s="220"/>
      <c r="C1939" s="221"/>
      <c r="D1939" s="233"/>
      <c r="E1939" s="221"/>
      <c r="F1939" s="223"/>
      <c r="G1939"/>
      <c r="H1939" s="191"/>
      <c r="I1939" s="191"/>
      <c r="J1939" s="2"/>
    </row>
    <row r="1940" spans="1:10" ht="16.2" customHeight="1">
      <c r="A1940"/>
      <c r="B1940" s="224"/>
      <c r="C1940" s="225"/>
      <c r="D1940" s="229"/>
      <c r="E1940" s="225"/>
      <c r="F1940" s="227"/>
      <c r="G1940"/>
      <c r="H1940" s="191"/>
      <c r="I1940" s="191"/>
      <c r="J1940" s="2"/>
    </row>
    <row r="1941" spans="1:10" ht="16.2" customHeight="1" thickBot="1">
      <c r="A1941"/>
      <c r="B1941" s="234"/>
      <c r="C1941" s="231"/>
      <c r="D1941" s="232"/>
      <c r="E1941" s="231"/>
      <c r="F1941" s="235"/>
      <c r="G1941"/>
      <c r="H1941" s="191"/>
      <c r="I1941" s="191"/>
      <c r="J1941" s="2"/>
    </row>
    <row r="1942" spans="1:10" ht="16.2" customHeight="1" thickTop="1" thickBot="1">
      <c r="A1942"/>
      <c r="B1942"/>
      <c r="C1942" s="236"/>
      <c r="D1942" s="237"/>
      <c r="E1942" s="238" t="s">
        <v>219</v>
      </c>
      <c r="F1942" s="239">
        <f>SUM(F1923,F1934,F1938)</f>
        <v>0</v>
      </c>
      <c r="G1942"/>
      <c r="H1942" s="188"/>
      <c r="I1942" s="188"/>
      <c r="J1942" s="2"/>
    </row>
    <row r="1943" spans="1:10" ht="16.2" customHeight="1" thickTop="1" thickBot="1">
      <c r="A1943"/>
      <c r="B1943"/>
      <c r="C1943" s="240"/>
      <c r="D1943" s="241"/>
      <c r="E1943" s="242" t="s">
        <v>220</v>
      </c>
      <c r="F1943" s="239">
        <f>$H$27</f>
        <v>1.5202880000000003</v>
      </c>
      <c r="G1943"/>
      <c r="H1943" s="189"/>
      <c r="I1943" s="189"/>
      <c r="J1943" s="2"/>
    </row>
    <row r="1944" spans="1:10" ht="16.2" customHeight="1" thickTop="1" thickBot="1">
      <c r="A1944"/>
      <c r="B1944"/>
      <c r="C1944" s="243"/>
      <c r="D1944" s="244"/>
      <c r="E1944" s="245" t="s">
        <v>221</v>
      </c>
      <c r="F1944" s="454">
        <f>+F1943*F1942</f>
        <v>0</v>
      </c>
      <c r="G1944"/>
      <c r="H1944" s="192"/>
      <c r="I1944" s="192"/>
      <c r="J1944" s="2"/>
    </row>
    <row r="1945" spans="1:10" ht="16.2" customHeight="1">
      <c r="A1945"/>
      <c r="B1945"/>
      <c r="C1945" s="200"/>
      <c r="D1945" s="208"/>
      <c r="E1945" s="246"/>
      <c r="F1945" s="247"/>
      <c r="G1945"/>
      <c r="H1945" s="54"/>
      <c r="I1945" s="54"/>
      <c r="J1945" s="2"/>
    </row>
    <row r="1946" spans="1:10" ht="16.2" customHeight="1">
      <c r="J1946" s="2"/>
    </row>
    <row r="1947" spans="1:10" ht="16.2" customHeight="1">
      <c r="A1947" s="57"/>
      <c r="B1947" s="57"/>
      <c r="C1947" s="57"/>
      <c r="D1947" s="57"/>
      <c r="E1947" s="57"/>
      <c r="F1947" s="57"/>
      <c r="G1947" s="57"/>
      <c r="H1947" s="62"/>
      <c r="I1947" s="62"/>
      <c r="J1947" s="2"/>
    </row>
    <row r="1948" spans="1:10" ht="16.2" customHeight="1">
      <c r="A1948" s="193"/>
      <c r="B1948" s="194" t="s">
        <v>1172</v>
      </c>
      <c r="C1948" s="193"/>
      <c r="D1948" s="193"/>
      <c r="E1948" s="195" t="str">
        <f>$B$3</f>
        <v xml:space="preserve">ESCUELA Nº </v>
      </c>
      <c r="F1948" s="193"/>
      <c r="G1948" s="193"/>
      <c r="H1948" s="62"/>
      <c r="I1948" s="62"/>
      <c r="J1948" s="2"/>
    </row>
    <row r="1949" spans="1:10" ht="16.2" customHeight="1">
      <c r="A1949" s="193"/>
      <c r="B1949" s="195"/>
      <c r="C1949" s="193"/>
      <c r="D1949" s="193"/>
      <c r="E1949" s="195" t="str">
        <f>$B$4</f>
        <v>SATURNINO SEGUROLA</v>
      </c>
      <c r="F1949" s="193"/>
      <c r="G1949" s="193"/>
      <c r="J1949" s="2"/>
    </row>
    <row r="1950" spans="1:10" ht="16.2" customHeight="1">
      <c r="A1950" s="193"/>
      <c r="B1950" s="195"/>
      <c r="C1950" s="193"/>
      <c r="D1950" s="193"/>
      <c r="E1950" s="249" t="str">
        <f>$B$5</f>
        <v>SARMIENTO - SAN JUAN</v>
      </c>
      <c r="F1950" s="193"/>
      <c r="G1950" s="193"/>
      <c r="H1950" s="58"/>
      <c r="I1950" s="58"/>
      <c r="J1950" s="2"/>
    </row>
    <row r="1951" spans="1:10" ht="16.2" customHeight="1">
      <c r="A1951" s="196"/>
      <c r="B1951" s="196"/>
      <c r="C1951" s="196"/>
      <c r="D1951" s="197"/>
      <c r="E1951" s="198" t="s">
        <v>207</v>
      </c>
      <c r="F1951" s="196"/>
      <c r="G1951" s="196"/>
      <c r="H1951" s="265"/>
      <c r="I1951" s="265"/>
      <c r="J1951" s="2"/>
    </row>
    <row r="1952" spans="1:10" ht="16.2" customHeight="1">
      <c r="A1952" s="193"/>
      <c r="B1952" s="199" t="s">
        <v>222</v>
      </c>
      <c r="C1952" s="193"/>
      <c r="D1952" s="199"/>
      <c r="E1952" s="199"/>
      <c r="F1952" s="199"/>
      <c r="G1952" s="199"/>
      <c r="H1952" s="2"/>
      <c r="I1952" s="2"/>
      <c r="J1952" s="2"/>
    </row>
    <row r="1953" spans="1:10" ht="16.2" customHeight="1">
      <c r="A1953"/>
      <c r="B1953"/>
      <c r="C1953" s="200"/>
      <c r="D1953" s="101"/>
      <c r="E1953" s="200"/>
      <c r="F1953" s="200"/>
      <c r="G1953"/>
      <c r="H1953" s="2"/>
      <c r="I1953" s="2"/>
      <c r="J1953" s="2"/>
    </row>
    <row r="1954" spans="1:10" ht="16.2" customHeight="1" thickBot="1">
      <c r="A1954"/>
      <c r="B1954"/>
      <c r="C1954" s="200"/>
      <c r="D1954" s="101"/>
      <c r="E1954" s="200"/>
      <c r="F1954" s="200"/>
      <c r="G1954"/>
      <c r="H1954" s="2"/>
      <c r="I1954" s="2"/>
      <c r="J1954" s="2"/>
    </row>
    <row r="1955" spans="1:10" ht="16.2" customHeight="1">
      <c r="A1955"/>
      <c r="B1955" s="201" t="s">
        <v>208</v>
      </c>
      <c r="C1955" s="202" t="s">
        <v>417</v>
      </c>
      <c r="D1955" s="203" t="s">
        <v>240</v>
      </c>
      <c r="E1955" s="204"/>
      <c r="F1955" s="205"/>
      <c r="G1955"/>
      <c r="H1955" s="6"/>
      <c r="I1955" s="6"/>
      <c r="J1955" s="2"/>
    </row>
    <row r="1956" spans="1:10" ht="16.2" customHeight="1">
      <c r="A1956"/>
      <c r="B1956" s="206" t="s">
        <v>209</v>
      </c>
      <c r="C1956" s="207" t="s">
        <v>368</v>
      </c>
      <c r="D1956" s="269" t="s">
        <v>244</v>
      </c>
      <c r="E1956" s="209"/>
      <c r="F1956" s="210"/>
      <c r="G1956"/>
      <c r="H1956" s="6"/>
      <c r="I1956" s="6"/>
      <c r="J1956" s="2"/>
    </row>
    <row r="1957" spans="1:10" ht="16.2" customHeight="1" thickBot="1">
      <c r="A1957"/>
      <c r="B1957" s="206" t="s">
        <v>210</v>
      </c>
      <c r="C1957" s="211" t="s">
        <v>15</v>
      </c>
      <c r="D1957" s="212"/>
      <c r="E1957" s="209"/>
      <c r="F1957" s="210"/>
      <c r="G1957"/>
      <c r="H1957" s="6"/>
      <c r="I1957" s="6"/>
      <c r="J1957" s="2"/>
    </row>
    <row r="1958" spans="1:10" ht="33" customHeight="1" thickBot="1">
      <c r="A1958"/>
      <c r="B1958" s="213" t="s">
        <v>211</v>
      </c>
      <c r="C1958" s="214" t="s">
        <v>212</v>
      </c>
      <c r="D1958" s="214" t="s">
        <v>213</v>
      </c>
      <c r="E1958" s="214" t="s">
        <v>214</v>
      </c>
      <c r="F1958" s="215" t="s">
        <v>215</v>
      </c>
      <c r="G1958"/>
      <c r="H1958" s="6"/>
      <c r="I1958" s="6"/>
      <c r="J1958" s="2"/>
    </row>
    <row r="1959" spans="1:10" ht="16.2" customHeight="1" thickBot="1">
      <c r="A1959"/>
      <c r="B1959" s="216" t="s">
        <v>216</v>
      </c>
      <c r="C1959" s="217"/>
      <c r="D1959" s="218"/>
      <c r="E1959" s="217"/>
      <c r="F1959" s="219">
        <f>SUM(F1960:F1968)</f>
        <v>0</v>
      </c>
      <c r="G1959"/>
      <c r="H1959" s="6"/>
      <c r="I1959" s="6"/>
      <c r="J1959" s="2"/>
    </row>
    <row r="1960" spans="1:10" ht="16.2" customHeight="1">
      <c r="A1960"/>
      <c r="B1960" s="275"/>
      <c r="C1960" s="3"/>
      <c r="D1960" s="222"/>
      <c r="E1960" s="273"/>
      <c r="F1960" s="223"/>
      <c r="G1960"/>
      <c r="H1960" s="187"/>
      <c r="I1960" s="187"/>
      <c r="J1960" s="2"/>
    </row>
    <row r="1961" spans="1:10" ht="16.2" customHeight="1">
      <c r="A1961"/>
      <c r="B1961" s="276"/>
      <c r="C1961" s="3"/>
      <c r="D1961" s="222"/>
      <c r="E1961" s="273"/>
      <c r="F1961" s="223"/>
      <c r="G1961"/>
      <c r="H1961" s="188"/>
      <c r="I1961" s="188"/>
      <c r="J1961" s="2"/>
    </row>
    <row r="1962" spans="1:10" ht="16.2" customHeight="1">
      <c r="A1962"/>
      <c r="B1962" s="276"/>
      <c r="C1962" s="3"/>
      <c r="D1962" s="222"/>
      <c r="E1962" s="273"/>
      <c r="F1962" s="223"/>
      <c r="G1962"/>
      <c r="H1962" s="189"/>
      <c r="I1962" s="189"/>
      <c r="J1962" s="2"/>
    </row>
    <row r="1963" spans="1:10" ht="16.2" customHeight="1">
      <c r="A1963"/>
      <c r="B1963" s="276"/>
      <c r="C1963" s="3"/>
      <c r="D1963" s="222"/>
      <c r="E1963" s="273"/>
      <c r="F1963" s="223"/>
      <c r="G1963"/>
      <c r="H1963" s="189"/>
      <c r="I1963" s="189"/>
      <c r="J1963" s="2"/>
    </row>
    <row r="1964" spans="1:10" ht="16.2" customHeight="1">
      <c r="A1964"/>
      <c r="B1964" s="276"/>
      <c r="C1964" s="3"/>
      <c r="D1964" s="222"/>
      <c r="E1964" s="273"/>
      <c r="F1964" s="223"/>
      <c r="G1964"/>
      <c r="H1964" s="189"/>
      <c r="I1964" s="189"/>
      <c r="J1964" s="2"/>
    </row>
    <row r="1965" spans="1:10" ht="16.2" customHeight="1">
      <c r="A1965"/>
      <c r="B1965" s="276"/>
      <c r="C1965" s="3"/>
      <c r="D1965" s="222"/>
      <c r="E1965" s="273"/>
      <c r="F1965" s="223"/>
      <c r="G1965"/>
      <c r="H1965" s="189"/>
      <c r="I1965" s="189"/>
      <c r="J1965" s="2"/>
    </row>
    <row r="1966" spans="1:10" ht="16.2" customHeight="1">
      <c r="A1966"/>
      <c r="B1966" s="220"/>
      <c r="C1966" s="221"/>
      <c r="D1966" s="222"/>
      <c r="E1966" s="222"/>
      <c r="F1966" s="223"/>
      <c r="G1966"/>
      <c r="H1966" s="189"/>
      <c r="I1966" s="189"/>
      <c r="J1966" s="2"/>
    </row>
    <row r="1967" spans="1:10" ht="16.2" customHeight="1">
      <c r="A1967"/>
      <c r="B1967" s="220"/>
      <c r="C1967" s="221"/>
      <c r="D1967" s="222"/>
      <c r="E1967" s="222"/>
      <c r="F1967" s="223"/>
      <c r="G1967"/>
      <c r="H1967" s="189"/>
      <c r="I1967" s="189"/>
      <c r="J1967" s="2"/>
    </row>
    <row r="1968" spans="1:10" ht="16.2" customHeight="1" thickBot="1">
      <c r="A1968"/>
      <c r="B1968" s="230"/>
      <c r="C1968" s="231"/>
      <c r="D1968" s="231"/>
      <c r="E1968" s="231"/>
      <c r="F1968" s="223"/>
      <c r="G1968"/>
      <c r="H1968" s="189"/>
      <c r="I1968" s="189"/>
      <c r="J1968" s="2"/>
    </row>
    <row r="1969" spans="1:10" ht="16.2" customHeight="1" thickBot="1">
      <c r="A1969"/>
      <c r="B1969" s="216" t="s">
        <v>217</v>
      </c>
      <c r="C1969" s="217"/>
      <c r="D1969" s="218"/>
      <c r="E1969" s="217"/>
      <c r="F1969" s="219">
        <f>SUM(F1970:F1972)</f>
        <v>0</v>
      </c>
      <c r="G1969"/>
      <c r="H1969" s="188"/>
      <c r="I1969" s="188"/>
      <c r="J1969" s="2"/>
    </row>
    <row r="1970" spans="1:10" ht="16.2" customHeight="1">
      <c r="A1970"/>
      <c r="B1970" s="1115"/>
      <c r="C1970" s="1117"/>
      <c r="D1970" s="1118"/>
      <c r="E1970" s="1113"/>
      <c r="F1970" s="1114"/>
      <c r="G1970"/>
      <c r="H1970" s="189"/>
      <c r="I1970" s="189"/>
      <c r="J1970" s="2"/>
    </row>
    <row r="1971" spans="1:10" ht="16.2" customHeight="1">
      <c r="A1971"/>
      <c r="B1971" s="1110"/>
      <c r="C1971" s="1119"/>
      <c r="D1971" s="1120"/>
      <c r="E1971" s="1113"/>
      <c r="F1971" s="1114"/>
      <c r="G1971"/>
      <c r="H1971" s="189"/>
      <c r="I1971" s="189"/>
      <c r="J1971" s="2"/>
    </row>
    <row r="1972" spans="1:10" ht="16.2" customHeight="1" thickBot="1">
      <c r="A1972"/>
      <c r="B1972" s="230"/>
      <c r="C1972" s="231"/>
      <c r="D1972" s="231"/>
      <c r="E1972" s="231"/>
      <c r="F1972" s="223"/>
      <c r="G1972"/>
      <c r="H1972" s="190"/>
      <c r="I1972" s="190"/>
      <c r="J1972" s="2"/>
    </row>
    <row r="1973" spans="1:10" ht="16.2" customHeight="1" thickBot="1">
      <c r="A1973"/>
      <c r="B1973" s="216" t="s">
        <v>218</v>
      </c>
      <c r="C1973" s="217"/>
      <c r="D1973" s="218"/>
      <c r="E1973" s="217"/>
      <c r="F1973" s="219">
        <f>SUM(F1974:F1976)</f>
        <v>0</v>
      </c>
      <c r="G1973"/>
      <c r="H1973" s="189"/>
      <c r="I1973" s="189"/>
      <c r="J1973" s="2"/>
    </row>
    <row r="1974" spans="1:10" ht="16.2" customHeight="1">
      <c r="A1974"/>
      <c r="B1974" s="220"/>
      <c r="C1974" s="221"/>
      <c r="D1974" s="233"/>
      <c r="E1974" s="221"/>
      <c r="F1974" s="223"/>
      <c r="G1974"/>
      <c r="H1974" s="191"/>
      <c r="I1974" s="191"/>
      <c r="J1974" s="2"/>
    </row>
    <row r="1975" spans="1:10" ht="16.2" customHeight="1">
      <c r="A1975"/>
      <c r="B1975" s="224"/>
      <c r="C1975" s="225"/>
      <c r="D1975" s="229"/>
      <c r="E1975" s="225"/>
      <c r="F1975" s="227"/>
      <c r="G1975"/>
      <c r="H1975" s="191"/>
      <c r="I1975" s="191"/>
      <c r="J1975" s="2"/>
    </row>
    <row r="1976" spans="1:10" ht="16.2" customHeight="1" thickBot="1">
      <c r="A1976"/>
      <c r="B1976" s="234"/>
      <c r="C1976" s="231"/>
      <c r="D1976" s="232"/>
      <c r="E1976" s="231"/>
      <c r="F1976" s="235"/>
      <c r="G1976"/>
      <c r="H1976" s="191"/>
      <c r="I1976" s="191"/>
      <c r="J1976" s="2"/>
    </row>
    <row r="1977" spans="1:10" ht="16.2" customHeight="1" thickTop="1" thickBot="1">
      <c r="A1977"/>
      <c r="B1977"/>
      <c r="C1977" s="236"/>
      <c r="D1977" s="237"/>
      <c r="E1977" s="238" t="s">
        <v>219</v>
      </c>
      <c r="F1977" s="239">
        <f>SUM(F1959,F1969,F1973)</f>
        <v>0</v>
      </c>
      <c r="G1977"/>
      <c r="H1977" s="188"/>
      <c r="I1977" s="188"/>
      <c r="J1977" s="2"/>
    </row>
    <row r="1978" spans="1:10" ht="16.2" customHeight="1" thickTop="1" thickBot="1">
      <c r="A1978"/>
      <c r="B1978"/>
      <c r="C1978" s="240"/>
      <c r="D1978" s="241"/>
      <c r="E1978" s="242" t="s">
        <v>220</v>
      </c>
      <c r="F1978" s="239">
        <f>$H$27</f>
        <v>1.5202880000000003</v>
      </c>
      <c r="G1978"/>
      <c r="H1978" s="189"/>
      <c r="I1978" s="189"/>
      <c r="J1978" s="2"/>
    </row>
    <row r="1979" spans="1:10" ht="16.2" customHeight="1" thickTop="1" thickBot="1">
      <c r="A1979"/>
      <c r="B1979"/>
      <c r="C1979" s="243"/>
      <c r="D1979" s="244"/>
      <c r="E1979" s="245" t="s">
        <v>221</v>
      </c>
      <c r="F1979" s="454">
        <f>+F1978*F1977</f>
        <v>0</v>
      </c>
      <c r="G1979"/>
      <c r="H1979" s="192"/>
      <c r="I1979" s="192"/>
      <c r="J1979" s="2"/>
    </row>
    <row r="1980" spans="1:10" ht="16.2" customHeight="1">
      <c r="A1980"/>
      <c r="B1980"/>
      <c r="C1980" s="200"/>
      <c r="D1980" s="208"/>
      <c r="E1980" s="246"/>
      <c r="F1980" s="247"/>
      <c r="G1980"/>
      <c r="H1980" s="54"/>
      <c r="I1980" s="54"/>
      <c r="J1980" s="2"/>
    </row>
    <row r="1981" spans="1:10" ht="16.2" customHeight="1">
      <c r="J1981" s="2"/>
    </row>
    <row r="1982" spans="1:10" ht="16.2" customHeight="1">
      <c r="J1982" s="2"/>
    </row>
    <row r="1983" spans="1:10" ht="16.2" customHeight="1">
      <c r="A1983" s="193"/>
      <c r="B1983" s="194" t="s">
        <v>1172</v>
      </c>
      <c r="C1983" s="193"/>
      <c r="D1983" s="193"/>
      <c r="E1983" s="195" t="str">
        <f>$B$3</f>
        <v xml:space="preserve">ESCUELA Nº </v>
      </c>
      <c r="F1983" s="193"/>
      <c r="G1983" s="193"/>
      <c r="H1983" s="58"/>
      <c r="I1983" s="58"/>
      <c r="J1983" s="2"/>
    </row>
    <row r="1984" spans="1:10" ht="16.2" customHeight="1">
      <c r="A1984" s="193"/>
      <c r="B1984" s="195"/>
      <c r="C1984" s="193"/>
      <c r="D1984" s="193"/>
      <c r="E1984" s="195" t="str">
        <f>$B$4</f>
        <v>SATURNINO SEGUROLA</v>
      </c>
      <c r="F1984" s="193"/>
      <c r="G1984" s="193"/>
      <c r="H1984" s="61"/>
      <c r="I1984" s="61"/>
      <c r="J1984" s="2"/>
    </row>
    <row r="1985" spans="1:10" ht="16.2" customHeight="1">
      <c r="A1985" s="193"/>
      <c r="B1985" s="195"/>
      <c r="C1985" s="193"/>
      <c r="D1985" s="193"/>
      <c r="E1985" s="249" t="str">
        <f>$B$5</f>
        <v>SARMIENTO - SAN JUAN</v>
      </c>
      <c r="F1985" s="193"/>
      <c r="G1985" s="193"/>
      <c r="H1985" s="60"/>
      <c r="I1985" s="60"/>
      <c r="J1985" s="2"/>
    </row>
    <row r="1986" spans="1:10" ht="16.2" customHeight="1">
      <c r="A1986" s="196"/>
      <c r="B1986" s="196"/>
      <c r="C1986" s="196"/>
      <c r="D1986" s="197"/>
      <c r="E1986" s="198" t="s">
        <v>207</v>
      </c>
      <c r="F1986" s="196"/>
      <c r="G1986" s="196"/>
      <c r="H1986" s="265"/>
      <c r="I1986" s="265"/>
      <c r="J1986" s="2"/>
    </row>
    <row r="1987" spans="1:10" ht="16.2" customHeight="1">
      <c r="A1987" s="193"/>
      <c r="B1987" s="199" t="s">
        <v>222</v>
      </c>
      <c r="C1987" s="193"/>
      <c r="D1987" s="199"/>
      <c r="E1987" s="199"/>
      <c r="F1987" s="199"/>
      <c r="G1987" s="199"/>
      <c r="H1987" s="2"/>
      <c r="I1987" s="2"/>
      <c r="J1987" s="2"/>
    </row>
    <row r="1988" spans="1:10" ht="16.2" customHeight="1">
      <c r="A1988"/>
      <c r="B1988"/>
      <c r="C1988" s="200"/>
      <c r="D1988" s="101"/>
      <c r="E1988" s="200"/>
      <c r="F1988" s="200"/>
      <c r="G1988"/>
      <c r="H1988" s="2"/>
      <c r="I1988" s="2"/>
      <c r="J1988" s="2"/>
    </row>
    <row r="1989" spans="1:10" ht="16.2" customHeight="1" thickBot="1">
      <c r="A1989"/>
      <c r="B1989"/>
      <c r="C1989" s="200"/>
      <c r="D1989" s="101"/>
      <c r="E1989" s="200"/>
      <c r="F1989" s="200"/>
      <c r="G1989"/>
      <c r="H1989" s="2"/>
      <c r="I1989" s="2"/>
      <c r="J1989" s="2"/>
    </row>
    <row r="1990" spans="1:10" ht="16.2" customHeight="1">
      <c r="A1990"/>
      <c r="B1990" s="201" t="s">
        <v>208</v>
      </c>
      <c r="C1990" s="202" t="s">
        <v>418</v>
      </c>
      <c r="D1990" s="203" t="s">
        <v>419</v>
      </c>
      <c r="E1990" s="204"/>
      <c r="F1990" s="205"/>
      <c r="G1990"/>
      <c r="H1990" s="6"/>
      <c r="I1990" s="6"/>
      <c r="J1990" s="2"/>
    </row>
    <row r="1991" spans="1:10" ht="16.2" customHeight="1">
      <c r="A1991"/>
      <c r="B1991" s="206" t="s">
        <v>209</v>
      </c>
      <c r="C1991" s="207" t="s">
        <v>369</v>
      </c>
      <c r="D1991" s="269" t="s">
        <v>355</v>
      </c>
      <c r="E1991" s="209"/>
      <c r="F1991" s="210"/>
      <c r="G1991"/>
      <c r="H1991" s="6"/>
      <c r="I1991" s="6"/>
      <c r="J1991" s="2"/>
    </row>
    <row r="1992" spans="1:10" ht="16.2" customHeight="1" thickBot="1">
      <c r="A1992"/>
      <c r="B1992" s="206" t="s">
        <v>210</v>
      </c>
      <c r="C1992" s="211" t="s">
        <v>29</v>
      </c>
      <c r="D1992" s="212"/>
      <c r="E1992" s="209"/>
      <c r="F1992" s="210"/>
      <c r="G1992"/>
      <c r="H1992" s="6"/>
      <c r="I1992" s="6"/>
      <c r="J1992" s="2"/>
    </row>
    <row r="1993" spans="1:10" ht="33" customHeight="1" thickBot="1">
      <c r="A1993"/>
      <c r="B1993" s="213" t="s">
        <v>211</v>
      </c>
      <c r="C1993" s="214" t="s">
        <v>212</v>
      </c>
      <c r="D1993" s="214" t="s">
        <v>213</v>
      </c>
      <c r="E1993" s="214" t="s">
        <v>214</v>
      </c>
      <c r="F1993" s="215" t="s">
        <v>215</v>
      </c>
      <c r="G1993"/>
      <c r="H1993" s="6"/>
      <c r="I1993" s="6"/>
      <c r="J1993" s="2"/>
    </row>
    <row r="1994" spans="1:10" ht="16.2" customHeight="1" thickBot="1">
      <c r="A1994"/>
      <c r="B1994" s="216" t="s">
        <v>216</v>
      </c>
      <c r="C1994" s="1098"/>
      <c r="D1994" s="218"/>
      <c r="E1994" s="217"/>
      <c r="F1994" s="219">
        <f>SUM(F1995:F2003)</f>
        <v>0</v>
      </c>
      <c r="G1994"/>
      <c r="H1994" s="6"/>
      <c r="I1994" s="6"/>
      <c r="J1994" s="2"/>
    </row>
    <row r="1995" spans="1:10" ht="16.2" customHeight="1">
      <c r="A1995"/>
      <c r="B1995" s="276"/>
      <c r="C1995" s="271"/>
      <c r="D1995" s="222"/>
      <c r="E1995" s="273"/>
      <c r="F1995" s="223"/>
      <c r="G1995"/>
      <c r="H1995" s="187"/>
      <c r="I1995" s="187"/>
      <c r="J1995" s="2"/>
    </row>
    <row r="1996" spans="1:10" ht="16.2" customHeight="1">
      <c r="A1996"/>
      <c r="B1996" s="1145"/>
      <c r="C1996" s="271"/>
      <c r="D1996" s="222"/>
      <c r="E1996" s="272"/>
      <c r="F1996" s="223"/>
      <c r="G1996"/>
      <c r="H1996" s="188"/>
      <c r="I1996" s="188"/>
      <c r="J1996" s="2"/>
    </row>
    <row r="1997" spans="1:10" ht="16.2" customHeight="1">
      <c r="A1997"/>
      <c r="B1997" s="453"/>
      <c r="C1997" s="271"/>
      <c r="D1997" s="222"/>
      <c r="E1997" s="222"/>
      <c r="F1997" s="223"/>
      <c r="G1997"/>
      <c r="H1997" s="189"/>
      <c r="I1997" s="189"/>
      <c r="J1997" s="2"/>
    </row>
    <row r="1998" spans="1:10" ht="16.2" customHeight="1">
      <c r="A1998"/>
      <c r="B1998" s="453"/>
      <c r="C1998" s="271"/>
      <c r="D1998" s="222"/>
      <c r="E1998" s="222"/>
      <c r="F1998" s="223"/>
      <c r="G1998"/>
      <c r="H1998" s="189"/>
      <c r="I1998" s="189"/>
      <c r="J1998" s="2"/>
    </row>
    <row r="1999" spans="1:10" ht="16.2" customHeight="1">
      <c r="A1999"/>
      <c r="B1999" s="453"/>
      <c r="C1999" s="271"/>
      <c r="D1999" s="222"/>
      <c r="E1999" s="222"/>
      <c r="F1999" s="223"/>
      <c r="G1999"/>
      <c r="H1999" s="189"/>
      <c r="I1999" s="189"/>
      <c r="J1999" s="2"/>
    </row>
    <row r="2000" spans="1:10" ht="16.2" customHeight="1">
      <c r="A2000"/>
      <c r="B2000" s="453"/>
      <c r="C2000" s="271"/>
      <c r="D2000" s="222"/>
      <c r="E2000" s="222"/>
      <c r="F2000" s="223"/>
      <c r="G2000"/>
      <c r="H2000" s="6"/>
      <c r="I2000" s="6"/>
      <c r="J2000" s="2"/>
    </row>
    <row r="2001" spans="1:10" ht="16.2" customHeight="1">
      <c r="A2001"/>
      <c r="B2001" s="453"/>
      <c r="C2001" s="271"/>
      <c r="D2001" s="222"/>
      <c r="E2001" s="222"/>
      <c r="F2001" s="223"/>
      <c r="G2001"/>
      <c r="H2001" s="6"/>
      <c r="I2001" s="6"/>
      <c r="J2001" s="2"/>
    </row>
    <row r="2002" spans="1:10" ht="16.2" customHeight="1">
      <c r="A2002"/>
      <c r="B2002" s="220"/>
      <c r="C2002" s="221"/>
      <c r="D2002" s="222"/>
      <c r="E2002" s="222"/>
      <c r="F2002" s="223"/>
      <c r="G2002"/>
      <c r="H2002" s="6"/>
      <c r="I2002" s="6"/>
      <c r="J2002" s="2"/>
    </row>
    <row r="2003" spans="1:10" ht="16.2" customHeight="1" thickBot="1">
      <c r="A2003"/>
      <c r="B2003" s="230"/>
      <c r="C2003" s="231"/>
      <c r="D2003" s="231"/>
      <c r="E2003" s="231"/>
      <c r="F2003" s="223"/>
      <c r="G2003"/>
      <c r="H2003" s="189"/>
      <c r="I2003" s="189"/>
      <c r="J2003" s="2"/>
    </row>
    <row r="2004" spans="1:10" ht="16.2" customHeight="1" thickBot="1">
      <c r="A2004"/>
      <c r="B2004" s="216" t="s">
        <v>217</v>
      </c>
      <c r="C2004" s="217"/>
      <c r="D2004" s="218"/>
      <c r="E2004" s="217"/>
      <c r="F2004" s="219">
        <f>SUM(F2005:F2007)</f>
        <v>0</v>
      </c>
      <c r="G2004"/>
      <c r="H2004" s="188"/>
      <c r="I2004" s="188"/>
      <c r="J2004" s="2"/>
    </row>
    <row r="2005" spans="1:10" ht="16.2" customHeight="1">
      <c r="A2005"/>
      <c r="B2005" s="1115"/>
      <c r="C2005" s="1117"/>
      <c r="D2005" s="1118"/>
      <c r="E2005" s="1113"/>
      <c r="F2005" s="1114"/>
      <c r="G2005"/>
      <c r="H2005" s="189"/>
      <c r="I2005" s="189"/>
      <c r="J2005" s="2"/>
    </row>
    <row r="2006" spans="1:10" ht="16.2" customHeight="1">
      <c r="A2006"/>
      <c r="B2006" s="1110"/>
      <c r="C2006" s="1119"/>
      <c r="D2006" s="1120"/>
      <c r="E2006" s="1113"/>
      <c r="F2006" s="1114"/>
      <c r="G2006"/>
      <c r="H2006" s="189"/>
      <c r="I2006" s="189"/>
      <c r="J2006" s="2"/>
    </row>
    <row r="2007" spans="1:10" ht="16.2" customHeight="1" thickBot="1">
      <c r="A2007"/>
      <c r="B2007" s="230"/>
      <c r="C2007" s="231"/>
      <c r="D2007" s="231"/>
      <c r="E2007" s="231"/>
      <c r="F2007" s="223"/>
      <c r="G2007"/>
      <c r="H2007" s="190"/>
      <c r="I2007" s="190"/>
      <c r="J2007" s="2"/>
    </row>
    <row r="2008" spans="1:10" ht="16.2" customHeight="1" thickBot="1">
      <c r="A2008"/>
      <c r="B2008" s="216" t="s">
        <v>218</v>
      </c>
      <c r="C2008" s="217"/>
      <c r="D2008" s="218"/>
      <c r="E2008" s="217"/>
      <c r="F2008" s="219">
        <f>SUM(F2009:F2011)</f>
        <v>0</v>
      </c>
      <c r="G2008"/>
      <c r="H2008" s="189"/>
      <c r="I2008" s="189"/>
      <c r="J2008" s="2"/>
    </row>
    <row r="2009" spans="1:10" ht="16.2" customHeight="1">
      <c r="A2009"/>
      <c r="B2009" s="220"/>
      <c r="C2009" s="221"/>
      <c r="D2009" s="233"/>
      <c r="E2009" s="221"/>
      <c r="F2009" s="223"/>
      <c r="G2009"/>
      <c r="H2009" s="191"/>
      <c r="I2009" s="191"/>
      <c r="J2009" s="2"/>
    </row>
    <row r="2010" spans="1:10" ht="16.2" customHeight="1">
      <c r="A2010"/>
      <c r="B2010" s="224"/>
      <c r="C2010" s="225"/>
      <c r="D2010" s="229"/>
      <c r="E2010" s="225"/>
      <c r="F2010" s="227"/>
      <c r="G2010"/>
      <c r="H2010" s="191"/>
      <c r="I2010" s="191"/>
      <c r="J2010" s="2"/>
    </row>
    <row r="2011" spans="1:10" ht="16.2" customHeight="1" thickBot="1">
      <c r="A2011"/>
      <c r="B2011" s="234"/>
      <c r="C2011" s="231"/>
      <c r="D2011" s="232"/>
      <c r="E2011" s="231"/>
      <c r="F2011" s="235"/>
      <c r="G2011"/>
      <c r="H2011" s="189"/>
      <c r="I2011" s="189"/>
      <c r="J2011" s="2"/>
    </row>
    <row r="2012" spans="1:10" ht="16.2" customHeight="1" thickTop="1" thickBot="1">
      <c r="A2012"/>
      <c r="B2012"/>
      <c r="C2012" s="236"/>
      <c r="D2012" s="237"/>
      <c r="E2012" s="238" t="s">
        <v>219</v>
      </c>
      <c r="F2012" s="239">
        <f>SUM(F1994,F2004,F2008)</f>
        <v>0</v>
      </c>
      <c r="G2012"/>
      <c r="H2012" s="189"/>
      <c r="I2012" s="189"/>
      <c r="J2012" s="2"/>
    </row>
    <row r="2013" spans="1:10" ht="16.2" customHeight="1" thickTop="1" thickBot="1">
      <c r="A2013"/>
      <c r="B2013"/>
      <c r="C2013" s="240"/>
      <c r="D2013" s="241"/>
      <c r="E2013" s="242" t="s">
        <v>220</v>
      </c>
      <c r="F2013" s="239">
        <f>$H$27</f>
        <v>1.5202880000000003</v>
      </c>
      <c r="G2013"/>
      <c r="H2013" s="189"/>
      <c r="I2013" s="189"/>
      <c r="J2013" s="2"/>
    </row>
    <row r="2014" spans="1:10" ht="16.2" customHeight="1" thickTop="1" thickBot="1">
      <c r="A2014"/>
      <c r="B2014"/>
      <c r="C2014" s="243"/>
      <c r="D2014" s="244"/>
      <c r="E2014" s="245" t="s">
        <v>221</v>
      </c>
      <c r="F2014" s="454">
        <f>+F2013*F2012</f>
        <v>0</v>
      </c>
      <c r="G2014"/>
      <c r="H2014" s="192"/>
      <c r="I2014" s="192"/>
      <c r="J2014" s="2"/>
    </row>
    <row r="2015" spans="1:10" ht="16.2" customHeight="1">
      <c r="A2015"/>
      <c r="B2015"/>
      <c r="C2015" s="200"/>
      <c r="D2015" s="208"/>
      <c r="E2015" s="246"/>
      <c r="F2015" s="247"/>
      <c r="G2015"/>
      <c r="H2015" s="54"/>
      <c r="I2015" s="54"/>
      <c r="J2015" s="2"/>
    </row>
    <row r="2016" spans="1:10" ht="16.2" customHeight="1">
      <c r="A2016"/>
      <c r="B2016"/>
      <c r="C2016" s="200"/>
      <c r="D2016" s="208"/>
      <c r="E2016" s="246"/>
      <c r="F2016" s="247"/>
      <c r="G2016"/>
      <c r="H2016" s="54"/>
      <c r="I2016" s="54"/>
      <c r="J2016" s="2"/>
    </row>
    <row r="2017" spans="1:10" ht="16.2" customHeight="1">
      <c r="A2017" s="57"/>
      <c r="B2017" s="57"/>
      <c r="C2017" s="57"/>
      <c r="D2017" s="57"/>
      <c r="E2017" s="57"/>
      <c r="F2017" s="57"/>
      <c r="G2017" s="57"/>
      <c r="H2017" s="58"/>
      <c r="I2017" s="58"/>
      <c r="J2017" s="190"/>
    </row>
    <row r="2018" spans="1:10" ht="16.2" customHeight="1">
      <c r="A2018" s="193"/>
      <c r="B2018" s="194" t="s">
        <v>1172</v>
      </c>
      <c r="C2018" s="193"/>
      <c r="D2018" s="193"/>
      <c r="E2018" s="195" t="str">
        <f>$B$3</f>
        <v xml:space="preserve">ESCUELA Nº </v>
      </c>
      <c r="F2018" s="193"/>
      <c r="G2018" s="193"/>
      <c r="H2018" s="58"/>
      <c r="I2018" s="58"/>
      <c r="J2018" s="190"/>
    </row>
    <row r="2019" spans="1:10" ht="16.2" customHeight="1">
      <c r="A2019" s="193"/>
      <c r="B2019" s="195"/>
      <c r="C2019" s="193"/>
      <c r="D2019" s="193"/>
      <c r="E2019" s="195" t="str">
        <f>$B$4</f>
        <v>SATURNINO SEGUROLA</v>
      </c>
      <c r="F2019" s="193"/>
      <c r="G2019" s="193"/>
      <c r="H2019" s="58"/>
      <c r="I2019" s="58"/>
      <c r="J2019" s="190"/>
    </row>
    <row r="2020" spans="1:10" ht="16.2" customHeight="1">
      <c r="A2020" s="193"/>
      <c r="B2020" s="195"/>
      <c r="C2020" s="193"/>
      <c r="D2020" s="193"/>
      <c r="E2020" s="249" t="str">
        <f>$B$5</f>
        <v>SARMIENTO - SAN JUAN</v>
      </c>
      <c r="F2020" s="193"/>
      <c r="G2020" s="193"/>
      <c r="H2020" s="58"/>
      <c r="I2020" s="58"/>
      <c r="J2020" s="190"/>
    </row>
    <row r="2021" spans="1:10" ht="16.2" customHeight="1">
      <c r="A2021" s="196"/>
      <c r="B2021" s="196"/>
      <c r="C2021" s="196"/>
      <c r="D2021" s="197"/>
      <c r="E2021" s="198" t="s">
        <v>207</v>
      </c>
      <c r="F2021" s="196"/>
      <c r="G2021" s="196"/>
      <c r="H2021" s="58"/>
      <c r="I2021" s="58"/>
      <c r="J2021" s="190"/>
    </row>
    <row r="2022" spans="1:10" ht="16.2" customHeight="1">
      <c r="A2022" s="193"/>
      <c r="B2022" s="199" t="s">
        <v>222</v>
      </c>
      <c r="C2022" s="193"/>
      <c r="D2022" s="199"/>
      <c r="E2022" s="199"/>
      <c r="F2022" s="199"/>
      <c r="G2022" s="199"/>
      <c r="H2022" s="58"/>
      <c r="I2022" s="58"/>
      <c r="J2022" s="190"/>
    </row>
    <row r="2023" spans="1:10" ht="16.2" customHeight="1">
      <c r="A2023"/>
      <c r="B2023"/>
      <c r="C2023" s="200"/>
      <c r="D2023" s="101"/>
      <c r="E2023" s="200"/>
      <c r="F2023" s="200"/>
      <c r="G2023"/>
      <c r="H2023" s="58"/>
      <c r="I2023" s="58"/>
      <c r="J2023" s="190"/>
    </row>
    <row r="2024" spans="1:10" ht="16.2" customHeight="1" thickBot="1">
      <c r="A2024"/>
      <c r="B2024"/>
      <c r="C2024" s="200"/>
      <c r="D2024" s="101"/>
      <c r="E2024" s="200"/>
      <c r="F2024" s="200"/>
      <c r="G2024"/>
      <c r="H2024" s="58"/>
      <c r="I2024" s="58"/>
      <c r="J2024" s="190"/>
    </row>
    <row r="2025" spans="1:10" ht="16.2" customHeight="1">
      <c r="A2025"/>
      <c r="B2025" s="201" t="s">
        <v>208</v>
      </c>
      <c r="C2025" s="202" t="s">
        <v>420</v>
      </c>
      <c r="D2025" s="203" t="s">
        <v>421</v>
      </c>
      <c r="E2025" s="204"/>
      <c r="F2025" s="205"/>
      <c r="G2025"/>
      <c r="H2025" s="58"/>
      <c r="I2025" s="58"/>
      <c r="J2025" s="190"/>
    </row>
    <row r="2026" spans="1:10" ht="16.2" customHeight="1">
      <c r="A2026"/>
      <c r="B2026" s="206" t="s">
        <v>209</v>
      </c>
      <c r="C2026" s="207" t="s">
        <v>371</v>
      </c>
      <c r="D2026" s="269" t="s">
        <v>422</v>
      </c>
      <c r="E2026" s="209"/>
      <c r="F2026" s="210"/>
      <c r="G2026"/>
      <c r="H2026" s="58"/>
      <c r="I2026" s="58"/>
      <c r="J2026" s="190"/>
    </row>
    <row r="2027" spans="1:10" ht="16.2" customHeight="1" thickBot="1">
      <c r="A2027"/>
      <c r="B2027" s="206" t="s">
        <v>210</v>
      </c>
      <c r="C2027" s="211" t="s">
        <v>9</v>
      </c>
      <c r="D2027" s="212"/>
      <c r="E2027" s="209"/>
      <c r="F2027" s="210"/>
      <c r="G2027"/>
      <c r="H2027" s="58"/>
      <c r="I2027" s="58"/>
      <c r="J2027" s="190"/>
    </row>
    <row r="2028" spans="1:10" ht="30" customHeight="1" thickBot="1">
      <c r="A2028"/>
      <c r="B2028" s="213" t="s">
        <v>211</v>
      </c>
      <c r="C2028" s="214" t="s">
        <v>212</v>
      </c>
      <c r="D2028" s="214" t="s">
        <v>213</v>
      </c>
      <c r="E2028" s="214" t="s">
        <v>214</v>
      </c>
      <c r="F2028" s="215" t="s">
        <v>215</v>
      </c>
      <c r="G2028"/>
      <c r="H2028" s="58"/>
      <c r="I2028" s="58"/>
      <c r="J2028" s="190"/>
    </row>
    <row r="2029" spans="1:10" ht="16.2" customHeight="1" thickBot="1">
      <c r="A2029"/>
      <c r="B2029" s="216" t="s">
        <v>216</v>
      </c>
      <c r="C2029" s="217"/>
      <c r="D2029" s="218"/>
      <c r="E2029" s="217"/>
      <c r="F2029" s="219">
        <f>SUM(F2030:F2052)</f>
        <v>0</v>
      </c>
      <c r="G2029"/>
      <c r="H2029" s="58"/>
      <c r="I2029" s="58"/>
      <c r="J2029" s="190"/>
    </row>
    <row r="2030" spans="1:10" ht="16.2" customHeight="1">
      <c r="A2030"/>
      <c r="B2030" s="276"/>
      <c r="C2030" s="1096"/>
      <c r="D2030" s="222"/>
      <c r="E2030" s="273"/>
      <c r="F2030" s="223"/>
      <c r="G2030"/>
      <c r="H2030" s="58"/>
      <c r="I2030" s="58"/>
      <c r="J2030" s="190"/>
    </row>
    <row r="2031" spans="1:10" ht="16.2" customHeight="1">
      <c r="A2031"/>
      <c r="B2031" s="453"/>
      <c r="C2031" s="1096"/>
      <c r="D2031" s="222"/>
      <c r="E2031" s="273"/>
      <c r="F2031" s="223"/>
      <c r="G2031"/>
      <c r="H2031" s="58"/>
      <c r="I2031" s="58"/>
      <c r="J2031" s="190"/>
    </row>
    <row r="2032" spans="1:10" ht="16.2" customHeight="1">
      <c r="A2032"/>
      <c r="B2032" s="453"/>
      <c r="C2032" s="1096"/>
      <c r="D2032" s="222"/>
      <c r="E2032" s="273"/>
      <c r="F2032" s="223"/>
      <c r="G2032"/>
      <c r="H2032" s="58"/>
      <c r="I2032" s="58"/>
      <c r="J2032" s="190"/>
    </row>
    <row r="2033" spans="1:10" ht="16.2" customHeight="1">
      <c r="A2033"/>
      <c r="B2033" s="453"/>
      <c r="C2033" s="1096"/>
      <c r="D2033" s="222"/>
      <c r="E2033" s="273"/>
      <c r="F2033" s="223"/>
      <c r="G2033"/>
      <c r="H2033" s="58"/>
      <c r="I2033" s="58"/>
      <c r="J2033" s="190"/>
    </row>
    <row r="2034" spans="1:10" ht="16.2" customHeight="1">
      <c r="A2034"/>
      <c r="B2034" s="453"/>
      <c r="C2034" s="1096"/>
      <c r="D2034" s="222"/>
      <c r="E2034" s="273"/>
      <c r="F2034" s="223"/>
      <c r="G2034"/>
      <c r="H2034" s="71"/>
      <c r="I2034" s="58"/>
      <c r="J2034" s="190"/>
    </row>
    <row r="2035" spans="1:10" ht="16.2" customHeight="1">
      <c r="A2035"/>
      <c r="B2035" s="276"/>
      <c r="C2035" s="1096"/>
      <c r="D2035" s="222"/>
      <c r="E2035" s="273"/>
      <c r="F2035" s="223"/>
      <c r="G2035"/>
      <c r="H2035" s="801"/>
      <c r="I2035" s="58"/>
      <c r="J2035" s="190"/>
    </row>
    <row r="2036" spans="1:10" ht="16.2" customHeight="1">
      <c r="A2036"/>
      <c r="B2036" s="276"/>
      <c r="C2036" s="1096"/>
      <c r="D2036" s="222"/>
      <c r="E2036" s="273"/>
      <c r="F2036" s="223"/>
      <c r="G2036"/>
      <c r="H2036" s="801"/>
      <c r="I2036" s="58"/>
      <c r="J2036" s="190"/>
    </row>
    <row r="2037" spans="1:10" ht="16.2" customHeight="1">
      <c r="A2037"/>
      <c r="B2037" s="276"/>
      <c r="C2037" s="1096"/>
      <c r="D2037" s="222"/>
      <c r="E2037" s="273"/>
      <c r="F2037" s="223"/>
      <c r="G2037"/>
      <c r="H2037" s="802"/>
      <c r="I2037" s="58"/>
      <c r="J2037" s="190"/>
    </row>
    <row r="2038" spans="1:10" ht="16.2" customHeight="1">
      <c r="A2038"/>
      <c r="B2038" s="276"/>
      <c r="C2038" s="1096"/>
      <c r="D2038" s="222"/>
      <c r="E2038" s="273"/>
      <c r="F2038" s="223"/>
      <c r="G2038"/>
      <c r="H2038" s="802"/>
      <c r="I2038" s="58"/>
      <c r="J2038" s="190"/>
    </row>
    <row r="2039" spans="1:10" ht="16.2" customHeight="1">
      <c r="A2039"/>
      <c r="B2039" s="276"/>
      <c r="C2039" s="1096"/>
      <c r="D2039" s="222"/>
      <c r="E2039" s="273"/>
      <c r="F2039" s="223"/>
      <c r="G2039"/>
      <c r="H2039" s="802"/>
      <c r="I2039" s="58"/>
      <c r="J2039" s="190"/>
    </row>
    <row r="2040" spans="1:10" ht="16.2" customHeight="1">
      <c r="A2040"/>
      <c r="B2040" s="276"/>
      <c r="C2040" s="1096"/>
      <c r="D2040" s="222"/>
      <c r="E2040" s="273"/>
      <c r="F2040" s="223"/>
      <c r="G2040"/>
      <c r="H2040" s="802"/>
      <c r="I2040" s="58"/>
      <c r="J2040" s="190"/>
    </row>
    <row r="2041" spans="1:10" ht="16.2" customHeight="1">
      <c r="A2041"/>
      <c r="B2041" s="276"/>
      <c r="C2041" s="1096"/>
      <c r="D2041" s="222"/>
      <c r="E2041" s="273"/>
      <c r="F2041" s="223"/>
      <c r="G2041"/>
      <c r="H2041" s="802"/>
      <c r="I2041" s="58"/>
      <c r="J2041" s="190"/>
    </row>
    <row r="2042" spans="1:10" ht="16.2" customHeight="1">
      <c r="A2042"/>
      <c r="B2042" s="276"/>
      <c r="C2042" s="1096"/>
      <c r="D2042" s="222"/>
      <c r="E2042" s="273"/>
      <c r="F2042" s="223"/>
      <c r="G2042"/>
      <c r="H2042" s="802"/>
      <c r="I2042" s="58"/>
      <c r="J2042" s="190"/>
    </row>
    <row r="2043" spans="1:10" ht="16.2" customHeight="1">
      <c r="A2043"/>
      <c r="B2043" s="276"/>
      <c r="C2043" s="1096"/>
      <c r="D2043" s="222"/>
      <c r="E2043" s="273"/>
      <c r="F2043" s="223"/>
      <c r="G2043"/>
      <c r="H2043" s="802"/>
      <c r="I2043" s="58"/>
      <c r="J2043" s="190"/>
    </row>
    <row r="2044" spans="1:10" ht="16.2" customHeight="1">
      <c r="A2044"/>
      <c r="B2044" s="276"/>
      <c r="C2044" s="1096"/>
      <c r="D2044" s="222"/>
      <c r="E2044" s="273"/>
      <c r="F2044" s="223"/>
      <c r="G2044"/>
      <c r="H2044" s="802"/>
      <c r="I2044" s="58"/>
      <c r="J2044" s="190"/>
    </row>
    <row r="2045" spans="1:10" ht="16.2" customHeight="1">
      <c r="A2045"/>
      <c r="B2045" s="276"/>
      <c r="C2045" s="1096"/>
      <c r="D2045" s="222"/>
      <c r="E2045" s="273"/>
      <c r="F2045" s="223"/>
      <c r="G2045"/>
      <c r="H2045" s="802"/>
      <c r="I2045" s="58"/>
      <c r="J2045" s="190"/>
    </row>
    <row r="2046" spans="1:10" ht="16.2" customHeight="1">
      <c r="A2046"/>
      <c r="B2046" s="276"/>
      <c r="C2046" s="1096"/>
      <c r="D2046" s="222"/>
      <c r="E2046" s="273"/>
      <c r="F2046" s="223"/>
      <c r="G2046"/>
      <c r="H2046" s="802"/>
      <c r="I2046" s="58"/>
      <c r="J2046" s="190"/>
    </row>
    <row r="2047" spans="1:10" ht="16.2" customHeight="1">
      <c r="A2047"/>
      <c r="B2047" s="276"/>
      <c r="C2047" s="1096"/>
      <c r="D2047" s="222"/>
      <c r="E2047" s="273"/>
      <c r="F2047" s="223"/>
      <c r="G2047"/>
      <c r="H2047" s="802"/>
      <c r="I2047" s="58"/>
      <c r="J2047" s="190"/>
    </row>
    <row r="2048" spans="1:10" ht="16.2" customHeight="1">
      <c r="A2048"/>
      <c r="B2048" s="276"/>
      <c r="C2048" s="1096"/>
      <c r="D2048" s="222"/>
      <c r="E2048" s="273"/>
      <c r="F2048" s="223"/>
      <c r="G2048"/>
      <c r="H2048" s="58"/>
      <c r="I2048" s="58"/>
      <c r="J2048" s="190"/>
    </row>
    <row r="2049" spans="1:10" ht="16.2" customHeight="1">
      <c r="A2049"/>
      <c r="B2049" s="453"/>
      <c r="C2049" s="1096"/>
      <c r="D2049" s="1112"/>
      <c r="E2049" s="1112"/>
      <c r="F2049" s="1114"/>
      <c r="G2049"/>
      <c r="H2049" s="58"/>
      <c r="I2049" s="58"/>
      <c r="J2049" s="190"/>
    </row>
    <row r="2050" spans="1:10" ht="16.2" customHeight="1">
      <c r="A2050"/>
      <c r="B2050" s="1206"/>
      <c r="C2050" s="1096"/>
      <c r="D2050" s="1121"/>
      <c r="E2050" s="1121"/>
      <c r="F2050" s="1114"/>
      <c r="G2050"/>
      <c r="H2050" s="58"/>
      <c r="I2050" s="58"/>
      <c r="J2050" s="190"/>
    </row>
    <row r="2051" spans="1:10" ht="16.2" customHeight="1">
      <c r="A2051"/>
      <c r="B2051" s="228"/>
      <c r="C2051" s="225"/>
      <c r="D2051" s="225"/>
      <c r="E2051" s="225"/>
      <c r="F2051" s="223"/>
      <c r="G2051"/>
      <c r="H2051" s="58"/>
      <c r="I2051" s="58"/>
      <c r="J2051" s="190"/>
    </row>
    <row r="2052" spans="1:10" ht="16.2" customHeight="1" thickBot="1">
      <c r="A2052"/>
      <c r="B2052" s="230"/>
      <c r="C2052" s="231"/>
      <c r="D2052" s="231"/>
      <c r="E2052" s="231"/>
      <c r="F2052" s="223"/>
      <c r="G2052"/>
      <c r="H2052" s="58"/>
      <c r="I2052" s="58"/>
      <c r="J2052" s="190"/>
    </row>
    <row r="2053" spans="1:10" ht="16.2" customHeight="1" thickBot="1">
      <c r="A2053"/>
      <c r="B2053" s="216" t="s">
        <v>217</v>
      </c>
      <c r="C2053" s="217"/>
      <c r="D2053" s="218"/>
      <c r="E2053" s="217"/>
      <c r="F2053" s="219">
        <f>SUM(F2054:F2056)</f>
        <v>0</v>
      </c>
      <c r="G2053"/>
      <c r="H2053" s="58"/>
      <c r="I2053" s="58"/>
      <c r="J2053" s="190"/>
    </row>
    <row r="2054" spans="1:10" ht="16.2" customHeight="1">
      <c r="A2054"/>
      <c r="B2054" s="1115"/>
      <c r="C2054" s="1117"/>
      <c r="D2054" s="1118"/>
      <c r="E2054" s="1113"/>
      <c r="F2054" s="1114"/>
      <c r="G2054"/>
      <c r="H2054" s="58"/>
      <c r="I2054" s="58"/>
      <c r="J2054" s="190"/>
    </row>
    <row r="2055" spans="1:10" ht="16.2" customHeight="1">
      <c r="A2055"/>
      <c r="B2055" s="1110"/>
      <c r="C2055" s="1119"/>
      <c r="D2055" s="1120"/>
      <c r="E2055" s="1113"/>
      <c r="F2055" s="1114"/>
      <c r="G2055"/>
      <c r="H2055" s="58"/>
      <c r="I2055" s="58"/>
      <c r="J2055" s="190"/>
    </row>
    <row r="2056" spans="1:10" ht="16.2" customHeight="1" thickBot="1">
      <c r="A2056"/>
      <c r="B2056" s="230"/>
      <c r="C2056" s="231"/>
      <c r="D2056" s="231"/>
      <c r="E2056" s="231"/>
      <c r="F2056" s="223"/>
      <c r="G2056"/>
      <c r="H2056" s="58"/>
      <c r="I2056" s="58"/>
      <c r="J2056" s="190"/>
    </row>
    <row r="2057" spans="1:10" ht="16.2" customHeight="1" thickBot="1">
      <c r="A2057"/>
      <c r="B2057" s="216" t="s">
        <v>218</v>
      </c>
      <c r="C2057" s="217"/>
      <c r="D2057" s="218"/>
      <c r="E2057" s="217"/>
      <c r="F2057" s="219">
        <f>SUM(F2058:F2060)</f>
        <v>0</v>
      </c>
      <c r="G2057"/>
      <c r="H2057" s="58"/>
      <c r="I2057" s="58"/>
      <c r="J2057" s="190"/>
    </row>
    <row r="2058" spans="1:10" ht="16.2" customHeight="1">
      <c r="A2058"/>
      <c r="B2058" s="220"/>
      <c r="C2058" s="221"/>
      <c r="D2058" s="233"/>
      <c r="E2058" s="221"/>
      <c r="F2058" s="223"/>
      <c r="G2058"/>
      <c r="H2058" s="58"/>
      <c r="I2058" s="58"/>
      <c r="J2058" s="190"/>
    </row>
    <row r="2059" spans="1:10" ht="16.2" customHeight="1">
      <c r="A2059"/>
      <c r="B2059" s="224"/>
      <c r="C2059" s="225"/>
      <c r="D2059" s="229"/>
      <c r="E2059" s="225"/>
      <c r="F2059" s="227"/>
      <c r="G2059"/>
      <c r="H2059" s="58"/>
      <c r="I2059" s="58"/>
      <c r="J2059" s="190"/>
    </row>
    <row r="2060" spans="1:10" ht="16.2" customHeight="1" thickBot="1">
      <c r="A2060"/>
      <c r="B2060" s="234"/>
      <c r="C2060" s="231"/>
      <c r="D2060" s="232"/>
      <c r="E2060" s="231"/>
      <c r="F2060" s="235"/>
      <c r="G2060"/>
      <c r="H2060" s="58"/>
      <c r="I2060" s="58"/>
      <c r="J2060" s="190"/>
    </row>
    <row r="2061" spans="1:10" ht="16.2" customHeight="1" thickTop="1" thickBot="1">
      <c r="A2061"/>
      <c r="B2061"/>
      <c r="C2061" s="236"/>
      <c r="D2061" s="237"/>
      <c r="E2061" s="238" t="s">
        <v>219</v>
      </c>
      <c r="F2061" s="239">
        <f>SUM(F2029,F2053,F2057)</f>
        <v>0</v>
      </c>
      <c r="G2061"/>
      <c r="H2061" s="58"/>
      <c r="I2061" s="58"/>
      <c r="J2061" s="190"/>
    </row>
    <row r="2062" spans="1:10" ht="16.2" customHeight="1" thickTop="1" thickBot="1">
      <c r="A2062"/>
      <c r="B2062"/>
      <c r="C2062" s="240"/>
      <c r="D2062" s="241"/>
      <c r="E2062" s="242" t="s">
        <v>220</v>
      </c>
      <c r="F2062" s="239">
        <f>$H$27</f>
        <v>1.5202880000000003</v>
      </c>
      <c r="G2062"/>
      <c r="H2062" s="58"/>
      <c r="I2062" s="58"/>
      <c r="J2062" s="190"/>
    </row>
    <row r="2063" spans="1:10" ht="16.2" customHeight="1" thickTop="1" thickBot="1">
      <c r="A2063"/>
      <c r="B2063"/>
      <c r="C2063" s="243"/>
      <c r="D2063" s="244"/>
      <c r="E2063" s="245" t="s">
        <v>221</v>
      </c>
      <c r="F2063" s="454">
        <f>+F2062*F2061</f>
        <v>0</v>
      </c>
      <c r="G2063"/>
      <c r="H2063" s="804"/>
      <c r="I2063" s="58"/>
      <c r="J2063" s="190"/>
    </row>
    <row r="2064" spans="1:10" ht="16.2" customHeight="1">
      <c r="A2064" s="57"/>
      <c r="B2064" s="57"/>
      <c r="C2064" s="57"/>
      <c r="D2064" s="57"/>
      <c r="E2064" s="57"/>
      <c r="F2064" s="57"/>
      <c r="G2064" s="57"/>
      <c r="H2064" s="58"/>
      <c r="I2064" s="58"/>
      <c r="J2064" s="190"/>
    </row>
    <row r="2065" spans="1:10" ht="16.2" customHeight="1">
      <c r="A2065" s="57"/>
      <c r="B2065" s="57"/>
      <c r="C2065" s="57"/>
      <c r="D2065" s="57"/>
      <c r="E2065" s="57"/>
      <c r="F2065" s="57"/>
      <c r="G2065" s="57"/>
      <c r="H2065" s="58"/>
      <c r="I2065" s="58"/>
      <c r="J2065" s="190"/>
    </row>
    <row r="2066" spans="1:10" ht="16.2" customHeight="1">
      <c r="A2066" s="57"/>
      <c r="B2066" s="57"/>
      <c r="C2066" s="57"/>
      <c r="D2066" s="57"/>
      <c r="E2066" s="57"/>
      <c r="F2066" s="57"/>
      <c r="G2066" s="57"/>
      <c r="H2066" s="58"/>
      <c r="I2066" s="58"/>
      <c r="J2066" s="190"/>
    </row>
    <row r="2067" spans="1:10" ht="16.2" customHeight="1">
      <c r="A2067" s="57"/>
      <c r="B2067" s="57"/>
      <c r="C2067" s="57"/>
      <c r="D2067" s="57"/>
      <c r="E2067" s="57"/>
      <c r="F2067" s="57"/>
      <c r="G2067" s="57"/>
      <c r="H2067" s="58"/>
      <c r="I2067" s="58"/>
      <c r="J2067" s="190"/>
    </row>
    <row r="2068" spans="1:10" ht="16.2" customHeight="1">
      <c r="A2068" s="57"/>
      <c r="B2068" s="57"/>
      <c r="C2068" s="57"/>
      <c r="D2068" s="57"/>
      <c r="E2068" s="57"/>
      <c r="F2068" s="57"/>
      <c r="G2068" s="57"/>
      <c r="H2068" s="58"/>
      <c r="I2068" s="58"/>
      <c r="J2068" s="190"/>
    </row>
    <row r="2069" spans="1:10" ht="16.2" customHeight="1">
      <c r="A2069" s="57"/>
      <c r="B2069" s="57"/>
      <c r="C2069" s="57"/>
      <c r="D2069" s="57"/>
      <c r="E2069" s="57"/>
      <c r="F2069" s="57"/>
      <c r="G2069" s="57"/>
      <c r="H2069" s="58"/>
      <c r="I2069" s="58"/>
      <c r="J2069" s="190"/>
    </row>
    <row r="2070" spans="1:10" ht="16.2" customHeight="1">
      <c r="A2070" s="193"/>
      <c r="B2070" s="194" t="s">
        <v>1172</v>
      </c>
      <c r="C2070" s="193"/>
      <c r="D2070" s="193"/>
      <c r="E2070" s="195" t="str">
        <f>$B$3</f>
        <v xml:space="preserve">ESCUELA Nº </v>
      </c>
      <c r="F2070" s="193"/>
      <c r="G2070" s="193"/>
      <c r="H2070" s="58"/>
      <c r="I2070" s="58"/>
      <c r="J2070" s="190"/>
    </row>
    <row r="2071" spans="1:10" ht="16.2" customHeight="1">
      <c r="A2071" s="193"/>
      <c r="B2071" s="195"/>
      <c r="C2071" s="193"/>
      <c r="D2071" s="193"/>
      <c r="E2071" s="195" t="str">
        <f>$B$4</f>
        <v>SATURNINO SEGUROLA</v>
      </c>
      <c r="F2071" s="193"/>
      <c r="G2071" s="193"/>
      <c r="H2071" s="61"/>
      <c r="I2071" s="58"/>
      <c r="J2071" s="190"/>
    </row>
    <row r="2072" spans="1:10" ht="16.2" customHeight="1">
      <c r="A2072" s="193"/>
      <c r="B2072" s="195"/>
      <c r="C2072" s="193"/>
      <c r="D2072" s="193"/>
      <c r="E2072" s="249" t="str">
        <f>$B$5</f>
        <v>SARMIENTO - SAN JUAN</v>
      </c>
      <c r="F2072" s="193"/>
      <c r="G2072" s="193"/>
      <c r="H2072" s="54"/>
      <c r="I2072" s="58"/>
      <c r="J2072" s="190"/>
    </row>
    <row r="2073" spans="1:10" ht="16.2" customHeight="1">
      <c r="A2073" s="196"/>
      <c r="B2073" s="196"/>
      <c r="C2073" s="196"/>
      <c r="D2073" s="197"/>
      <c r="E2073" s="198" t="s">
        <v>207</v>
      </c>
      <c r="F2073" s="196"/>
      <c r="G2073" s="196"/>
      <c r="H2073" s="265"/>
      <c r="I2073" s="58"/>
      <c r="J2073" s="190"/>
    </row>
    <row r="2074" spans="1:10" ht="16.2" customHeight="1">
      <c r="A2074" s="193"/>
      <c r="B2074" s="199" t="s">
        <v>222</v>
      </c>
      <c r="C2074" s="193"/>
      <c r="D2074" s="199"/>
      <c r="E2074" s="199"/>
      <c r="F2074" s="199"/>
      <c r="G2074" s="199"/>
      <c r="H2074" s="2"/>
      <c r="I2074" s="58"/>
      <c r="J2074" s="190"/>
    </row>
    <row r="2075" spans="1:10" ht="16.2" customHeight="1">
      <c r="A2075"/>
      <c r="B2075"/>
      <c r="C2075" s="200"/>
      <c r="D2075" s="101"/>
      <c r="E2075" s="200"/>
      <c r="F2075" s="200"/>
      <c r="G2075"/>
      <c r="H2075" s="2"/>
      <c r="I2075" s="58"/>
      <c r="J2075" s="190"/>
    </row>
    <row r="2076" spans="1:10" ht="16.2" customHeight="1" thickBot="1">
      <c r="A2076"/>
      <c r="B2076"/>
      <c r="C2076" s="200"/>
      <c r="D2076" s="101"/>
      <c r="E2076" s="200"/>
      <c r="F2076" s="200"/>
      <c r="G2076"/>
      <c r="H2076" s="2"/>
      <c r="I2076" s="58"/>
      <c r="J2076" s="190"/>
    </row>
    <row r="2077" spans="1:10" ht="16.2" customHeight="1">
      <c r="A2077"/>
      <c r="B2077" s="477" t="s">
        <v>208</v>
      </c>
      <c r="C2077" s="478" t="s">
        <v>420</v>
      </c>
      <c r="D2077" s="1224" t="s">
        <v>421</v>
      </c>
      <c r="E2077" s="479"/>
      <c r="F2077" s="480"/>
      <c r="G2077"/>
      <c r="H2077" s="6"/>
      <c r="I2077" s="58"/>
      <c r="J2077" s="190"/>
    </row>
    <row r="2078" spans="1:10" ht="16.2" customHeight="1">
      <c r="A2078"/>
      <c r="B2078" s="481" t="s">
        <v>209</v>
      </c>
      <c r="C2078" s="207" t="s">
        <v>443</v>
      </c>
      <c r="D2078" s="1225" t="s">
        <v>444</v>
      </c>
      <c r="E2078" s="246"/>
      <c r="F2078" s="482"/>
      <c r="G2078"/>
      <c r="H2078" s="6"/>
      <c r="I2078" s="58"/>
      <c r="J2078" s="190"/>
    </row>
    <row r="2079" spans="1:10" ht="16.2" customHeight="1" thickBot="1">
      <c r="A2079"/>
      <c r="B2079" s="481" t="s">
        <v>210</v>
      </c>
      <c r="C2079" s="483" t="s">
        <v>4</v>
      </c>
      <c r="D2079" s="208"/>
      <c r="E2079" s="246"/>
      <c r="F2079" s="482"/>
      <c r="G2079"/>
      <c r="H2079" s="6"/>
      <c r="I2079" s="58"/>
      <c r="J2079" s="190"/>
    </row>
    <row r="2080" spans="1:10" ht="30" customHeight="1" thickBot="1">
      <c r="A2080"/>
      <c r="B2080" s="484" t="s">
        <v>211</v>
      </c>
      <c r="C2080" s="485" t="s">
        <v>212</v>
      </c>
      <c r="D2080" s="485" t="s">
        <v>213</v>
      </c>
      <c r="E2080" s="485" t="s">
        <v>214</v>
      </c>
      <c r="F2080" s="486" t="s">
        <v>215</v>
      </c>
      <c r="G2080"/>
      <c r="H2080" s="6"/>
      <c r="I2080" s="58"/>
      <c r="J2080" s="190"/>
    </row>
    <row r="2081" spans="1:10" ht="16.2" customHeight="1" thickBot="1">
      <c r="A2081"/>
      <c r="B2081" s="1226" t="s">
        <v>216</v>
      </c>
      <c r="C2081" s="1227"/>
      <c r="D2081" s="1228"/>
      <c r="E2081" s="1227"/>
      <c r="F2081" s="1229">
        <f>SUM(F2082:F2087)</f>
        <v>0</v>
      </c>
      <c r="G2081"/>
      <c r="H2081" s="187"/>
      <c r="I2081" s="58"/>
      <c r="J2081" s="190"/>
    </row>
    <row r="2082" spans="1:10" ht="16.2" customHeight="1">
      <c r="A2082"/>
      <c r="B2082" s="1083"/>
      <c r="C2082" s="1147"/>
      <c r="D2082" s="1085"/>
      <c r="E2082" s="1085"/>
      <c r="F2082" s="1087"/>
      <c r="G2082"/>
      <c r="H2082" s="188"/>
      <c r="I2082" s="58"/>
      <c r="J2082" s="190"/>
    </row>
    <row r="2083" spans="1:10" ht="16.2" customHeight="1">
      <c r="A2083"/>
      <c r="B2083" s="1088"/>
      <c r="C2083" s="271"/>
      <c r="D2083" s="338"/>
      <c r="E2083" s="338"/>
      <c r="F2083" s="487"/>
      <c r="G2083"/>
      <c r="H2083" s="189"/>
      <c r="I2083" s="58"/>
      <c r="J2083" s="190"/>
    </row>
    <row r="2084" spans="1:10" ht="16.2" customHeight="1">
      <c r="A2084"/>
      <c r="B2084" s="1088"/>
      <c r="C2084" s="189"/>
      <c r="D2084" s="338"/>
      <c r="E2084" s="338"/>
      <c r="F2084" s="487"/>
      <c r="G2084"/>
      <c r="H2084" s="189"/>
      <c r="I2084" s="58"/>
      <c r="J2084" s="190"/>
    </row>
    <row r="2085" spans="1:10" ht="16.2" customHeight="1">
      <c r="A2085"/>
      <c r="B2085" s="1088"/>
      <c r="C2085" s="1239"/>
      <c r="D2085" s="338"/>
      <c r="E2085" s="338"/>
      <c r="F2085" s="487"/>
      <c r="G2085"/>
      <c r="I2085" s="58"/>
      <c r="J2085" s="190"/>
    </row>
    <row r="2086" spans="1:10" ht="16.2" customHeight="1">
      <c r="A2086"/>
      <c r="B2086" s="220"/>
      <c r="C2086" s="489"/>
      <c r="D2086" s="338"/>
      <c r="E2086" s="338"/>
      <c r="F2086" s="487"/>
      <c r="G2086"/>
      <c r="H2086" s="6" t="s">
        <v>941</v>
      </c>
      <c r="I2086" s="58"/>
      <c r="J2086" s="190"/>
    </row>
    <row r="2087" spans="1:10" ht="16.2" customHeight="1" thickBot="1">
      <c r="A2087"/>
      <c r="B2087" s="491"/>
      <c r="C2087" s="492"/>
      <c r="D2087" s="492"/>
      <c r="E2087" s="492"/>
      <c r="F2087" s="487">
        <f t="shared" ref="F2087" si="0">D2087*E2087</f>
        <v>0</v>
      </c>
      <c r="G2087"/>
      <c r="H2087" s="188"/>
      <c r="I2087" s="58"/>
      <c r="J2087" s="190"/>
    </row>
    <row r="2088" spans="1:10" ht="16.2" customHeight="1" thickBot="1">
      <c r="A2088"/>
      <c r="B2088" s="1226" t="s">
        <v>217</v>
      </c>
      <c r="C2088" s="1227"/>
      <c r="D2088" s="1228"/>
      <c r="E2088" s="1227"/>
      <c r="F2088" s="1229">
        <f>SUM(F2089:F2091)</f>
        <v>0</v>
      </c>
      <c r="G2088"/>
      <c r="H2088" s="189"/>
      <c r="I2088" s="58"/>
      <c r="J2088" s="190"/>
    </row>
    <row r="2089" spans="1:10" ht="16.2" customHeight="1">
      <c r="A2089"/>
      <c r="B2089" s="1115"/>
      <c r="C2089" s="1117"/>
      <c r="D2089" s="1118"/>
      <c r="E2089" s="338"/>
      <c r="F2089" s="487"/>
      <c r="G2089"/>
      <c r="H2089" s="189"/>
      <c r="I2089" s="58"/>
      <c r="J2089" s="190"/>
    </row>
    <row r="2090" spans="1:10" ht="16.2" customHeight="1">
      <c r="A2090"/>
      <c r="B2090" s="1110"/>
      <c r="C2090" s="1119"/>
      <c r="D2090" s="1120"/>
      <c r="E2090" s="338"/>
      <c r="F2090" s="487"/>
      <c r="G2090"/>
      <c r="H2090" s="190"/>
      <c r="I2090" s="58"/>
      <c r="J2090" s="190"/>
    </row>
    <row r="2091" spans="1:10" ht="16.2" customHeight="1" thickBot="1">
      <c r="A2091"/>
      <c r="B2091" s="491"/>
      <c r="C2091" s="492"/>
      <c r="D2091" s="492"/>
      <c r="E2091" s="492"/>
      <c r="F2091" s="487"/>
      <c r="G2091"/>
      <c r="H2091" s="189"/>
      <c r="I2091" s="58"/>
      <c r="J2091" s="190"/>
    </row>
    <row r="2092" spans="1:10" ht="16.2" customHeight="1" thickBot="1">
      <c r="A2092"/>
      <c r="B2092" s="1226" t="s">
        <v>218</v>
      </c>
      <c r="C2092" s="1227"/>
      <c r="D2092" s="1228"/>
      <c r="E2092" s="1227"/>
      <c r="F2092" s="1229">
        <f>SUM(F2093:F2095)</f>
        <v>0</v>
      </c>
      <c r="G2092"/>
      <c r="H2092" s="191"/>
      <c r="I2092" s="58"/>
      <c r="J2092" s="190"/>
    </row>
    <row r="2093" spans="1:10" ht="16.2" customHeight="1">
      <c r="A2093"/>
      <c r="B2093" s="220"/>
      <c r="C2093" s="488"/>
      <c r="D2093" s="493"/>
      <c r="E2093" s="488"/>
      <c r="F2093" s="487"/>
      <c r="G2093"/>
      <c r="H2093" s="191"/>
      <c r="I2093" s="58"/>
      <c r="J2093" s="190"/>
    </row>
    <row r="2094" spans="1:10" ht="16.2" customHeight="1">
      <c r="A2094"/>
      <c r="B2094" s="224"/>
      <c r="C2094" s="489"/>
      <c r="D2094" s="494"/>
      <c r="E2094" s="489"/>
      <c r="F2094" s="495"/>
      <c r="G2094"/>
      <c r="H2094" s="189"/>
      <c r="I2094" s="58"/>
      <c r="J2094" s="190"/>
    </row>
    <row r="2095" spans="1:10" ht="16.2" customHeight="1" thickBot="1">
      <c r="A2095"/>
      <c r="B2095" s="496"/>
      <c r="C2095" s="492"/>
      <c r="D2095" s="497"/>
      <c r="E2095" s="492"/>
      <c r="F2095" s="498"/>
      <c r="G2095"/>
      <c r="H2095" s="189"/>
      <c r="I2095" s="58"/>
      <c r="J2095" s="190"/>
    </row>
    <row r="2096" spans="1:10" ht="16.2" customHeight="1" thickTop="1" thickBot="1">
      <c r="A2096"/>
      <c r="B2096" s="4"/>
      <c r="C2096" s="1230"/>
      <c r="D2096" s="1224"/>
      <c r="E2096" s="1231" t="s">
        <v>219</v>
      </c>
      <c r="F2096" s="1232">
        <f>SUM(F2081,F2088,F2092)</f>
        <v>0</v>
      </c>
      <c r="G2096"/>
      <c r="H2096" s="189"/>
      <c r="I2096" s="58"/>
      <c r="J2096" s="190"/>
    </row>
    <row r="2097" spans="1:10" ht="16.2" customHeight="1" thickTop="1" thickBot="1">
      <c r="A2097"/>
      <c r="B2097" s="4"/>
      <c r="C2097" s="1233"/>
      <c r="D2097" s="208"/>
      <c r="E2097" s="1234" t="s">
        <v>220</v>
      </c>
      <c r="F2097" s="1232">
        <f>$H$27</f>
        <v>1.5202880000000003</v>
      </c>
      <c r="G2097"/>
      <c r="H2097" s="192"/>
      <c r="I2097" s="58"/>
      <c r="J2097" s="190"/>
    </row>
    <row r="2098" spans="1:10" ht="16.2" customHeight="1" thickTop="1" thickBot="1">
      <c r="A2098"/>
      <c r="B2098" s="4"/>
      <c r="C2098" s="1235"/>
      <c r="D2098" s="1236"/>
      <c r="E2098" s="1237" t="s">
        <v>221</v>
      </c>
      <c r="F2098" s="1238">
        <f>+F2097*F2096</f>
        <v>0</v>
      </c>
      <c r="G2098"/>
      <c r="H2098" s="54"/>
      <c r="I2098" s="58"/>
      <c r="J2098" s="190"/>
    </row>
    <row r="2099" spans="1:10" ht="16.2" customHeight="1">
      <c r="A2099" s="57"/>
      <c r="B2099" s="57"/>
      <c r="C2099" s="57"/>
      <c r="D2099" s="57"/>
      <c r="E2099" s="57"/>
      <c r="F2099" s="57"/>
      <c r="G2099" s="57"/>
      <c r="H2099" s="58"/>
      <c r="I2099" s="58"/>
      <c r="J2099" s="190"/>
    </row>
    <row r="2100" spans="1:10" ht="16.2" customHeight="1">
      <c r="A2100" s="57"/>
      <c r="B2100" s="57"/>
      <c r="C2100" s="57"/>
      <c r="D2100" s="57"/>
      <c r="E2100" s="57"/>
      <c r="F2100" s="57"/>
      <c r="G2100" s="57"/>
      <c r="H2100" s="58"/>
      <c r="I2100" s="58"/>
      <c r="J2100" s="190"/>
    </row>
    <row r="2101" spans="1:10" ht="16.2" customHeight="1">
      <c r="A2101" s="57"/>
      <c r="B2101" s="57"/>
      <c r="C2101" s="57"/>
      <c r="D2101" s="57"/>
      <c r="E2101" s="57"/>
      <c r="F2101" s="57"/>
      <c r="G2101" s="57"/>
      <c r="H2101" s="58"/>
      <c r="I2101" s="58"/>
      <c r="J2101" s="190"/>
    </row>
    <row r="2102" spans="1:10" ht="16.2" customHeight="1">
      <c r="A2102" s="57"/>
      <c r="B2102" s="57"/>
      <c r="C2102" s="57"/>
      <c r="D2102" s="57"/>
      <c r="E2102" s="57"/>
      <c r="F2102" s="57"/>
      <c r="G2102" s="57"/>
      <c r="H2102" s="58"/>
      <c r="I2102" s="58"/>
      <c r="J2102" s="190"/>
    </row>
    <row r="2103" spans="1:10" ht="16.2" customHeight="1">
      <c r="A2103" s="57"/>
      <c r="B2103" s="57"/>
      <c r="C2103" s="57"/>
      <c r="D2103" s="57"/>
      <c r="E2103" s="57"/>
      <c r="F2103" s="57"/>
      <c r="G2103" s="57"/>
      <c r="H2103" s="58"/>
      <c r="I2103" s="58"/>
      <c r="J2103" s="190"/>
    </row>
    <row r="2104" spans="1:10" ht="16.2" customHeight="1">
      <c r="A2104" s="57"/>
      <c r="B2104" s="57"/>
      <c r="C2104" s="57"/>
      <c r="D2104" s="57"/>
      <c r="E2104" s="57"/>
      <c r="F2104" s="57"/>
      <c r="G2104" s="57"/>
      <c r="H2104" s="58"/>
      <c r="I2104" s="58"/>
      <c r="J2104" s="190"/>
    </row>
    <row r="2105" spans="1:10" ht="16.2" customHeight="1">
      <c r="A2105" s="57"/>
      <c r="B2105" s="57"/>
      <c r="C2105" s="57"/>
      <c r="D2105" s="57"/>
      <c r="E2105" s="57"/>
      <c r="F2105" s="57"/>
      <c r="G2105" s="57"/>
      <c r="H2105" s="58"/>
      <c r="I2105" s="58"/>
      <c r="J2105" s="190"/>
    </row>
    <row r="2106" spans="1:10" ht="16.2" customHeight="1">
      <c r="A2106" s="193"/>
      <c r="B2106" s="194" t="s">
        <v>1172</v>
      </c>
      <c r="C2106" s="193"/>
      <c r="D2106" s="193"/>
      <c r="E2106" s="195" t="str">
        <f>$B$3</f>
        <v xml:space="preserve">ESCUELA Nº </v>
      </c>
      <c r="F2106" s="193"/>
      <c r="G2106" s="193"/>
      <c r="H2106" s="60"/>
      <c r="I2106" s="58"/>
      <c r="J2106" s="190"/>
    </row>
    <row r="2107" spans="1:10" ht="16.2" customHeight="1">
      <c r="A2107" s="193"/>
      <c r="B2107" s="195"/>
      <c r="C2107" s="193"/>
      <c r="D2107" s="193"/>
      <c r="E2107" s="195" t="str">
        <f>$B$4</f>
        <v>SATURNINO SEGUROLA</v>
      </c>
      <c r="F2107" s="193"/>
      <c r="G2107" s="193"/>
      <c r="I2107" s="58"/>
      <c r="J2107" s="190"/>
    </row>
    <row r="2108" spans="1:10" ht="16.2" customHeight="1">
      <c r="A2108" s="193"/>
      <c r="B2108" s="195"/>
      <c r="C2108" s="193"/>
      <c r="D2108" s="193"/>
      <c r="E2108" s="249" t="str">
        <f>$B$5</f>
        <v>SARMIENTO - SAN JUAN</v>
      </c>
      <c r="F2108" s="193"/>
      <c r="G2108" s="193"/>
      <c r="H2108" s="5"/>
      <c r="I2108" s="58"/>
      <c r="J2108" s="190"/>
    </row>
    <row r="2109" spans="1:10" ht="16.2" customHeight="1">
      <c r="A2109" s="196"/>
      <c r="B2109" s="196"/>
      <c r="C2109" s="196"/>
      <c r="D2109" s="197"/>
      <c r="E2109" s="198" t="s">
        <v>207</v>
      </c>
      <c r="F2109" s="196"/>
      <c r="G2109" s="196"/>
      <c r="H2109" s="265"/>
      <c r="I2109" s="58"/>
      <c r="J2109" s="190"/>
    </row>
    <row r="2110" spans="1:10" ht="16.2" customHeight="1">
      <c r="A2110" s="193"/>
      <c r="B2110" s="199" t="s">
        <v>222</v>
      </c>
      <c r="C2110" s="193"/>
      <c r="D2110" s="199"/>
      <c r="E2110" s="199"/>
      <c r="F2110" s="199"/>
      <c r="G2110" s="199"/>
      <c r="H2110" s="2"/>
      <c r="I2110" s="58"/>
      <c r="J2110" s="190"/>
    </row>
    <row r="2111" spans="1:10" ht="16.2" customHeight="1">
      <c r="A2111"/>
      <c r="B2111"/>
      <c r="C2111" s="200"/>
      <c r="D2111" s="101"/>
      <c r="E2111" s="200"/>
      <c r="F2111" s="200"/>
      <c r="G2111"/>
      <c r="H2111" s="2"/>
      <c r="I2111" s="58"/>
      <c r="J2111" s="190"/>
    </row>
    <row r="2112" spans="1:10" ht="16.2" customHeight="1" thickBot="1">
      <c r="A2112"/>
      <c r="B2112"/>
      <c r="C2112" s="200"/>
      <c r="D2112" s="101"/>
      <c r="E2112" s="200"/>
      <c r="F2112" s="200"/>
      <c r="G2112"/>
      <c r="H2112" s="2"/>
      <c r="I2112" s="58"/>
      <c r="J2112" s="190"/>
    </row>
    <row r="2113" spans="1:10" ht="16.2" customHeight="1">
      <c r="A2113"/>
      <c r="B2113" s="201" t="s">
        <v>208</v>
      </c>
      <c r="C2113" s="202" t="s">
        <v>423</v>
      </c>
      <c r="D2113" s="203" t="s">
        <v>424</v>
      </c>
      <c r="E2113" s="204"/>
      <c r="F2113" s="205"/>
      <c r="G2113"/>
      <c r="H2113" s="6"/>
      <c r="I2113" s="58"/>
      <c r="J2113" s="190"/>
    </row>
    <row r="2114" spans="1:10" ht="16.2" customHeight="1">
      <c r="A2114"/>
      <c r="B2114" s="206" t="s">
        <v>209</v>
      </c>
      <c r="C2114" s="207" t="s">
        <v>372</v>
      </c>
      <c r="D2114" s="269" t="s">
        <v>961</v>
      </c>
      <c r="E2114" s="209"/>
      <c r="F2114" s="210"/>
      <c r="G2114"/>
      <c r="H2114" s="6"/>
      <c r="I2114" s="58"/>
      <c r="J2114" s="190"/>
    </row>
    <row r="2115" spans="1:10" ht="16.2" customHeight="1" thickBot="1">
      <c r="A2115"/>
      <c r="B2115" s="206" t="s">
        <v>210</v>
      </c>
      <c r="C2115" s="211" t="s">
        <v>4</v>
      </c>
      <c r="D2115" s="212"/>
      <c r="E2115" s="209"/>
      <c r="F2115" s="210"/>
      <c r="G2115"/>
      <c r="H2115" s="6"/>
      <c r="I2115" s="58"/>
      <c r="J2115" s="190"/>
    </row>
    <row r="2116" spans="1:10" ht="30.75" customHeight="1" thickBot="1">
      <c r="A2116"/>
      <c r="B2116" s="213" t="s">
        <v>211</v>
      </c>
      <c r="C2116" s="214" t="s">
        <v>212</v>
      </c>
      <c r="D2116" s="214" t="s">
        <v>213</v>
      </c>
      <c r="E2116" s="214" t="s">
        <v>214</v>
      </c>
      <c r="F2116" s="215" t="s">
        <v>215</v>
      </c>
      <c r="G2116"/>
      <c r="H2116" s="6"/>
      <c r="I2116" s="58"/>
      <c r="J2116" s="190"/>
    </row>
    <row r="2117" spans="1:10" ht="16.2" customHeight="1" thickBot="1">
      <c r="A2117"/>
      <c r="B2117" s="216" t="s">
        <v>216</v>
      </c>
      <c r="C2117" s="217"/>
      <c r="D2117" s="218"/>
      <c r="E2117" s="217"/>
      <c r="F2117" s="219">
        <f>SUM(F2118:F2121)</f>
        <v>0</v>
      </c>
      <c r="G2117"/>
      <c r="H2117" s="6"/>
      <c r="I2117" s="58"/>
      <c r="J2117" s="190"/>
    </row>
    <row r="2118" spans="1:10" ht="16.2" customHeight="1">
      <c r="A2118"/>
      <c r="B2118" s="276"/>
      <c r="C2118" s="187"/>
      <c r="D2118" s="222"/>
      <c r="E2118" s="222"/>
      <c r="F2118" s="223"/>
      <c r="G2118"/>
      <c r="H2118" s="187"/>
      <c r="I2118" s="58"/>
      <c r="J2118" s="190"/>
    </row>
    <row r="2119" spans="1:10" ht="16.2" customHeight="1">
      <c r="A2119"/>
      <c r="B2119" s="220"/>
      <c r="C2119" s="1187"/>
      <c r="D2119" s="222"/>
      <c r="E2119" s="222"/>
      <c r="F2119" s="223"/>
      <c r="G2119"/>
      <c r="H2119" s="188"/>
      <c r="I2119" s="58"/>
      <c r="J2119" s="190"/>
    </row>
    <row r="2120" spans="1:10" ht="16.2" customHeight="1">
      <c r="A2120"/>
      <c r="B2120" s="228"/>
      <c r="C2120" s="225"/>
      <c r="D2120" s="225"/>
      <c r="E2120" s="225"/>
      <c r="F2120" s="223"/>
      <c r="G2120"/>
      <c r="H2120" s="6"/>
      <c r="I2120" s="58"/>
      <c r="J2120" s="190"/>
    </row>
    <row r="2121" spans="1:10" ht="16.2" customHeight="1" thickBot="1">
      <c r="A2121"/>
      <c r="B2121" s="230"/>
      <c r="C2121" s="231"/>
      <c r="D2121" s="231"/>
      <c r="E2121" s="231"/>
      <c r="F2121" s="223"/>
      <c r="G2121"/>
      <c r="H2121" s="189"/>
      <c r="I2121" s="58"/>
      <c r="J2121" s="190"/>
    </row>
    <row r="2122" spans="1:10" ht="16.2" customHeight="1" thickBot="1">
      <c r="A2122"/>
      <c r="B2122" s="216" t="s">
        <v>217</v>
      </c>
      <c r="C2122" s="217"/>
      <c r="D2122" s="218"/>
      <c r="E2122" s="217"/>
      <c r="F2122" s="219">
        <f>SUM(F2123:F2125)</f>
        <v>0</v>
      </c>
      <c r="G2122"/>
      <c r="H2122" s="188"/>
      <c r="I2122" s="58"/>
      <c r="J2122" s="190"/>
    </row>
    <row r="2123" spans="1:10" ht="16.2" customHeight="1">
      <c r="A2123"/>
      <c r="B2123" s="1566"/>
      <c r="C2123" s="1212"/>
      <c r="D2123" s="1213"/>
      <c r="E2123" s="1204"/>
      <c r="F2123" s="1205"/>
      <c r="G2123"/>
      <c r="H2123" s="189"/>
      <c r="I2123" s="58"/>
      <c r="J2123" s="190"/>
    </row>
    <row r="2124" spans="1:10" ht="16.2" customHeight="1">
      <c r="A2124"/>
      <c r="B2124" s="1567"/>
      <c r="C2124" s="225"/>
      <c r="D2124" s="263"/>
      <c r="E2124" s="225"/>
      <c r="F2124" s="223"/>
      <c r="G2124"/>
      <c r="H2124" s="189"/>
      <c r="I2124" s="58"/>
      <c r="J2124" s="190"/>
    </row>
    <row r="2125" spans="1:10" ht="16.2" customHeight="1" thickBot="1">
      <c r="A2125"/>
      <c r="B2125" s="1568"/>
      <c r="C2125" s="231"/>
      <c r="D2125" s="231"/>
      <c r="E2125" s="231"/>
      <c r="F2125" s="223"/>
      <c r="G2125"/>
      <c r="H2125" s="190"/>
      <c r="I2125" s="58"/>
      <c r="J2125" s="190"/>
    </row>
    <row r="2126" spans="1:10" ht="16.2" customHeight="1" thickBot="1">
      <c r="A2126"/>
      <c r="B2126" s="216" t="s">
        <v>218</v>
      </c>
      <c r="C2126" s="217"/>
      <c r="D2126" s="218"/>
      <c r="E2126" s="217"/>
      <c r="F2126" s="219">
        <f>SUM(F2127:F2129)</f>
        <v>0</v>
      </c>
      <c r="G2126"/>
      <c r="H2126" s="189"/>
      <c r="I2126" s="58"/>
      <c r="J2126" s="190"/>
    </row>
    <row r="2127" spans="1:10" ht="16.2" customHeight="1">
      <c r="A2127"/>
      <c r="B2127" s="220"/>
      <c r="C2127" s="221"/>
      <c r="D2127" s="233"/>
      <c r="E2127" s="221"/>
      <c r="F2127" s="223"/>
      <c r="G2127"/>
      <c r="H2127" s="191"/>
      <c r="I2127" s="58"/>
      <c r="J2127" s="190"/>
    </row>
    <row r="2128" spans="1:10" ht="16.2" customHeight="1">
      <c r="A2128"/>
      <c r="B2128" s="224"/>
      <c r="C2128" s="225"/>
      <c r="D2128" s="229"/>
      <c r="E2128" s="225"/>
      <c r="F2128" s="227"/>
      <c r="G2128"/>
      <c r="H2128" s="191"/>
      <c r="I2128" s="58"/>
      <c r="J2128" s="190"/>
    </row>
    <row r="2129" spans="1:10" ht="16.2" customHeight="1" thickBot="1">
      <c r="A2129"/>
      <c r="B2129" s="234"/>
      <c r="C2129" s="231"/>
      <c r="D2129" s="232"/>
      <c r="E2129" s="231"/>
      <c r="F2129" s="235"/>
      <c r="G2129"/>
      <c r="H2129" s="189"/>
      <c r="I2129" s="58"/>
      <c r="J2129" s="190"/>
    </row>
    <row r="2130" spans="1:10" ht="16.2" customHeight="1" thickTop="1" thickBot="1">
      <c r="A2130"/>
      <c r="B2130"/>
      <c r="C2130" s="236"/>
      <c r="D2130" s="237"/>
      <c r="E2130" s="238" t="s">
        <v>219</v>
      </c>
      <c r="F2130" s="239">
        <f>SUM(F2117,F2122,F2126)</f>
        <v>0</v>
      </c>
      <c r="G2130"/>
      <c r="H2130" s="189"/>
      <c r="I2130" s="58"/>
      <c r="J2130" s="190"/>
    </row>
    <row r="2131" spans="1:10" ht="16.2" customHeight="1" thickTop="1" thickBot="1">
      <c r="A2131"/>
      <c r="B2131"/>
      <c r="C2131" s="240"/>
      <c r="D2131" s="241"/>
      <c r="E2131" s="242" t="s">
        <v>220</v>
      </c>
      <c r="F2131" s="239">
        <f>$H$27</f>
        <v>1.5202880000000003</v>
      </c>
      <c r="G2131"/>
      <c r="H2131" s="189"/>
      <c r="I2131" s="58"/>
      <c r="J2131" s="190"/>
    </row>
    <row r="2132" spans="1:10" ht="16.2" customHeight="1" thickTop="1" thickBot="1">
      <c r="A2132"/>
      <c r="B2132"/>
      <c r="C2132" s="243"/>
      <c r="D2132" s="244"/>
      <c r="E2132" s="245" t="s">
        <v>221</v>
      </c>
      <c r="F2132" s="454">
        <f>+F2131*F2130</f>
        <v>0</v>
      </c>
      <c r="G2132"/>
      <c r="H2132" s="192"/>
      <c r="I2132" s="58"/>
      <c r="J2132" s="190"/>
    </row>
    <row r="2133" spans="1:10" ht="16.2" customHeight="1">
      <c r="A2133" s="57"/>
      <c r="B2133" s="57"/>
      <c r="C2133" s="57"/>
      <c r="D2133" s="57"/>
      <c r="E2133" s="57"/>
      <c r="F2133" s="57"/>
      <c r="G2133" s="57"/>
      <c r="H2133" s="58"/>
      <c r="I2133" s="58"/>
      <c r="J2133" s="190"/>
    </row>
    <row r="2134" spans="1:10" ht="16.2" customHeight="1">
      <c r="A2134" s="57"/>
      <c r="B2134" s="57"/>
      <c r="C2134" s="57"/>
      <c r="D2134" s="57"/>
      <c r="E2134" s="57"/>
      <c r="F2134" s="57"/>
      <c r="G2134" s="57"/>
      <c r="H2134" s="58"/>
      <c r="I2134" s="58"/>
      <c r="J2134" s="190"/>
    </row>
    <row r="2135" spans="1:10" ht="16.2" customHeight="1">
      <c r="A2135" s="57"/>
      <c r="B2135" s="57"/>
      <c r="C2135" s="57"/>
      <c r="D2135" s="57"/>
      <c r="E2135" s="57"/>
      <c r="F2135" s="57"/>
      <c r="G2135" s="57"/>
      <c r="H2135" s="58"/>
      <c r="I2135" s="58"/>
      <c r="J2135" s="190"/>
    </row>
    <row r="2136" spans="1:10" ht="16.2" customHeight="1">
      <c r="A2136" s="57"/>
      <c r="B2136" s="57"/>
      <c r="C2136" s="57"/>
      <c r="D2136" s="57"/>
      <c r="E2136" s="57"/>
      <c r="F2136" s="57"/>
      <c r="G2136" s="57"/>
      <c r="H2136" s="58"/>
      <c r="I2136" s="58"/>
      <c r="J2136" s="190"/>
    </row>
    <row r="2137" spans="1:10" ht="16.2" customHeight="1">
      <c r="A2137" s="193"/>
      <c r="B2137" s="194" t="s">
        <v>1172</v>
      </c>
      <c r="C2137" s="193"/>
      <c r="D2137" s="193"/>
      <c r="E2137" s="195" t="str">
        <f>$B$3</f>
        <v xml:space="preserve">ESCUELA Nº </v>
      </c>
      <c r="F2137" s="193"/>
      <c r="G2137" s="193"/>
      <c r="H2137" s="60"/>
      <c r="I2137" s="58"/>
      <c r="J2137" s="190"/>
    </row>
    <row r="2138" spans="1:10" ht="16.2" customHeight="1">
      <c r="A2138" s="193"/>
      <c r="B2138" s="195"/>
      <c r="C2138" s="193"/>
      <c r="D2138" s="193"/>
      <c r="E2138" s="195" t="str">
        <f>$B$4</f>
        <v>SATURNINO SEGUROLA</v>
      </c>
      <c r="F2138" s="193"/>
      <c r="G2138" s="193"/>
      <c r="I2138" s="58"/>
      <c r="J2138" s="190"/>
    </row>
    <row r="2139" spans="1:10" ht="16.2" customHeight="1">
      <c r="A2139" s="193"/>
      <c r="B2139" s="195"/>
      <c r="C2139" s="193"/>
      <c r="D2139" s="193"/>
      <c r="E2139" s="249" t="str">
        <f>$B$5</f>
        <v>SARMIENTO - SAN JUAN</v>
      </c>
      <c r="F2139" s="193"/>
      <c r="G2139" s="193"/>
      <c r="H2139" s="5"/>
      <c r="I2139" s="58"/>
      <c r="J2139" s="190"/>
    </row>
    <row r="2140" spans="1:10" ht="16.2" customHeight="1">
      <c r="A2140" s="196"/>
      <c r="B2140" s="196"/>
      <c r="C2140" s="196"/>
      <c r="D2140" s="197"/>
      <c r="E2140" s="198" t="s">
        <v>207</v>
      </c>
      <c r="F2140" s="196"/>
      <c r="G2140" s="196"/>
      <c r="H2140" s="265"/>
      <c r="I2140" s="58"/>
      <c r="J2140" s="190"/>
    </row>
    <row r="2141" spans="1:10" ht="16.2" customHeight="1">
      <c r="A2141" s="193"/>
      <c r="B2141" s="199" t="s">
        <v>222</v>
      </c>
      <c r="C2141" s="193"/>
      <c r="D2141" s="199"/>
      <c r="E2141" s="199"/>
      <c r="F2141" s="199"/>
      <c r="G2141" s="199"/>
      <c r="H2141" s="2"/>
      <c r="I2141" s="58"/>
      <c r="J2141" s="190"/>
    </row>
    <row r="2142" spans="1:10" ht="16.2" customHeight="1">
      <c r="A2142"/>
      <c r="B2142"/>
      <c r="C2142" s="1148"/>
      <c r="D2142" s="101"/>
      <c r="E2142" s="1148"/>
      <c r="F2142" s="1148"/>
      <c r="G2142"/>
      <c r="H2142" s="2"/>
      <c r="I2142" s="58"/>
      <c r="J2142" s="190"/>
    </row>
    <row r="2143" spans="1:10" ht="16.2" customHeight="1" thickBot="1">
      <c r="A2143"/>
      <c r="B2143"/>
      <c r="C2143" s="1148"/>
      <c r="D2143" s="101"/>
      <c r="E2143" s="1148"/>
      <c r="F2143" s="1148"/>
      <c r="G2143"/>
      <c r="H2143" s="2"/>
      <c r="I2143" s="58"/>
      <c r="J2143" s="190"/>
    </row>
    <row r="2144" spans="1:10" ht="16.2" customHeight="1">
      <c r="A2144"/>
      <c r="B2144" s="201" t="s">
        <v>208</v>
      </c>
      <c r="C2144" s="202" t="s">
        <v>423</v>
      </c>
      <c r="D2144" s="203" t="s">
        <v>424</v>
      </c>
      <c r="E2144" s="204"/>
      <c r="F2144" s="205"/>
      <c r="G2144"/>
      <c r="H2144" s="6"/>
      <c r="I2144" s="58"/>
      <c r="J2144" s="190"/>
    </row>
    <row r="2145" spans="1:10" ht="16.2" customHeight="1">
      <c r="A2145"/>
      <c r="B2145" s="206" t="s">
        <v>209</v>
      </c>
      <c r="C2145" s="207" t="s">
        <v>372</v>
      </c>
      <c r="D2145" s="269" t="s">
        <v>960</v>
      </c>
      <c r="E2145" s="209"/>
      <c r="F2145" s="210"/>
      <c r="G2145"/>
      <c r="H2145" s="6"/>
      <c r="I2145" s="58"/>
      <c r="J2145" s="190"/>
    </row>
    <row r="2146" spans="1:10" ht="16.2" customHeight="1" thickBot="1">
      <c r="A2146"/>
      <c r="B2146" s="206" t="s">
        <v>210</v>
      </c>
      <c r="C2146" s="211" t="s">
        <v>4</v>
      </c>
      <c r="D2146" s="212"/>
      <c r="E2146" s="209"/>
      <c r="F2146" s="210"/>
      <c r="G2146"/>
      <c r="H2146" s="6"/>
      <c r="I2146" s="58"/>
      <c r="J2146" s="190"/>
    </row>
    <row r="2147" spans="1:10" ht="16.2" customHeight="1" thickBot="1">
      <c r="A2147"/>
      <c r="B2147" s="213" t="s">
        <v>211</v>
      </c>
      <c r="C2147" s="214" t="s">
        <v>212</v>
      </c>
      <c r="D2147" s="214" t="s">
        <v>213</v>
      </c>
      <c r="E2147" s="214" t="s">
        <v>214</v>
      </c>
      <c r="F2147" s="215" t="s">
        <v>215</v>
      </c>
      <c r="G2147"/>
      <c r="H2147" s="6"/>
      <c r="I2147" s="58"/>
      <c r="J2147" s="190"/>
    </row>
    <row r="2148" spans="1:10" ht="16.2" customHeight="1" thickBot="1">
      <c r="A2148"/>
      <c r="B2148" s="216" t="s">
        <v>216</v>
      </c>
      <c r="C2148" s="217"/>
      <c r="D2148" s="218"/>
      <c r="E2148" s="217"/>
      <c r="F2148" s="219">
        <f>SUM(F2149:F2151)</f>
        <v>0</v>
      </c>
      <c r="G2148"/>
      <c r="H2148" s="6"/>
      <c r="I2148" s="58"/>
      <c r="J2148" s="190"/>
    </row>
    <row r="2149" spans="1:10" ht="16.2" customHeight="1">
      <c r="A2149"/>
      <c r="B2149" s="276"/>
      <c r="C2149" s="1147"/>
      <c r="D2149" s="222"/>
      <c r="E2149" s="222"/>
      <c r="F2149" s="223"/>
      <c r="G2149"/>
      <c r="H2149" s="187"/>
      <c r="I2149" s="58"/>
      <c r="J2149" s="190"/>
    </row>
    <row r="2150" spans="1:10" ht="16.2" customHeight="1">
      <c r="A2150"/>
      <c r="B2150" s="220"/>
      <c r="C2150" s="221"/>
      <c r="D2150" s="222"/>
      <c r="E2150" s="222"/>
      <c r="F2150" s="223"/>
      <c r="G2150"/>
      <c r="H2150" s="188"/>
      <c r="I2150" s="58"/>
      <c r="J2150" s="190"/>
    </row>
    <row r="2151" spans="1:10" ht="16.2" customHeight="1" thickBot="1">
      <c r="A2151"/>
      <c r="B2151" s="230"/>
      <c r="C2151" s="231"/>
      <c r="D2151" s="231"/>
      <c r="E2151" s="231"/>
      <c r="F2151" s="223"/>
      <c r="G2151"/>
      <c r="H2151" s="189"/>
      <c r="I2151" s="58"/>
      <c r="J2151" s="190"/>
    </row>
    <row r="2152" spans="1:10" ht="16.2" customHeight="1" thickBot="1">
      <c r="A2152"/>
      <c r="B2152" s="216" t="s">
        <v>217</v>
      </c>
      <c r="C2152" s="217"/>
      <c r="D2152" s="218"/>
      <c r="E2152" s="217"/>
      <c r="F2152" s="219">
        <f>SUM(F2153:F2155)</f>
        <v>0</v>
      </c>
      <c r="G2152"/>
      <c r="H2152" s="188"/>
      <c r="I2152" s="58"/>
      <c r="J2152" s="190"/>
    </row>
    <row r="2153" spans="1:10" ht="16.2" customHeight="1">
      <c r="A2153"/>
      <c r="B2153" s="275"/>
      <c r="C2153" s="1212"/>
      <c r="D2153" s="1213"/>
      <c r="E2153" s="1204"/>
      <c r="F2153" s="1205"/>
      <c r="G2153"/>
      <c r="H2153" s="189"/>
      <c r="I2153" s="58"/>
      <c r="J2153" s="190"/>
    </row>
    <row r="2154" spans="1:10" ht="16.2" customHeight="1">
      <c r="A2154"/>
      <c r="B2154" s="261"/>
      <c r="C2154" s="1149"/>
      <c r="D2154" s="263"/>
      <c r="E2154" s="1149"/>
      <c r="F2154" s="223"/>
      <c r="G2154"/>
      <c r="H2154" s="189"/>
      <c r="I2154" s="58"/>
      <c r="J2154" s="190"/>
    </row>
    <row r="2155" spans="1:10" ht="16.2" customHeight="1" thickBot="1">
      <c r="A2155"/>
      <c r="B2155" s="230"/>
      <c r="C2155" s="231"/>
      <c r="D2155" s="231"/>
      <c r="E2155" s="231"/>
      <c r="F2155" s="223"/>
      <c r="G2155"/>
      <c r="H2155" s="190"/>
      <c r="I2155" s="58"/>
      <c r="J2155" s="190"/>
    </row>
    <row r="2156" spans="1:10" ht="16.2" customHeight="1" thickBot="1">
      <c r="A2156"/>
      <c r="B2156" s="216" t="s">
        <v>218</v>
      </c>
      <c r="C2156" s="217"/>
      <c r="D2156" s="218"/>
      <c r="E2156" s="217"/>
      <c r="F2156" s="219">
        <f>SUM(F2157:F2159)</f>
        <v>0</v>
      </c>
      <c r="G2156"/>
      <c r="H2156" s="189"/>
      <c r="I2156" s="58"/>
      <c r="J2156" s="190"/>
    </row>
    <row r="2157" spans="1:10" ht="16.2" customHeight="1">
      <c r="A2157"/>
      <c r="B2157" s="220"/>
      <c r="C2157" s="221"/>
      <c r="D2157" s="233"/>
      <c r="E2157" s="221"/>
      <c r="F2157" s="223"/>
      <c r="G2157"/>
      <c r="H2157" s="191"/>
      <c r="I2157" s="58"/>
      <c r="J2157" s="190"/>
    </row>
    <row r="2158" spans="1:10" ht="16.2" customHeight="1">
      <c r="A2158"/>
      <c r="B2158" s="224"/>
      <c r="C2158" s="1149"/>
      <c r="D2158" s="229"/>
      <c r="E2158" s="1149"/>
      <c r="F2158" s="227"/>
      <c r="G2158"/>
      <c r="H2158" s="191"/>
      <c r="I2158" s="58"/>
      <c r="J2158" s="190"/>
    </row>
    <row r="2159" spans="1:10" ht="16.2" customHeight="1" thickBot="1">
      <c r="A2159"/>
      <c r="B2159" s="234"/>
      <c r="C2159" s="231"/>
      <c r="D2159" s="232"/>
      <c r="E2159" s="231"/>
      <c r="F2159" s="235"/>
      <c r="G2159"/>
      <c r="H2159" s="189"/>
      <c r="I2159" s="58"/>
      <c r="J2159" s="190"/>
    </row>
    <row r="2160" spans="1:10" ht="16.2" customHeight="1" thickTop="1" thickBot="1">
      <c r="A2160"/>
      <c r="B2160"/>
      <c r="C2160" s="236"/>
      <c r="D2160" s="237"/>
      <c r="E2160" s="238" t="s">
        <v>219</v>
      </c>
      <c r="F2160" s="239">
        <f>SUM(F2148,F2152,F2156)</f>
        <v>0</v>
      </c>
      <c r="G2160"/>
      <c r="H2160" s="189"/>
      <c r="I2160" s="58"/>
      <c r="J2160" s="190"/>
    </row>
    <row r="2161" spans="1:10" ht="16.2" customHeight="1" thickTop="1" thickBot="1">
      <c r="A2161"/>
      <c r="B2161"/>
      <c r="C2161" s="240"/>
      <c r="D2161" s="241"/>
      <c r="E2161" s="242" t="s">
        <v>220</v>
      </c>
      <c r="F2161" s="239">
        <f>$H$27</f>
        <v>1.5202880000000003</v>
      </c>
      <c r="G2161"/>
      <c r="H2161" s="189"/>
      <c r="I2161" s="58"/>
      <c r="J2161" s="2"/>
    </row>
    <row r="2162" spans="1:10" ht="16.2" customHeight="1" thickTop="1" thickBot="1">
      <c r="A2162"/>
      <c r="B2162"/>
      <c r="C2162" s="243"/>
      <c r="D2162" s="244"/>
      <c r="E2162" s="245" t="s">
        <v>221</v>
      </c>
      <c r="F2162" s="454">
        <f>+F2161*F2160</f>
        <v>0</v>
      </c>
      <c r="G2162"/>
      <c r="H2162" s="192"/>
      <c r="I2162" s="58"/>
      <c r="J2162" s="2"/>
    </row>
    <row r="2163" spans="1:10" ht="16.2" customHeight="1">
      <c r="A2163"/>
      <c r="B2163"/>
      <c r="C2163" s="23"/>
      <c r="D2163" s="1091"/>
      <c r="E2163" s="1092"/>
      <c r="F2163" s="1093"/>
      <c r="G2163"/>
      <c r="H2163" s="192"/>
      <c r="I2163" s="58"/>
      <c r="J2163" s="2"/>
    </row>
    <row r="2164" spans="1:10" ht="16.2" customHeight="1">
      <c r="A2164"/>
      <c r="B2164"/>
      <c r="C2164" s="23"/>
      <c r="D2164" s="1091"/>
      <c r="E2164" s="1092"/>
      <c r="F2164" s="1093"/>
      <c r="G2164"/>
      <c r="H2164" s="192"/>
      <c r="I2164" s="58"/>
      <c r="J2164" s="2"/>
    </row>
    <row r="2165" spans="1:10" ht="16.2" customHeight="1">
      <c r="A2165"/>
      <c r="B2165"/>
      <c r="C2165" s="23"/>
      <c r="D2165" s="1091"/>
      <c r="E2165" s="1092"/>
      <c r="F2165" s="1093"/>
      <c r="G2165"/>
      <c r="H2165" s="192"/>
      <c r="I2165" s="58"/>
      <c r="J2165" s="2"/>
    </row>
    <row r="2166" spans="1:10" ht="16.2" customHeight="1">
      <c r="A2166" s="57"/>
      <c r="B2166" s="57"/>
      <c r="C2166" s="57"/>
      <c r="D2166" s="57"/>
      <c r="E2166" s="57"/>
      <c r="F2166" s="57"/>
      <c r="G2166" s="57"/>
      <c r="H2166" s="58"/>
      <c r="I2166" s="58"/>
      <c r="J2166" s="2"/>
    </row>
    <row r="2167" spans="1:10" ht="16.2" customHeight="1">
      <c r="A2167" s="57"/>
      <c r="B2167" s="194" t="s">
        <v>1172</v>
      </c>
      <c r="C2167" s="193"/>
      <c r="D2167" s="193"/>
      <c r="E2167" s="195" t="str">
        <f>$B$3</f>
        <v xml:space="preserve">ESCUELA Nº </v>
      </c>
      <c r="F2167" s="57"/>
      <c r="G2167" s="57"/>
      <c r="H2167" s="58"/>
      <c r="I2167" s="61"/>
      <c r="J2167" s="2"/>
    </row>
    <row r="2168" spans="1:10" ht="16.2" customHeight="1">
      <c r="A2168" s="57"/>
      <c r="B2168" s="195"/>
      <c r="C2168" s="193"/>
      <c r="D2168" s="193"/>
      <c r="E2168" s="195" t="str">
        <f>$B$4</f>
        <v>SATURNINO SEGUROLA</v>
      </c>
      <c r="F2168" s="57"/>
      <c r="G2168" s="57"/>
      <c r="H2168" s="58"/>
      <c r="I2168" s="265"/>
      <c r="J2168" s="2"/>
    </row>
    <row r="2169" spans="1:10" ht="16.2" customHeight="1">
      <c r="A2169" s="57"/>
      <c r="B2169" s="195"/>
      <c r="C2169" s="193"/>
      <c r="D2169" s="193"/>
      <c r="E2169" s="249" t="str">
        <f>$B$5</f>
        <v>SARMIENTO - SAN JUAN</v>
      </c>
      <c r="F2169" s="57"/>
      <c r="G2169" s="57"/>
      <c r="H2169" s="58"/>
      <c r="I2169" s="2"/>
      <c r="J2169" s="2"/>
    </row>
    <row r="2170" spans="1:10" ht="16.2" customHeight="1">
      <c r="A2170" s="57"/>
      <c r="B2170" s="196"/>
      <c r="C2170" s="196"/>
      <c r="D2170" s="197"/>
      <c r="E2170" s="198" t="s">
        <v>207</v>
      </c>
      <c r="F2170" s="57"/>
      <c r="G2170" s="57"/>
      <c r="H2170" s="58"/>
      <c r="I2170" s="2"/>
      <c r="J2170" s="2"/>
    </row>
    <row r="2171" spans="1:10" ht="16.2" customHeight="1">
      <c r="A2171" s="57"/>
      <c r="B2171" s="199" t="s">
        <v>222</v>
      </c>
      <c r="C2171" s="193"/>
      <c r="D2171" s="199"/>
      <c r="E2171" s="199"/>
      <c r="F2171" s="57"/>
      <c r="G2171" s="57"/>
      <c r="H2171" s="58"/>
      <c r="I2171" s="2"/>
      <c r="J2171" s="2"/>
    </row>
    <row r="2172" spans="1:10" ht="16.2" customHeight="1" thickBot="1">
      <c r="A2172" s="57"/>
      <c r="B2172" s="57"/>
      <c r="C2172" s="57"/>
      <c r="D2172" s="57"/>
      <c r="E2172" s="57"/>
      <c r="F2172" s="57"/>
      <c r="G2172" s="57"/>
      <c r="H2172" s="58"/>
      <c r="I2172" s="6"/>
      <c r="J2172" s="2"/>
    </row>
    <row r="2173" spans="1:10" ht="16.2" customHeight="1">
      <c r="A2173"/>
      <c r="B2173" s="201" t="s">
        <v>209</v>
      </c>
      <c r="C2173" s="1181" t="s">
        <v>374</v>
      </c>
      <c r="D2173" s="1182" t="s">
        <v>247</v>
      </c>
      <c r="E2173" s="204"/>
      <c r="F2173" s="205"/>
      <c r="G2173"/>
      <c r="H2173" s="6"/>
      <c r="I2173" s="6"/>
      <c r="J2173" s="2"/>
    </row>
    <row r="2174" spans="1:10" ht="16.2" customHeight="1" thickBot="1">
      <c r="A2174"/>
      <c r="B2174" s="1183" t="s">
        <v>210</v>
      </c>
      <c r="C2174" s="211" t="s">
        <v>4</v>
      </c>
      <c r="D2174" s="1184"/>
      <c r="E2174" s="1185"/>
      <c r="F2174" s="1186"/>
      <c r="G2174"/>
      <c r="H2174" s="6"/>
      <c r="I2174" s="6"/>
      <c r="J2174" s="2"/>
    </row>
    <row r="2175" spans="1:10" ht="31.5" customHeight="1" thickBot="1">
      <c r="A2175"/>
      <c r="B2175" s="213" t="s">
        <v>211</v>
      </c>
      <c r="C2175" s="214" t="s">
        <v>212</v>
      </c>
      <c r="D2175" s="214" t="s">
        <v>213</v>
      </c>
      <c r="E2175" s="214" t="s">
        <v>214</v>
      </c>
      <c r="F2175" s="215" t="s">
        <v>215</v>
      </c>
      <c r="G2175"/>
      <c r="H2175" s="6"/>
      <c r="I2175" s="6"/>
      <c r="J2175" s="2"/>
    </row>
    <row r="2176" spans="1:10" ht="16.2" customHeight="1" thickBot="1">
      <c r="A2176"/>
      <c r="B2176" s="216" t="s">
        <v>216</v>
      </c>
      <c r="C2176" s="217"/>
      <c r="D2176" s="218"/>
      <c r="E2176" s="217"/>
      <c r="F2176" s="219">
        <f>SUM(F2177:F2180)</f>
        <v>0</v>
      </c>
      <c r="G2176"/>
      <c r="H2176" s="6"/>
      <c r="I2176" s="6"/>
      <c r="J2176" s="2"/>
    </row>
    <row r="2177" spans="1:10" ht="16.2" customHeight="1">
      <c r="A2177"/>
      <c r="B2177" s="1110"/>
      <c r="C2177" s="1111"/>
      <c r="D2177" s="1112"/>
      <c r="E2177" s="1112"/>
      <c r="F2177" s="1114"/>
      <c r="G2177"/>
      <c r="H2177" s="187"/>
      <c r="I2177" s="187"/>
      <c r="J2177" s="2"/>
    </row>
    <row r="2178" spans="1:10" ht="16.2" customHeight="1">
      <c r="A2178"/>
      <c r="B2178" s="1108"/>
      <c r="C2178" s="221"/>
      <c r="D2178" s="1112"/>
      <c r="E2178" s="1112"/>
      <c r="F2178" s="1114"/>
      <c r="G2178" s="112"/>
      <c r="H2178" s="188"/>
      <c r="I2178" s="188"/>
      <c r="J2178" s="2"/>
    </row>
    <row r="2179" spans="1:10" ht="16.2" customHeight="1">
      <c r="A2179"/>
      <c r="B2179" s="220"/>
      <c r="C2179" s="221"/>
      <c r="D2179" s="222"/>
      <c r="E2179" s="222"/>
      <c r="F2179" s="223"/>
      <c r="G2179"/>
      <c r="H2179" s="189"/>
      <c r="I2179" s="189"/>
      <c r="J2179" s="2"/>
    </row>
    <row r="2180" spans="1:10" ht="16.2" customHeight="1" thickBot="1">
      <c r="A2180"/>
      <c r="B2180" s="230"/>
      <c r="C2180" s="231"/>
      <c r="D2180" s="231"/>
      <c r="E2180" s="231"/>
      <c r="F2180" s="223"/>
      <c r="G2180"/>
      <c r="H2180" s="189"/>
      <c r="I2180" s="189"/>
      <c r="J2180" s="2"/>
    </row>
    <row r="2181" spans="1:10" ht="16.2" customHeight="1" thickBot="1">
      <c r="A2181"/>
      <c r="B2181" s="216" t="s">
        <v>217</v>
      </c>
      <c r="C2181" s="217"/>
      <c r="D2181" s="218"/>
      <c r="E2181" s="217"/>
      <c r="F2181" s="219">
        <f>SUM(F2182:F2184)</f>
        <v>0</v>
      </c>
      <c r="G2181"/>
      <c r="H2181" s="188"/>
      <c r="I2181" s="188"/>
      <c r="J2181" s="2"/>
    </row>
    <row r="2182" spans="1:10" ht="16.2" customHeight="1">
      <c r="A2182"/>
      <c r="B2182" s="275"/>
      <c r="C2182" s="189"/>
      <c r="D2182" s="1213"/>
      <c r="E2182" s="222"/>
      <c r="F2182" s="223"/>
      <c r="G2182"/>
      <c r="H2182" s="189"/>
      <c r="I2182" s="189"/>
      <c r="J2182" s="2"/>
    </row>
    <row r="2183" spans="1:10" ht="16.2" customHeight="1">
      <c r="A2183"/>
      <c r="B2183" s="261"/>
      <c r="C2183" s="225"/>
      <c r="D2183" s="263"/>
      <c r="E2183" s="225"/>
      <c r="F2183" s="223"/>
      <c r="G2183"/>
      <c r="H2183" s="189"/>
      <c r="I2183" s="189"/>
      <c r="J2183" s="2"/>
    </row>
    <row r="2184" spans="1:10" ht="16.2" customHeight="1" thickBot="1">
      <c r="A2184"/>
      <c r="B2184" s="230"/>
      <c r="C2184" s="231"/>
      <c r="D2184" s="231"/>
      <c r="E2184" s="231"/>
      <c r="F2184" s="223"/>
      <c r="G2184"/>
      <c r="H2184" s="190"/>
      <c r="I2184" s="190"/>
      <c r="J2184" s="2"/>
    </row>
    <row r="2185" spans="1:10" ht="16.2" customHeight="1" thickBot="1">
      <c r="A2185"/>
      <c r="B2185" s="216" t="s">
        <v>218</v>
      </c>
      <c r="C2185" s="217"/>
      <c r="D2185" s="218"/>
      <c r="E2185" s="217"/>
      <c r="F2185" s="219">
        <f>SUM(F2186:F2188)</f>
        <v>0</v>
      </c>
      <c r="G2185"/>
      <c r="H2185" s="189"/>
      <c r="I2185" s="189"/>
      <c r="J2185" s="2"/>
    </row>
    <row r="2186" spans="1:10" ht="16.2" customHeight="1">
      <c r="A2186"/>
      <c r="B2186" s="220"/>
      <c r="C2186" s="221"/>
      <c r="D2186" s="233"/>
      <c r="E2186" s="221"/>
      <c r="F2186" s="223"/>
      <c r="G2186"/>
      <c r="H2186" s="191"/>
      <c r="I2186" s="191"/>
      <c r="J2186" s="2"/>
    </row>
    <row r="2187" spans="1:10" ht="16.2" customHeight="1">
      <c r="A2187"/>
      <c r="B2187" s="224"/>
      <c r="C2187" s="225"/>
      <c r="D2187" s="229"/>
      <c r="E2187" s="225"/>
      <c r="F2187" s="227"/>
      <c r="G2187"/>
      <c r="H2187" s="191"/>
      <c r="I2187" s="191"/>
      <c r="J2187" s="2"/>
    </row>
    <row r="2188" spans="1:10" ht="16.2" customHeight="1" thickBot="1">
      <c r="A2188"/>
      <c r="B2188" s="234"/>
      <c r="C2188" s="231"/>
      <c r="D2188" s="232"/>
      <c r="E2188" s="231"/>
      <c r="F2188" s="235"/>
      <c r="G2188"/>
      <c r="H2188" s="189"/>
      <c r="I2188" s="189"/>
      <c r="J2188" s="2"/>
    </row>
    <row r="2189" spans="1:10" ht="16.2" customHeight="1" thickTop="1" thickBot="1">
      <c r="A2189"/>
      <c r="B2189"/>
      <c r="C2189" s="236"/>
      <c r="D2189" s="237"/>
      <c r="E2189" s="238" t="s">
        <v>219</v>
      </c>
      <c r="F2189" s="239">
        <f>SUM(F2176,F2181,F2185)</f>
        <v>0</v>
      </c>
      <c r="G2189"/>
      <c r="H2189" s="189"/>
      <c r="I2189" s="189"/>
      <c r="J2189" s="2"/>
    </row>
    <row r="2190" spans="1:10" ht="16.2" customHeight="1" thickTop="1" thickBot="1">
      <c r="A2190"/>
      <c r="B2190"/>
      <c r="C2190" s="240"/>
      <c r="D2190" s="241"/>
      <c r="E2190" s="242" t="s">
        <v>220</v>
      </c>
      <c r="F2190" s="239">
        <f>$H$27</f>
        <v>1.5202880000000003</v>
      </c>
      <c r="G2190"/>
      <c r="H2190" s="189"/>
      <c r="I2190" s="189"/>
      <c r="J2190" s="2"/>
    </row>
    <row r="2191" spans="1:10" ht="16.2" customHeight="1" thickTop="1" thickBot="1">
      <c r="A2191"/>
      <c r="B2191"/>
      <c r="C2191" s="243"/>
      <c r="D2191" s="244"/>
      <c r="E2191" s="245" t="s">
        <v>221</v>
      </c>
      <c r="F2191" s="454">
        <f>+F2190*F2189</f>
        <v>0</v>
      </c>
      <c r="G2191"/>
      <c r="H2191" s="192"/>
      <c r="I2191" s="192"/>
      <c r="J2191" s="2"/>
    </row>
    <row r="2192" spans="1:10" ht="16.2" customHeight="1">
      <c r="A2192"/>
      <c r="B2192"/>
      <c r="C2192" s="200"/>
      <c r="D2192" s="208"/>
      <c r="E2192" s="246"/>
      <c r="F2192" s="247"/>
      <c r="G2192"/>
      <c r="H2192" s="54"/>
      <c r="I2192" s="54"/>
      <c r="J2192" s="2"/>
    </row>
    <row r="2193" spans="1:10" ht="16.2" customHeight="1">
      <c r="J2193" s="2"/>
    </row>
    <row r="2194" spans="1:10" ht="16.2" customHeight="1">
      <c r="A2194" s="57"/>
      <c r="B2194" s="57"/>
      <c r="C2194" s="57"/>
      <c r="D2194" s="57"/>
      <c r="E2194" s="57"/>
      <c r="F2194" s="57"/>
      <c r="G2194" s="57"/>
      <c r="H2194" s="58"/>
      <c r="I2194" s="58"/>
      <c r="J2194" s="2"/>
    </row>
    <row r="2195" spans="1:10" ht="16.2" customHeight="1">
      <c r="A2195" s="57"/>
      <c r="B2195" s="57"/>
      <c r="C2195" s="57"/>
      <c r="D2195" s="57"/>
      <c r="E2195" s="57"/>
      <c r="F2195" s="57"/>
      <c r="G2195" s="57"/>
      <c r="H2195" s="54"/>
      <c r="I2195" s="54"/>
      <c r="J2195" s="2"/>
    </row>
    <row r="2196" spans="1:10" ht="16.2" customHeight="1">
      <c r="A2196" s="193"/>
      <c r="B2196" s="194" t="s">
        <v>1172</v>
      </c>
      <c r="C2196" s="193"/>
      <c r="D2196" s="193"/>
      <c r="E2196" s="195" t="str">
        <f>$B$3</f>
        <v xml:space="preserve">ESCUELA Nº </v>
      </c>
      <c r="F2196" s="193"/>
      <c r="G2196" s="193"/>
      <c r="H2196" s="54"/>
      <c r="I2196" s="54"/>
      <c r="J2196" s="2"/>
    </row>
    <row r="2197" spans="1:10" ht="16.2" customHeight="1">
      <c r="A2197" s="193"/>
      <c r="B2197" s="195"/>
      <c r="C2197" s="193"/>
      <c r="D2197" s="193"/>
      <c r="E2197" s="195" t="str">
        <f>$B$4</f>
        <v>SATURNINO SEGUROLA</v>
      </c>
      <c r="F2197" s="193"/>
      <c r="G2197" s="193"/>
      <c r="H2197" s="54"/>
      <c r="I2197" s="54"/>
      <c r="J2197" s="2"/>
    </row>
    <row r="2198" spans="1:10" ht="16.2" customHeight="1">
      <c r="A2198" s="193"/>
      <c r="B2198" s="195"/>
      <c r="C2198" s="193"/>
      <c r="D2198" s="193"/>
      <c r="E2198" s="249" t="str">
        <f>$B$5</f>
        <v>SARMIENTO - SAN JUAN</v>
      </c>
      <c r="F2198" s="193"/>
      <c r="G2198" s="193"/>
      <c r="H2198" s="54"/>
      <c r="I2198" s="54"/>
      <c r="J2198" s="2"/>
    </row>
    <row r="2199" spans="1:10" ht="16.2" customHeight="1">
      <c r="A2199" s="196"/>
      <c r="B2199" s="196"/>
      <c r="C2199" s="196"/>
      <c r="D2199" s="197"/>
      <c r="E2199" s="198" t="s">
        <v>207</v>
      </c>
      <c r="F2199" s="196"/>
      <c r="G2199" s="196"/>
      <c r="H2199" s="54"/>
      <c r="I2199" s="54"/>
      <c r="J2199" s="2"/>
    </row>
    <row r="2200" spans="1:10" ht="16.2" customHeight="1">
      <c r="A2200" s="193"/>
      <c r="B2200" s="199" t="s">
        <v>222</v>
      </c>
      <c r="C2200" s="193"/>
      <c r="D2200" s="199"/>
      <c r="E2200" s="199"/>
      <c r="F2200" s="199"/>
      <c r="G2200" s="199"/>
      <c r="H2200" s="54"/>
      <c r="I2200" s="54"/>
      <c r="J2200" s="2"/>
    </row>
    <row r="2201" spans="1:10" ht="16.2" customHeight="1">
      <c r="A2201"/>
      <c r="B2201"/>
      <c r="C2201" s="1251"/>
      <c r="D2201" s="101"/>
      <c r="E2201" s="1251"/>
      <c r="F2201" s="1251"/>
      <c r="G2201"/>
      <c r="H2201" s="54"/>
      <c r="I2201" s="54"/>
      <c r="J2201" s="2"/>
    </row>
    <row r="2202" spans="1:10" ht="16.2" customHeight="1" thickBot="1">
      <c r="A2202"/>
      <c r="B2202"/>
      <c r="C2202" s="1251"/>
      <c r="D2202" s="101"/>
      <c r="E2202" s="1251"/>
      <c r="F2202" s="1251"/>
      <c r="G2202"/>
      <c r="H2202" s="54"/>
      <c r="I2202" s="54"/>
      <c r="J2202" s="2"/>
    </row>
    <row r="2203" spans="1:10" ht="16.2" customHeight="1">
      <c r="A2203"/>
      <c r="B2203" s="201" t="s">
        <v>208</v>
      </c>
      <c r="C2203" s="982" t="s">
        <v>425</v>
      </c>
      <c r="D2203" s="203" t="s">
        <v>424</v>
      </c>
      <c r="E2203" s="204"/>
      <c r="F2203" s="205"/>
      <c r="G2203"/>
      <c r="H2203" s="54"/>
      <c r="I2203" s="54"/>
      <c r="J2203" s="2"/>
    </row>
    <row r="2204" spans="1:10" ht="16.2" customHeight="1">
      <c r="A2204"/>
      <c r="B2204" s="206" t="s">
        <v>209</v>
      </c>
      <c r="C2204" s="207" t="s">
        <v>373</v>
      </c>
      <c r="D2204" s="269" t="s">
        <v>962</v>
      </c>
      <c r="E2204" s="209"/>
      <c r="F2204" s="210"/>
      <c r="G2204"/>
      <c r="H2204" s="54"/>
      <c r="I2204" s="54"/>
      <c r="J2204" s="2"/>
    </row>
    <row r="2205" spans="1:10" ht="16.2" customHeight="1" thickBot="1">
      <c r="A2205"/>
      <c r="B2205" s="206" t="s">
        <v>210</v>
      </c>
      <c r="C2205" s="211" t="s">
        <v>4</v>
      </c>
      <c r="D2205" s="212"/>
      <c r="E2205" s="209"/>
      <c r="F2205" s="210"/>
      <c r="G2205"/>
      <c r="H2205" s="54"/>
      <c r="I2205" s="54"/>
      <c r="J2205" s="2"/>
    </row>
    <row r="2206" spans="1:10" ht="16.2" customHeight="1" thickBot="1">
      <c r="A2206"/>
      <c r="B2206" s="213" t="s">
        <v>211</v>
      </c>
      <c r="C2206" s="214" t="s">
        <v>212</v>
      </c>
      <c r="D2206" s="214" t="s">
        <v>213</v>
      </c>
      <c r="E2206" s="214" t="s">
        <v>214</v>
      </c>
      <c r="F2206" s="215" t="s">
        <v>215</v>
      </c>
      <c r="G2206"/>
      <c r="H2206" s="54"/>
      <c r="I2206" s="54"/>
      <c r="J2206" s="2"/>
    </row>
    <row r="2207" spans="1:10" ht="16.2" customHeight="1" thickBot="1">
      <c r="A2207"/>
      <c r="B2207" s="216" t="s">
        <v>216</v>
      </c>
      <c r="C2207" s="217"/>
      <c r="D2207" s="218"/>
      <c r="E2207" s="217"/>
      <c r="F2207" s="219">
        <f>SUM(F2208:F2212)</f>
        <v>0</v>
      </c>
      <c r="G2207"/>
      <c r="H2207" s="54"/>
      <c r="I2207" s="54"/>
      <c r="J2207" s="2"/>
    </row>
    <row r="2208" spans="1:10" ht="16.2" customHeight="1">
      <c r="A2208"/>
      <c r="B2208" s="276"/>
      <c r="C2208" s="221"/>
      <c r="D2208" s="222"/>
      <c r="E2208" s="222"/>
      <c r="F2208" s="223"/>
      <c r="G2208"/>
      <c r="H2208" s="54"/>
      <c r="I2208" s="54"/>
      <c r="J2208" s="2"/>
    </row>
    <row r="2209" spans="1:10" ht="16.2" customHeight="1">
      <c r="A2209"/>
      <c r="B2209" s="453"/>
      <c r="C2209" s="221"/>
      <c r="D2209" s="222"/>
      <c r="E2209" s="222"/>
      <c r="F2209" s="223"/>
      <c r="G2209"/>
      <c r="H2209" s="54"/>
      <c r="I2209" s="54"/>
      <c r="J2209" s="2"/>
    </row>
    <row r="2210" spans="1:10" ht="16.2" customHeight="1">
      <c r="A2210"/>
      <c r="B2210" s="453"/>
      <c r="C2210" s="221"/>
      <c r="D2210" s="222"/>
      <c r="E2210" s="222"/>
      <c r="F2210" s="223"/>
      <c r="G2210"/>
      <c r="H2210" s="54"/>
      <c r="I2210" s="54"/>
      <c r="J2210" s="2"/>
    </row>
    <row r="2211" spans="1:10" ht="16.2" customHeight="1">
      <c r="A2211"/>
      <c r="B2211" s="220"/>
      <c r="C2211" s="221"/>
      <c r="D2211" s="222"/>
      <c r="E2211" s="222"/>
      <c r="F2211" s="223"/>
      <c r="G2211"/>
      <c r="H2211" s="54"/>
      <c r="I2211" s="54"/>
      <c r="J2211" s="2"/>
    </row>
    <row r="2212" spans="1:10" ht="16.2" customHeight="1" thickBot="1">
      <c r="A2212"/>
      <c r="B2212" s="230"/>
      <c r="C2212" s="231"/>
      <c r="D2212" s="231"/>
      <c r="E2212" s="231"/>
      <c r="F2212" s="223"/>
      <c r="G2212"/>
      <c r="H2212" s="54"/>
      <c r="I2212" s="54"/>
      <c r="J2212" s="2"/>
    </row>
    <row r="2213" spans="1:10" ht="16.2" customHeight="1" thickBot="1">
      <c r="A2213"/>
      <c r="B2213" s="216" t="s">
        <v>217</v>
      </c>
      <c r="C2213" s="217"/>
      <c r="D2213" s="218"/>
      <c r="E2213" s="217"/>
      <c r="F2213" s="219">
        <f>SUM(F2214:F2216)</f>
        <v>0</v>
      </c>
      <c r="G2213"/>
      <c r="H2213" s="54"/>
      <c r="I2213" s="54"/>
      <c r="J2213" s="2"/>
    </row>
    <row r="2214" spans="1:10" ht="16.2" customHeight="1">
      <c r="A2214"/>
      <c r="B2214" s="275"/>
      <c r="C2214" s="221"/>
      <c r="D2214" s="262"/>
      <c r="E2214" s="222"/>
      <c r="F2214" s="223"/>
      <c r="G2214"/>
      <c r="H2214" s="54"/>
      <c r="I2214" s="54"/>
      <c r="J2214" s="2"/>
    </row>
    <row r="2215" spans="1:10" ht="16.2" customHeight="1">
      <c r="A2215"/>
      <c r="B2215" s="261"/>
      <c r="C2215" s="1250"/>
      <c r="D2215" s="263"/>
      <c r="E2215" s="1250"/>
      <c r="F2215" s="223"/>
      <c r="G2215"/>
      <c r="H2215" s="54"/>
      <c r="I2215" s="54"/>
      <c r="J2215" s="2"/>
    </row>
    <row r="2216" spans="1:10" ht="16.2" customHeight="1" thickBot="1">
      <c r="A2216"/>
      <c r="B2216" s="230"/>
      <c r="C2216" s="231"/>
      <c r="D2216" s="231"/>
      <c r="E2216" s="231"/>
      <c r="F2216" s="223"/>
      <c r="G2216"/>
      <c r="H2216" s="54"/>
      <c r="I2216" s="54"/>
      <c r="J2216" s="2"/>
    </row>
    <row r="2217" spans="1:10" ht="16.2" customHeight="1" thickBot="1">
      <c r="A2217"/>
      <c r="B2217" s="216" t="s">
        <v>218</v>
      </c>
      <c r="C2217" s="217"/>
      <c r="D2217" s="218"/>
      <c r="E2217" s="217"/>
      <c r="F2217" s="219">
        <f>SUM(F2218:F2220)</f>
        <v>0</v>
      </c>
      <c r="G2217"/>
      <c r="H2217" s="54"/>
      <c r="I2217" s="54"/>
      <c r="J2217" s="2"/>
    </row>
    <row r="2218" spans="1:10" ht="16.2" customHeight="1">
      <c r="A2218"/>
      <c r="B2218" s="220"/>
      <c r="C2218" s="221"/>
      <c r="D2218" s="233"/>
      <c r="E2218" s="221"/>
      <c r="F2218" s="223"/>
      <c r="G2218"/>
      <c r="H2218" s="54"/>
      <c r="I2218" s="54"/>
      <c r="J2218" s="2"/>
    </row>
    <row r="2219" spans="1:10" ht="16.2" customHeight="1">
      <c r="A2219"/>
      <c r="B2219" s="224"/>
      <c r="C2219" s="1250"/>
      <c r="D2219" s="229"/>
      <c r="E2219" s="1250"/>
      <c r="F2219" s="227"/>
      <c r="G2219"/>
      <c r="H2219" s="54"/>
      <c r="I2219" s="54"/>
      <c r="J2219" s="2"/>
    </row>
    <row r="2220" spans="1:10" ht="16.2" customHeight="1" thickBot="1">
      <c r="A2220"/>
      <c r="B2220" s="234"/>
      <c r="C2220" s="231"/>
      <c r="D2220" s="232"/>
      <c r="E2220" s="231"/>
      <c r="F2220" s="235"/>
      <c r="G2220"/>
      <c r="H2220" s="54"/>
      <c r="I2220" s="54"/>
      <c r="J2220" s="2"/>
    </row>
    <row r="2221" spans="1:10" ht="16.2" customHeight="1" thickTop="1" thickBot="1">
      <c r="A2221"/>
      <c r="B2221"/>
      <c r="C2221" s="236"/>
      <c r="D2221" s="237"/>
      <c r="E2221" s="238" t="s">
        <v>219</v>
      </c>
      <c r="F2221" s="239">
        <f>SUM(F2207,F2213,F2217)</f>
        <v>0</v>
      </c>
      <c r="G2221"/>
      <c r="H2221" s="54"/>
      <c r="I2221" s="54"/>
      <c r="J2221" s="2"/>
    </row>
    <row r="2222" spans="1:10" ht="16.2" customHeight="1" thickTop="1" thickBot="1">
      <c r="A2222"/>
      <c r="B2222"/>
      <c r="C2222" s="240"/>
      <c r="D2222" s="241"/>
      <c r="E2222" s="242" t="s">
        <v>220</v>
      </c>
      <c r="F2222" s="239">
        <f>$H$27</f>
        <v>1.5202880000000003</v>
      </c>
      <c r="G2222"/>
      <c r="H2222" s="54"/>
      <c r="I2222" s="54"/>
      <c r="J2222" s="2"/>
    </row>
    <row r="2223" spans="1:10" ht="16.2" customHeight="1" thickTop="1" thickBot="1">
      <c r="A2223"/>
      <c r="B2223"/>
      <c r="C2223" s="243"/>
      <c r="D2223" s="244"/>
      <c r="E2223" s="245" t="s">
        <v>221</v>
      </c>
      <c r="F2223" s="454">
        <f>+F2222*F2221</f>
        <v>0</v>
      </c>
      <c r="G2223"/>
      <c r="H2223" s="54"/>
      <c r="I2223" s="54"/>
      <c r="J2223" s="2"/>
    </row>
    <row r="2224" spans="1:10" ht="16.2" customHeight="1">
      <c r="A2224"/>
      <c r="B2224"/>
      <c r="C2224" s="23"/>
      <c r="D2224" s="1091"/>
      <c r="E2224" s="1092"/>
      <c r="F2224" s="1093"/>
      <c r="G2224"/>
      <c r="H2224" s="54"/>
      <c r="I2224" s="54"/>
      <c r="J2224" s="2"/>
    </row>
    <row r="2225" spans="1:10" ht="16.2" customHeight="1">
      <c r="A2225"/>
      <c r="B2225"/>
      <c r="C2225" s="23"/>
      <c r="D2225" s="1091"/>
      <c r="E2225" s="1092"/>
      <c r="F2225" s="1093"/>
      <c r="G2225"/>
      <c r="H2225" s="54"/>
      <c r="I2225" s="54"/>
      <c r="J2225" s="2"/>
    </row>
    <row r="2226" spans="1:10" ht="16.2" customHeight="1">
      <c r="A2226" s="57"/>
      <c r="B2226" s="57"/>
      <c r="C2226" s="57"/>
      <c r="D2226" s="57"/>
      <c r="E2226" s="57"/>
      <c r="F2226" s="57"/>
      <c r="G2226" s="57"/>
      <c r="H2226" s="54"/>
      <c r="I2226" s="54"/>
      <c r="J2226" s="2"/>
    </row>
    <row r="2227" spans="1:10" ht="16.2" customHeight="1">
      <c r="A2227" s="193"/>
      <c r="B2227" s="194" t="s">
        <v>1172</v>
      </c>
      <c r="C2227" s="193"/>
      <c r="D2227" s="193"/>
      <c r="E2227" s="195" t="str">
        <f>$B$3</f>
        <v xml:space="preserve">ESCUELA Nº </v>
      </c>
      <c r="F2227" s="193"/>
      <c r="G2227" s="193"/>
      <c r="H2227" s="54"/>
      <c r="I2227" s="54"/>
      <c r="J2227" s="2"/>
    </row>
    <row r="2228" spans="1:10" ht="16.2" customHeight="1">
      <c r="A2228" s="193"/>
      <c r="B2228" s="195"/>
      <c r="C2228" s="193"/>
      <c r="D2228" s="193"/>
      <c r="E2228" s="195" t="str">
        <f>$B$4</f>
        <v>SATURNINO SEGUROLA</v>
      </c>
      <c r="F2228" s="193"/>
      <c r="G2228" s="193"/>
      <c r="H2228" s="54"/>
      <c r="I2228" s="54"/>
      <c r="J2228" s="2"/>
    </row>
    <row r="2229" spans="1:10" ht="16.2" customHeight="1">
      <c r="A2229" s="193"/>
      <c r="B2229" s="195"/>
      <c r="C2229" s="193"/>
      <c r="D2229" s="193"/>
      <c r="E2229" s="249" t="str">
        <f>$B$5</f>
        <v>SARMIENTO - SAN JUAN</v>
      </c>
      <c r="F2229" s="193"/>
      <c r="G2229" s="193"/>
      <c r="H2229" s="54"/>
      <c r="I2229" s="54"/>
      <c r="J2229" s="2"/>
    </row>
    <row r="2230" spans="1:10" ht="16.2" customHeight="1">
      <c r="A2230" s="196"/>
      <c r="B2230" s="196"/>
      <c r="C2230" s="196"/>
      <c r="D2230" s="197"/>
      <c r="E2230" s="198" t="s">
        <v>207</v>
      </c>
      <c r="F2230" s="196"/>
      <c r="G2230" s="196"/>
      <c r="H2230" s="54"/>
      <c r="I2230" s="54"/>
      <c r="J2230" s="2"/>
    </row>
    <row r="2231" spans="1:10" ht="16.2" customHeight="1">
      <c r="A2231" s="193"/>
      <c r="B2231" s="199" t="s">
        <v>222</v>
      </c>
      <c r="C2231" s="193"/>
      <c r="D2231" s="199"/>
      <c r="E2231" s="199"/>
      <c r="F2231" s="199"/>
      <c r="G2231" s="199"/>
      <c r="H2231" s="54"/>
      <c r="I2231" s="54"/>
      <c r="J2231" s="2"/>
    </row>
    <row r="2232" spans="1:10" ht="16.2" customHeight="1">
      <c r="A2232"/>
      <c r="B2232"/>
      <c r="C2232" s="1251"/>
      <c r="D2232" s="101"/>
      <c r="E2232" s="1251"/>
      <c r="F2232" s="1251"/>
      <c r="G2232"/>
      <c r="H2232" s="54"/>
      <c r="I2232" s="54"/>
      <c r="J2232" s="2"/>
    </row>
    <row r="2233" spans="1:10" ht="16.2" customHeight="1" thickBot="1">
      <c r="A2233"/>
      <c r="B2233"/>
      <c r="C2233" s="1251"/>
      <c r="D2233" s="101"/>
      <c r="E2233" s="1251"/>
      <c r="F2233" s="1251"/>
      <c r="G2233"/>
      <c r="H2233" s="54"/>
      <c r="I2233" s="54"/>
      <c r="J2233" s="2"/>
    </row>
    <row r="2234" spans="1:10" ht="16.2" customHeight="1">
      <c r="A2234"/>
      <c r="B2234" s="201" t="s">
        <v>208</v>
      </c>
      <c r="C2234" s="982" t="s">
        <v>425</v>
      </c>
      <c r="D2234" s="983" t="s">
        <v>27</v>
      </c>
      <c r="E2234" s="204"/>
      <c r="F2234" s="205"/>
      <c r="G2234"/>
      <c r="H2234" s="54"/>
      <c r="I2234" s="54"/>
      <c r="J2234" s="2"/>
    </row>
    <row r="2235" spans="1:10" ht="16.2" customHeight="1">
      <c r="A2235"/>
      <c r="B2235" s="206" t="s">
        <v>209</v>
      </c>
      <c r="C2235" s="1058" t="s">
        <v>964</v>
      </c>
      <c r="D2235" s="269" t="s">
        <v>963</v>
      </c>
      <c r="E2235" s="209"/>
      <c r="F2235" s="210"/>
      <c r="G2235"/>
      <c r="H2235" s="54"/>
      <c r="I2235" s="54"/>
      <c r="J2235" s="2"/>
    </row>
    <row r="2236" spans="1:10" ht="16.2" customHeight="1" thickBot="1">
      <c r="A2236"/>
      <c r="B2236" s="206" t="s">
        <v>210</v>
      </c>
      <c r="C2236" s="211" t="s">
        <v>4</v>
      </c>
      <c r="D2236" s="212"/>
      <c r="E2236" s="209"/>
      <c r="F2236" s="210"/>
      <c r="G2236"/>
      <c r="H2236" s="54"/>
      <c r="I2236" s="54"/>
      <c r="J2236" s="2"/>
    </row>
    <row r="2237" spans="1:10" ht="16.2" customHeight="1" thickBot="1">
      <c r="A2237"/>
      <c r="B2237" s="213" t="s">
        <v>211</v>
      </c>
      <c r="C2237" s="214" t="s">
        <v>212</v>
      </c>
      <c r="D2237" s="214" t="s">
        <v>213</v>
      </c>
      <c r="E2237" s="214" t="s">
        <v>214</v>
      </c>
      <c r="F2237" s="215" t="s">
        <v>215</v>
      </c>
      <c r="G2237"/>
      <c r="H2237" s="54"/>
      <c r="I2237" s="54"/>
      <c r="J2237" s="2"/>
    </row>
    <row r="2238" spans="1:10" ht="16.2" customHeight="1" thickBot="1">
      <c r="A2238"/>
      <c r="B2238" s="216" t="s">
        <v>216</v>
      </c>
      <c r="C2238" s="217"/>
      <c r="D2238" s="218"/>
      <c r="E2238" s="217"/>
      <c r="F2238" s="219">
        <f>SUM(F2239:F2241)</f>
        <v>0</v>
      </c>
      <c r="G2238"/>
      <c r="H2238" s="54"/>
      <c r="I2238" s="54"/>
      <c r="J2238" s="2"/>
    </row>
    <row r="2239" spans="1:10" ht="16.2" customHeight="1">
      <c r="A2239"/>
      <c r="B2239" s="261"/>
      <c r="C2239" s="3"/>
      <c r="D2239" s="222"/>
      <c r="E2239" s="222"/>
      <c r="F2239" s="223"/>
      <c r="G2239"/>
      <c r="H2239" s="54"/>
      <c r="I2239" s="54"/>
      <c r="J2239" s="2"/>
    </row>
    <row r="2240" spans="1:10" ht="16.2" customHeight="1">
      <c r="A2240"/>
      <c r="B2240" s="453"/>
      <c r="C2240" s="221"/>
      <c r="D2240" s="222"/>
      <c r="E2240" s="222"/>
      <c r="F2240" s="223"/>
      <c r="G2240"/>
      <c r="H2240" s="54"/>
      <c r="I2240" s="54"/>
      <c r="J2240" s="2"/>
    </row>
    <row r="2241" spans="1:10" ht="16.2" customHeight="1" thickBot="1">
      <c r="A2241"/>
      <c r="B2241" s="230"/>
      <c r="C2241" s="231"/>
      <c r="D2241" s="231"/>
      <c r="E2241" s="231"/>
      <c r="F2241" s="223"/>
      <c r="G2241"/>
      <c r="H2241" s="54"/>
      <c r="I2241" s="54"/>
      <c r="J2241" s="2"/>
    </row>
    <row r="2242" spans="1:10" ht="16.2" customHeight="1" thickBot="1">
      <c r="A2242"/>
      <c r="B2242" s="216" t="s">
        <v>217</v>
      </c>
      <c r="C2242" s="217"/>
      <c r="D2242" s="218"/>
      <c r="E2242" s="217"/>
      <c r="F2242" s="219">
        <f>SUM(F2243:F2245)</f>
        <v>0</v>
      </c>
      <c r="G2242"/>
      <c r="H2242" s="54"/>
      <c r="I2242" s="54"/>
      <c r="J2242" s="2"/>
    </row>
    <row r="2243" spans="1:10" ht="16.2" customHeight="1">
      <c r="A2243"/>
      <c r="B2243" s="264"/>
      <c r="C2243" s="221"/>
      <c r="D2243" s="262"/>
      <c r="E2243" s="222"/>
      <c r="F2243" s="223"/>
      <c r="G2243"/>
      <c r="H2243" s="54"/>
      <c r="I2243" s="54"/>
      <c r="J2243" s="2"/>
    </row>
    <row r="2244" spans="1:10" ht="16.2" customHeight="1">
      <c r="A2244"/>
      <c r="B2244" s="261"/>
      <c r="C2244" s="1250"/>
      <c r="D2244" s="263"/>
      <c r="E2244" s="1250"/>
      <c r="F2244" s="223"/>
      <c r="G2244"/>
      <c r="H2244" s="54"/>
      <c r="I2244" s="54"/>
      <c r="J2244" s="2"/>
    </row>
    <row r="2245" spans="1:10" ht="16.2" customHeight="1" thickBot="1">
      <c r="A2245"/>
      <c r="B2245" s="230"/>
      <c r="C2245" s="231"/>
      <c r="D2245" s="231"/>
      <c r="E2245" s="231"/>
      <c r="F2245" s="223"/>
      <c r="G2245"/>
      <c r="H2245" s="54"/>
      <c r="I2245" s="54"/>
      <c r="J2245" s="2"/>
    </row>
    <row r="2246" spans="1:10" ht="16.2" customHeight="1" thickBot="1">
      <c r="A2246"/>
      <c r="B2246" s="216" t="s">
        <v>218</v>
      </c>
      <c r="C2246" s="217"/>
      <c r="D2246" s="218"/>
      <c r="E2246" s="217"/>
      <c r="F2246" s="219">
        <f>SUM(F2247:F2249)</f>
        <v>0</v>
      </c>
      <c r="G2246"/>
      <c r="H2246" s="54"/>
      <c r="I2246" s="54"/>
      <c r="J2246" s="2"/>
    </row>
    <row r="2247" spans="1:10" ht="16.2" customHeight="1">
      <c r="A2247"/>
      <c r="B2247" s="220"/>
      <c r="C2247" s="221"/>
      <c r="D2247" s="233"/>
      <c r="E2247" s="221"/>
      <c r="F2247" s="223"/>
      <c r="G2247"/>
      <c r="H2247" s="54"/>
      <c r="I2247" s="54"/>
      <c r="J2247" s="2"/>
    </row>
    <row r="2248" spans="1:10" ht="16.2" customHeight="1">
      <c r="A2248"/>
      <c r="B2248" s="224"/>
      <c r="C2248" s="1250"/>
      <c r="D2248" s="229"/>
      <c r="E2248" s="1250"/>
      <c r="F2248" s="227"/>
      <c r="G2248"/>
      <c r="H2248" s="54"/>
      <c r="I2248" s="54"/>
      <c r="J2248" s="2"/>
    </row>
    <row r="2249" spans="1:10" ht="16.2" customHeight="1" thickBot="1">
      <c r="A2249"/>
      <c r="B2249" s="234"/>
      <c r="C2249" s="231"/>
      <c r="D2249" s="232"/>
      <c r="E2249" s="231"/>
      <c r="F2249" s="235"/>
      <c r="G2249"/>
      <c r="H2249" s="54"/>
      <c r="I2249" s="54"/>
      <c r="J2249" s="2"/>
    </row>
    <row r="2250" spans="1:10" ht="16.2" customHeight="1" thickTop="1" thickBot="1">
      <c r="A2250"/>
      <c r="B2250"/>
      <c r="C2250" s="236"/>
      <c r="D2250" s="237"/>
      <c r="E2250" s="238" t="s">
        <v>219</v>
      </c>
      <c r="F2250" s="239">
        <f>SUM(F2238,F2242,F2246)</f>
        <v>0</v>
      </c>
      <c r="G2250"/>
      <c r="H2250" s="54"/>
      <c r="I2250" s="54"/>
      <c r="J2250" s="2"/>
    </row>
    <row r="2251" spans="1:10" ht="16.2" customHeight="1" thickTop="1" thickBot="1">
      <c r="A2251"/>
      <c r="B2251"/>
      <c r="C2251" s="240"/>
      <c r="D2251" s="241"/>
      <c r="E2251" s="242" t="s">
        <v>220</v>
      </c>
      <c r="F2251" s="239">
        <f>$H$27</f>
        <v>1.5202880000000003</v>
      </c>
      <c r="G2251"/>
      <c r="H2251" s="54"/>
      <c r="I2251" s="54"/>
      <c r="J2251" s="2"/>
    </row>
    <row r="2252" spans="1:10" ht="16.2" customHeight="1" thickTop="1" thickBot="1">
      <c r="A2252"/>
      <c r="B2252"/>
      <c r="C2252" s="243"/>
      <c r="D2252" s="244"/>
      <c r="E2252" s="245" t="s">
        <v>221</v>
      </c>
      <c r="F2252" s="454">
        <f>+F2251*F2250</f>
        <v>0</v>
      </c>
      <c r="G2252"/>
      <c r="H2252" s="54"/>
      <c r="I2252" s="54"/>
      <c r="J2252" s="2"/>
    </row>
    <row r="2253" spans="1:10" ht="16.2" customHeight="1">
      <c r="A2253"/>
      <c r="B2253"/>
      <c r="C2253" s="23"/>
      <c r="D2253" s="1091"/>
      <c r="E2253" s="1092"/>
      <c r="F2253" s="1093"/>
      <c r="G2253"/>
      <c r="H2253" s="54"/>
      <c r="I2253" s="54"/>
      <c r="J2253" s="2"/>
    </row>
    <row r="2254" spans="1:10" ht="16.2" customHeight="1">
      <c r="A2254"/>
      <c r="B2254"/>
      <c r="C2254" s="23"/>
      <c r="D2254" s="1091"/>
      <c r="E2254" s="1092"/>
      <c r="F2254" s="1093"/>
      <c r="G2254"/>
      <c r="H2254" s="54"/>
      <c r="I2254" s="54"/>
      <c r="J2254" s="2"/>
    </row>
    <row r="2255" spans="1:10" ht="16.2" customHeight="1">
      <c r="A2255" s="57"/>
      <c r="B2255" s="57"/>
      <c r="C2255" s="57"/>
      <c r="D2255" s="57"/>
      <c r="E2255" s="57"/>
      <c r="F2255" s="57"/>
      <c r="G2255" s="57"/>
      <c r="H2255" s="54"/>
      <c r="I2255" s="54"/>
      <c r="J2255" s="2"/>
    </row>
    <row r="2256" spans="1:10" ht="16.2" customHeight="1">
      <c r="A2256" s="193"/>
      <c r="B2256" s="194" t="s">
        <v>1172</v>
      </c>
      <c r="C2256" s="193"/>
      <c r="D2256" s="193"/>
      <c r="E2256" s="195" t="str">
        <f>$B$3</f>
        <v xml:space="preserve">ESCUELA Nº </v>
      </c>
      <c r="F2256" s="193"/>
      <c r="G2256" s="193"/>
      <c r="H2256" s="54"/>
      <c r="I2256" s="54"/>
      <c r="J2256" s="2"/>
    </row>
    <row r="2257" spans="1:10" ht="16.2" customHeight="1">
      <c r="A2257" s="193"/>
      <c r="B2257" s="195"/>
      <c r="C2257" s="193"/>
      <c r="D2257" s="193"/>
      <c r="E2257" s="195" t="str">
        <f>$B$4</f>
        <v>SATURNINO SEGUROLA</v>
      </c>
      <c r="F2257" s="193"/>
      <c r="G2257" s="193"/>
      <c r="H2257" s="54"/>
      <c r="I2257" s="54"/>
      <c r="J2257" s="2"/>
    </row>
    <row r="2258" spans="1:10" ht="16.2" customHeight="1">
      <c r="A2258" s="193"/>
      <c r="B2258" s="195"/>
      <c r="C2258" s="193"/>
      <c r="D2258" s="193"/>
      <c r="E2258" s="249" t="str">
        <f>$B$5</f>
        <v>SARMIENTO - SAN JUAN</v>
      </c>
      <c r="F2258" s="193"/>
      <c r="G2258" s="193"/>
      <c r="H2258" s="54"/>
      <c r="I2258" s="54"/>
      <c r="J2258" s="2"/>
    </row>
    <row r="2259" spans="1:10" ht="16.2" customHeight="1">
      <c r="A2259" s="196"/>
      <c r="B2259" s="196"/>
      <c r="C2259" s="196"/>
      <c r="D2259" s="197"/>
      <c r="E2259" s="198" t="s">
        <v>207</v>
      </c>
      <c r="F2259" s="196"/>
      <c r="G2259" s="196"/>
      <c r="H2259" s="54"/>
      <c r="I2259" s="54"/>
      <c r="J2259" s="2"/>
    </row>
    <row r="2260" spans="1:10" ht="16.2" customHeight="1">
      <c r="A2260" s="193"/>
      <c r="B2260" s="199" t="s">
        <v>222</v>
      </c>
      <c r="C2260" s="193"/>
      <c r="D2260" s="199"/>
      <c r="E2260" s="199"/>
      <c r="F2260" s="199"/>
      <c r="G2260" s="199"/>
      <c r="H2260" s="54"/>
      <c r="I2260" s="54"/>
      <c r="J2260" s="2"/>
    </row>
    <row r="2261" spans="1:10" ht="16.2" customHeight="1">
      <c r="A2261"/>
      <c r="B2261"/>
      <c r="C2261" s="1251"/>
      <c r="D2261" s="101"/>
      <c r="E2261" s="1251"/>
      <c r="F2261" s="1251"/>
      <c r="G2261"/>
      <c r="H2261" s="54"/>
      <c r="I2261" s="54"/>
      <c r="J2261" s="2"/>
    </row>
    <row r="2262" spans="1:10" ht="16.2" customHeight="1" thickBot="1">
      <c r="A2262"/>
      <c r="B2262"/>
      <c r="C2262" s="1251"/>
      <c r="D2262" s="101"/>
      <c r="E2262" s="1251"/>
      <c r="F2262" s="1251"/>
      <c r="G2262"/>
      <c r="H2262" s="54"/>
      <c r="I2262" s="54"/>
      <c r="J2262" s="2"/>
    </row>
    <row r="2263" spans="1:10" ht="16.2" customHeight="1">
      <c r="A2263"/>
      <c r="B2263" s="201" t="s">
        <v>208</v>
      </c>
      <c r="C2263" s="982" t="s">
        <v>425</v>
      </c>
      <c r="D2263" s="983" t="s">
        <v>27</v>
      </c>
      <c r="E2263" s="204"/>
      <c r="F2263" s="205"/>
      <c r="G2263"/>
      <c r="H2263" s="54"/>
      <c r="I2263" s="54"/>
      <c r="J2263" s="2"/>
    </row>
    <row r="2264" spans="1:10" ht="16.2" customHeight="1">
      <c r="A2264"/>
      <c r="B2264" s="206" t="s">
        <v>209</v>
      </c>
      <c r="C2264" s="1058" t="s">
        <v>970</v>
      </c>
      <c r="D2264" s="269" t="s">
        <v>965</v>
      </c>
      <c r="E2264" s="209"/>
      <c r="F2264" s="210"/>
      <c r="G2264"/>
      <c r="H2264" s="54"/>
      <c r="I2264" s="54"/>
      <c r="J2264" s="2"/>
    </row>
    <row r="2265" spans="1:10" ht="16.2" customHeight="1" thickBot="1">
      <c r="A2265"/>
      <c r="B2265" s="206" t="s">
        <v>210</v>
      </c>
      <c r="C2265" s="211" t="s">
        <v>4</v>
      </c>
      <c r="D2265" s="212"/>
      <c r="E2265" s="209"/>
      <c r="F2265" s="210"/>
      <c r="G2265"/>
      <c r="H2265" s="54"/>
      <c r="I2265" s="54"/>
      <c r="J2265" s="2"/>
    </row>
    <row r="2266" spans="1:10" ht="16.2" customHeight="1" thickBot="1">
      <c r="A2266"/>
      <c r="B2266" s="213" t="s">
        <v>211</v>
      </c>
      <c r="C2266" s="214" t="s">
        <v>212</v>
      </c>
      <c r="D2266" s="214" t="s">
        <v>213</v>
      </c>
      <c r="E2266" s="214" t="s">
        <v>214</v>
      </c>
      <c r="F2266" s="215" t="s">
        <v>215</v>
      </c>
      <c r="G2266"/>
      <c r="H2266" s="54"/>
      <c r="I2266" s="54"/>
      <c r="J2266" s="2"/>
    </row>
    <row r="2267" spans="1:10" ht="16.2" customHeight="1" thickBot="1">
      <c r="A2267"/>
      <c r="B2267" s="216" t="s">
        <v>216</v>
      </c>
      <c r="C2267" s="217"/>
      <c r="D2267" s="218"/>
      <c r="E2267" s="217"/>
      <c r="F2267" s="219">
        <f>SUM(F2268:F2271)</f>
        <v>0</v>
      </c>
      <c r="G2267"/>
      <c r="H2267" s="54"/>
      <c r="I2267" s="54"/>
      <c r="J2267" s="2"/>
    </row>
    <row r="2268" spans="1:10" ht="16.2" customHeight="1">
      <c r="A2268"/>
      <c r="B2268" s="261"/>
      <c r="C2268" s="3"/>
      <c r="D2268" s="222"/>
      <c r="E2268" s="222"/>
      <c r="F2268" s="223"/>
      <c r="G2268"/>
      <c r="H2268" s="54"/>
      <c r="I2268" s="54"/>
      <c r="J2268" s="2"/>
    </row>
    <row r="2269" spans="1:10" ht="16.2" customHeight="1">
      <c r="A2269"/>
      <c r="B2269" s="453"/>
      <c r="C2269" s="221"/>
      <c r="D2269" s="222"/>
      <c r="E2269" s="222"/>
      <c r="F2269" s="223"/>
      <c r="G2269"/>
      <c r="H2269" s="54" t="s">
        <v>943</v>
      </c>
      <c r="I2269" s="54"/>
      <c r="J2269" s="2"/>
    </row>
    <row r="2270" spans="1:10" ht="16.2" customHeight="1">
      <c r="A2270"/>
      <c r="B2270" s="220"/>
      <c r="C2270" s="221"/>
      <c r="D2270" s="222"/>
      <c r="E2270" s="222"/>
      <c r="F2270" s="223"/>
      <c r="G2270"/>
      <c r="H2270" s="54"/>
      <c r="I2270" s="54"/>
      <c r="J2270" s="2"/>
    </row>
    <row r="2271" spans="1:10" ht="16.2" customHeight="1" thickBot="1">
      <c r="A2271"/>
      <c r="B2271" s="230"/>
      <c r="C2271" s="231"/>
      <c r="D2271" s="231"/>
      <c r="E2271" s="231"/>
      <c r="F2271" s="223"/>
      <c r="G2271"/>
      <c r="H2271" s="54"/>
      <c r="I2271" s="54"/>
      <c r="J2271" s="2"/>
    </row>
    <row r="2272" spans="1:10" ht="16.2" customHeight="1" thickBot="1">
      <c r="A2272"/>
      <c r="B2272" s="216" t="s">
        <v>217</v>
      </c>
      <c r="C2272" s="217"/>
      <c r="D2272" s="218"/>
      <c r="E2272" s="217"/>
      <c r="F2272" s="219">
        <f>SUM(F2273:F2275)</f>
        <v>0</v>
      </c>
      <c r="G2272"/>
      <c r="H2272" s="54"/>
      <c r="I2272" s="54"/>
      <c r="J2272" s="2"/>
    </row>
    <row r="2273" spans="1:10" ht="16.2" customHeight="1">
      <c r="A2273"/>
      <c r="B2273" s="264"/>
      <c r="C2273" s="221"/>
      <c r="D2273" s="262"/>
      <c r="E2273" s="222"/>
      <c r="F2273" s="223"/>
      <c r="G2273"/>
      <c r="H2273" s="54"/>
      <c r="I2273" s="54"/>
      <c r="J2273" s="2"/>
    </row>
    <row r="2274" spans="1:10" ht="16.2" customHeight="1">
      <c r="A2274"/>
      <c r="B2274" s="261"/>
      <c r="C2274" s="1250"/>
      <c r="D2274" s="263"/>
      <c r="E2274" s="1250"/>
      <c r="F2274" s="223"/>
      <c r="G2274"/>
      <c r="H2274" s="54"/>
      <c r="I2274" s="54"/>
      <c r="J2274" s="2"/>
    </row>
    <row r="2275" spans="1:10" ht="16.2" customHeight="1" thickBot="1">
      <c r="A2275"/>
      <c r="B2275" s="230"/>
      <c r="C2275" s="231"/>
      <c r="D2275" s="231"/>
      <c r="E2275" s="231"/>
      <c r="F2275" s="223"/>
      <c r="G2275"/>
      <c r="H2275" s="54"/>
      <c r="I2275" s="54"/>
      <c r="J2275" s="2"/>
    </row>
    <row r="2276" spans="1:10" ht="16.2" customHeight="1" thickBot="1">
      <c r="A2276"/>
      <c r="B2276" s="216" t="s">
        <v>218</v>
      </c>
      <c r="C2276" s="217"/>
      <c r="D2276" s="218"/>
      <c r="E2276" s="217"/>
      <c r="F2276" s="219">
        <f>SUM(F2277:F2279)</f>
        <v>0</v>
      </c>
      <c r="G2276"/>
      <c r="H2276" s="54"/>
      <c r="I2276" s="54"/>
      <c r="J2276" s="2"/>
    </row>
    <row r="2277" spans="1:10" ht="16.2" customHeight="1">
      <c r="A2277"/>
      <c r="B2277" s="220"/>
      <c r="C2277" s="221"/>
      <c r="D2277" s="233"/>
      <c r="E2277" s="221"/>
      <c r="F2277" s="223"/>
      <c r="G2277"/>
      <c r="H2277" s="54"/>
      <c r="I2277" s="54"/>
      <c r="J2277" s="2"/>
    </row>
    <row r="2278" spans="1:10" ht="16.2" customHeight="1">
      <c r="A2278"/>
      <c r="B2278" s="224"/>
      <c r="C2278" s="1250"/>
      <c r="D2278" s="229"/>
      <c r="E2278" s="1250"/>
      <c r="F2278" s="227"/>
      <c r="G2278"/>
      <c r="H2278" s="54"/>
      <c r="I2278" s="54"/>
      <c r="J2278" s="2"/>
    </row>
    <row r="2279" spans="1:10" ht="16.2" customHeight="1" thickBot="1">
      <c r="A2279"/>
      <c r="B2279" s="234"/>
      <c r="C2279" s="231"/>
      <c r="D2279" s="232"/>
      <c r="E2279" s="231"/>
      <c r="F2279" s="235"/>
      <c r="G2279"/>
      <c r="H2279" s="54"/>
      <c r="I2279" s="54"/>
      <c r="J2279" s="2"/>
    </row>
    <row r="2280" spans="1:10" ht="16.2" customHeight="1" thickTop="1" thickBot="1">
      <c r="A2280"/>
      <c r="B2280"/>
      <c r="C2280" s="236"/>
      <c r="D2280" s="237"/>
      <c r="E2280" s="238" t="s">
        <v>219</v>
      </c>
      <c r="F2280" s="239">
        <f>SUM(F2267,F2272,F2276)</f>
        <v>0</v>
      </c>
      <c r="G2280"/>
      <c r="H2280" s="54"/>
      <c r="I2280" s="54"/>
      <c r="J2280" s="2"/>
    </row>
    <row r="2281" spans="1:10" ht="16.2" customHeight="1" thickTop="1" thickBot="1">
      <c r="A2281"/>
      <c r="B2281"/>
      <c r="C2281" s="240"/>
      <c r="D2281" s="241"/>
      <c r="E2281" s="242" t="s">
        <v>220</v>
      </c>
      <c r="F2281" s="239">
        <f>$H$27</f>
        <v>1.5202880000000003</v>
      </c>
      <c r="G2281"/>
      <c r="H2281" s="54"/>
      <c r="I2281" s="54"/>
      <c r="J2281" s="2"/>
    </row>
    <row r="2282" spans="1:10" ht="16.2" customHeight="1" thickTop="1" thickBot="1">
      <c r="A2282"/>
      <c r="B2282"/>
      <c r="C2282" s="243"/>
      <c r="D2282" s="244"/>
      <c r="E2282" s="245" t="s">
        <v>221</v>
      </c>
      <c r="F2282" s="454">
        <f>+F2281*F2280</f>
        <v>0</v>
      </c>
      <c r="G2282"/>
      <c r="H2282" s="54"/>
      <c r="I2282" s="54"/>
      <c r="J2282" s="2"/>
    </row>
    <row r="2283" spans="1:10" ht="16.2" customHeight="1">
      <c r="A2283"/>
      <c r="B2283"/>
      <c r="C2283" s="23"/>
      <c r="D2283" s="1091"/>
      <c r="E2283" s="1092"/>
      <c r="F2283" s="1093"/>
      <c r="G2283"/>
      <c r="H2283" s="54"/>
      <c r="I2283" s="54"/>
      <c r="J2283" s="2"/>
    </row>
    <row r="2284" spans="1:10" ht="16.2" customHeight="1">
      <c r="A2284"/>
      <c r="B2284"/>
      <c r="C2284" s="23"/>
      <c r="D2284" s="1091"/>
      <c r="E2284" s="1092"/>
      <c r="F2284" s="1093"/>
      <c r="G2284"/>
      <c r="H2284" s="54"/>
      <c r="I2284" s="54"/>
      <c r="J2284" s="2"/>
    </row>
    <row r="2285" spans="1:10" ht="16.2" customHeight="1">
      <c r="A2285" s="57"/>
      <c r="B2285" s="57"/>
      <c r="C2285" s="57"/>
      <c r="D2285" s="57"/>
      <c r="E2285" s="57"/>
      <c r="F2285" s="57"/>
      <c r="G2285" s="57"/>
      <c r="H2285" s="54"/>
      <c r="I2285" s="54"/>
      <c r="J2285" s="2"/>
    </row>
    <row r="2286" spans="1:10" ht="16.2" customHeight="1">
      <c r="A2286" s="193"/>
      <c r="B2286" s="194" t="s">
        <v>1172</v>
      </c>
      <c r="C2286" s="193"/>
      <c r="D2286" s="193"/>
      <c r="E2286" s="195" t="str">
        <f>$B$3</f>
        <v xml:space="preserve">ESCUELA Nº </v>
      </c>
      <c r="F2286" s="193"/>
      <c r="G2286" s="193"/>
      <c r="H2286" s="54"/>
      <c r="I2286" s="54"/>
      <c r="J2286" s="2"/>
    </row>
    <row r="2287" spans="1:10" ht="16.2" customHeight="1">
      <c r="A2287" s="193"/>
      <c r="B2287" s="195"/>
      <c r="C2287" s="193"/>
      <c r="D2287" s="193"/>
      <c r="E2287" s="195" t="str">
        <f>$B$4</f>
        <v>SATURNINO SEGUROLA</v>
      </c>
      <c r="F2287" s="193"/>
      <c r="G2287" s="193"/>
      <c r="H2287" s="54"/>
      <c r="I2287" s="54"/>
      <c r="J2287" s="2"/>
    </row>
    <row r="2288" spans="1:10" ht="16.2" customHeight="1">
      <c r="A2288" s="193"/>
      <c r="B2288" s="195"/>
      <c r="C2288" s="193"/>
      <c r="D2288" s="193"/>
      <c r="E2288" s="249" t="str">
        <f>$B$5</f>
        <v>SARMIENTO - SAN JUAN</v>
      </c>
      <c r="F2288" s="193"/>
      <c r="G2288" s="193"/>
      <c r="H2288" s="54"/>
      <c r="I2288" s="54"/>
      <c r="J2288" s="2"/>
    </row>
    <row r="2289" spans="1:10" ht="16.2" customHeight="1">
      <c r="A2289" s="196"/>
      <c r="B2289" s="196"/>
      <c r="C2289" s="196"/>
      <c r="D2289" s="197"/>
      <c r="E2289" s="198" t="s">
        <v>207</v>
      </c>
      <c r="F2289" s="196"/>
      <c r="G2289" s="196"/>
      <c r="H2289" s="54"/>
      <c r="I2289" s="54"/>
      <c r="J2289" s="2"/>
    </row>
    <row r="2290" spans="1:10" ht="16.2" customHeight="1">
      <c r="A2290" s="193"/>
      <c r="B2290" s="199" t="s">
        <v>222</v>
      </c>
      <c r="C2290" s="193"/>
      <c r="D2290" s="199"/>
      <c r="E2290" s="199"/>
      <c r="F2290" s="199"/>
      <c r="G2290" s="199"/>
      <c r="H2290" s="54"/>
      <c r="I2290" s="54"/>
      <c r="J2290" s="2"/>
    </row>
    <row r="2291" spans="1:10" ht="16.2" customHeight="1">
      <c r="A2291"/>
      <c r="B2291"/>
      <c r="C2291" s="1251"/>
      <c r="D2291" s="101"/>
      <c r="E2291" s="1251"/>
      <c r="F2291" s="1251"/>
      <c r="G2291"/>
      <c r="H2291" s="54"/>
      <c r="I2291" s="54"/>
      <c r="J2291" s="2"/>
    </row>
    <row r="2292" spans="1:10" ht="16.2" customHeight="1" thickBot="1">
      <c r="A2292"/>
      <c r="B2292"/>
      <c r="C2292" s="1251"/>
      <c r="D2292" s="101"/>
      <c r="E2292" s="1251"/>
      <c r="F2292" s="1251"/>
      <c r="G2292"/>
      <c r="H2292" s="54"/>
      <c r="I2292" s="54"/>
      <c r="J2292" s="2"/>
    </row>
    <row r="2293" spans="1:10" ht="16.2" customHeight="1">
      <c r="A2293"/>
      <c r="B2293" s="201" t="s">
        <v>208</v>
      </c>
      <c r="C2293" s="982" t="s">
        <v>425</v>
      </c>
      <c r="D2293" s="983" t="s">
        <v>27</v>
      </c>
      <c r="E2293" s="204"/>
      <c r="F2293" s="205"/>
      <c r="G2293"/>
      <c r="H2293" s="54"/>
      <c r="I2293" s="54"/>
      <c r="J2293" s="2"/>
    </row>
    <row r="2294" spans="1:10" ht="16.2" customHeight="1">
      <c r="A2294"/>
      <c r="B2294" s="206" t="s">
        <v>209</v>
      </c>
      <c r="C2294" s="1058" t="s">
        <v>971</v>
      </c>
      <c r="D2294" s="269" t="s">
        <v>966</v>
      </c>
      <c r="E2294" s="209"/>
      <c r="F2294" s="210"/>
      <c r="G2294"/>
      <c r="H2294" s="54"/>
      <c r="I2294" s="54"/>
      <c r="J2294" s="2"/>
    </row>
    <row r="2295" spans="1:10" ht="16.2" customHeight="1" thickBot="1">
      <c r="A2295"/>
      <c r="B2295" s="206" t="s">
        <v>210</v>
      </c>
      <c r="C2295" s="211" t="s">
        <v>4</v>
      </c>
      <c r="D2295" s="212"/>
      <c r="E2295" s="209"/>
      <c r="F2295" s="210"/>
      <c r="G2295"/>
      <c r="H2295" s="54"/>
      <c r="I2295" s="54"/>
      <c r="J2295" s="2"/>
    </row>
    <row r="2296" spans="1:10" ht="16.2" customHeight="1" thickBot="1">
      <c r="A2296"/>
      <c r="B2296" s="213" t="s">
        <v>211</v>
      </c>
      <c r="C2296" s="214" t="s">
        <v>212</v>
      </c>
      <c r="D2296" s="214" t="s">
        <v>213</v>
      </c>
      <c r="E2296" s="214" t="s">
        <v>214</v>
      </c>
      <c r="F2296" s="215" t="s">
        <v>215</v>
      </c>
      <c r="G2296"/>
      <c r="H2296" s="54"/>
      <c r="I2296" s="54"/>
      <c r="J2296" s="2"/>
    </row>
    <row r="2297" spans="1:10" ht="16.2" customHeight="1" thickBot="1">
      <c r="A2297"/>
      <c r="B2297" s="216" t="s">
        <v>216</v>
      </c>
      <c r="C2297" s="217"/>
      <c r="D2297" s="218"/>
      <c r="E2297" s="217"/>
      <c r="F2297" s="219">
        <f>SUM(F2298:F2300)</f>
        <v>0</v>
      </c>
      <c r="G2297"/>
      <c r="H2297" s="54"/>
      <c r="I2297" s="54"/>
      <c r="J2297" s="2"/>
    </row>
    <row r="2298" spans="1:10" ht="16.2" customHeight="1">
      <c r="A2298"/>
      <c r="B2298" s="261"/>
      <c r="C2298" s="3"/>
      <c r="D2298" s="1270"/>
      <c r="E2298" s="222"/>
      <c r="F2298" s="223"/>
      <c r="G2298"/>
      <c r="H2298" s="54"/>
      <c r="I2298" s="54"/>
      <c r="J2298" s="2"/>
    </row>
    <row r="2299" spans="1:10" ht="16.2" customHeight="1">
      <c r="A2299"/>
      <c r="B2299" s="453"/>
      <c r="C2299" s="221"/>
      <c r="D2299" s="222"/>
      <c r="E2299" s="222"/>
      <c r="F2299" s="223"/>
      <c r="G2299"/>
      <c r="H2299" s="54"/>
      <c r="I2299" s="54"/>
      <c r="J2299" s="2"/>
    </row>
    <row r="2300" spans="1:10" ht="16.2" customHeight="1" thickBot="1">
      <c r="A2300"/>
      <c r="B2300" s="230"/>
      <c r="C2300" s="231"/>
      <c r="D2300" s="231"/>
      <c r="E2300" s="231"/>
      <c r="F2300" s="223"/>
      <c r="G2300"/>
      <c r="H2300" s="54"/>
      <c r="I2300" s="54"/>
      <c r="J2300" s="2"/>
    </row>
    <row r="2301" spans="1:10" ht="16.2" customHeight="1" thickBot="1">
      <c r="A2301"/>
      <c r="B2301" s="216" t="s">
        <v>217</v>
      </c>
      <c r="C2301" s="217"/>
      <c r="D2301" s="218"/>
      <c r="E2301" s="217"/>
      <c r="F2301" s="219">
        <f>SUM(F2302:F2304)</f>
        <v>0</v>
      </c>
      <c r="G2301"/>
      <c r="H2301" s="54"/>
      <c r="I2301" s="54"/>
      <c r="J2301" s="2"/>
    </row>
    <row r="2302" spans="1:10" ht="16.2" customHeight="1">
      <c r="A2302"/>
      <c r="B2302" s="1115"/>
      <c r="C2302" s="1117"/>
      <c r="D2302" s="1118"/>
      <c r="E2302" s="1138"/>
      <c r="F2302" s="223"/>
      <c r="G2302"/>
      <c r="H2302" s="54"/>
      <c r="I2302" s="54"/>
      <c r="J2302" s="2"/>
    </row>
    <row r="2303" spans="1:10" ht="16.2" customHeight="1">
      <c r="A2303"/>
      <c r="B2303" s="1110"/>
      <c r="C2303" s="1119"/>
      <c r="D2303" s="1120"/>
      <c r="E2303" s="1138"/>
      <c r="F2303" s="223"/>
      <c r="G2303"/>
      <c r="H2303" s="54"/>
      <c r="I2303" s="54"/>
      <c r="J2303" s="2"/>
    </row>
    <row r="2304" spans="1:10" ht="16.2" customHeight="1" thickBot="1">
      <c r="A2304"/>
      <c r="B2304" s="230"/>
      <c r="C2304" s="231"/>
      <c r="D2304" s="231"/>
      <c r="E2304" s="231"/>
      <c r="F2304" s="223"/>
      <c r="G2304"/>
      <c r="H2304" s="54"/>
      <c r="I2304" s="54"/>
      <c r="J2304" s="2"/>
    </row>
    <row r="2305" spans="1:10" ht="16.2" customHeight="1" thickBot="1">
      <c r="A2305"/>
      <c r="B2305" s="216" t="s">
        <v>218</v>
      </c>
      <c r="C2305" s="217"/>
      <c r="D2305" s="218"/>
      <c r="E2305" s="217"/>
      <c r="F2305" s="219">
        <f>SUM(F2306:F2308)</f>
        <v>0</v>
      </c>
      <c r="G2305"/>
      <c r="H2305" s="54"/>
      <c r="I2305" s="54"/>
      <c r="J2305" s="2"/>
    </row>
    <row r="2306" spans="1:10" ht="16.2" customHeight="1">
      <c r="A2306"/>
      <c r="B2306" s="220"/>
      <c r="C2306" s="221"/>
      <c r="D2306" s="233"/>
      <c r="E2306" s="221"/>
      <c r="F2306" s="223"/>
      <c r="G2306"/>
      <c r="H2306" s="54"/>
      <c r="I2306" s="54"/>
      <c r="J2306" s="2"/>
    </row>
    <row r="2307" spans="1:10" ht="16.2" customHeight="1">
      <c r="A2307"/>
      <c r="B2307" s="224"/>
      <c r="C2307" s="1250"/>
      <c r="D2307" s="229"/>
      <c r="E2307" s="1250"/>
      <c r="F2307" s="227"/>
      <c r="G2307"/>
      <c r="H2307" s="54"/>
      <c r="I2307" s="54"/>
      <c r="J2307" s="2"/>
    </row>
    <row r="2308" spans="1:10" ht="16.2" customHeight="1" thickBot="1">
      <c r="A2308"/>
      <c r="B2308" s="234"/>
      <c r="C2308" s="231"/>
      <c r="D2308" s="232"/>
      <c r="E2308" s="231"/>
      <c r="F2308" s="235"/>
      <c r="G2308"/>
      <c r="H2308" s="54"/>
      <c r="I2308" s="54"/>
      <c r="J2308" s="2"/>
    </row>
    <row r="2309" spans="1:10" ht="16.2" customHeight="1" thickTop="1" thickBot="1">
      <c r="A2309"/>
      <c r="B2309"/>
      <c r="C2309" s="236"/>
      <c r="D2309" s="237"/>
      <c r="E2309" s="238" t="s">
        <v>219</v>
      </c>
      <c r="F2309" s="239">
        <f>SUM(F2297,F2301,F2305)</f>
        <v>0</v>
      </c>
      <c r="G2309"/>
      <c r="H2309" s="54"/>
      <c r="I2309" s="1252"/>
      <c r="J2309" s="1256"/>
    </row>
    <row r="2310" spans="1:10" ht="16.2" customHeight="1" thickTop="1" thickBot="1">
      <c r="A2310"/>
      <c r="B2310"/>
      <c r="C2310" s="240"/>
      <c r="D2310" s="241"/>
      <c r="E2310" s="242" t="s">
        <v>220</v>
      </c>
      <c r="F2310" s="239">
        <f>$H$27</f>
        <v>1.5202880000000003</v>
      </c>
      <c r="G2310"/>
      <c r="H2310" s="54"/>
      <c r="I2310" s="1252"/>
      <c r="J2310" s="1256"/>
    </row>
    <row r="2311" spans="1:10" ht="16.2" customHeight="1" thickTop="1" thickBot="1">
      <c r="A2311"/>
      <c r="B2311"/>
      <c r="C2311" s="243"/>
      <c r="D2311" s="244"/>
      <c r="E2311" s="245" t="s">
        <v>221</v>
      </c>
      <c r="F2311" s="454">
        <f>+F2310*F2309</f>
        <v>0</v>
      </c>
      <c r="G2311"/>
      <c r="H2311" s="54"/>
      <c r="I2311" s="1252"/>
      <c r="J2311" s="1256"/>
    </row>
    <row r="2312" spans="1:10" ht="16.2" customHeight="1">
      <c r="A2312"/>
      <c r="B2312"/>
      <c r="C2312" s="23"/>
      <c r="D2312" s="1091"/>
      <c r="E2312" s="1092"/>
      <c r="F2312" s="1093"/>
      <c r="G2312"/>
      <c r="H2312" s="54"/>
      <c r="I2312" s="1252"/>
      <c r="J2312" s="1256"/>
    </row>
    <row r="2313" spans="1:10" ht="16.2" customHeight="1">
      <c r="A2313"/>
      <c r="B2313"/>
      <c r="C2313" s="23"/>
      <c r="D2313" s="1091"/>
      <c r="E2313" s="1092"/>
      <c r="F2313" s="1093"/>
      <c r="G2313"/>
      <c r="H2313" s="54"/>
      <c r="I2313" s="1252"/>
      <c r="J2313" s="1256"/>
    </row>
    <row r="2314" spans="1:10" ht="16.2" customHeight="1">
      <c r="A2314"/>
      <c r="B2314"/>
      <c r="C2314" s="23"/>
      <c r="D2314" s="1091"/>
      <c r="E2314" s="1092"/>
      <c r="F2314" s="1093"/>
      <c r="G2314"/>
      <c r="H2314" s="54"/>
      <c r="I2314" s="1252"/>
      <c r="J2314" s="1256"/>
    </row>
    <row r="2315" spans="1:10" ht="16.2" customHeight="1">
      <c r="A2315" s="57"/>
      <c r="B2315" s="57"/>
      <c r="C2315" s="57"/>
      <c r="D2315" s="57"/>
      <c r="E2315" s="57"/>
      <c r="F2315" s="57"/>
      <c r="G2315"/>
      <c r="H2315" s="54"/>
      <c r="I2315" s="54"/>
      <c r="J2315" s="2"/>
    </row>
    <row r="2316" spans="1:10" ht="16.2" customHeight="1">
      <c r="A2316" s="193"/>
      <c r="B2316" s="194" t="s">
        <v>1172</v>
      </c>
      <c r="C2316" s="193"/>
      <c r="D2316" s="193"/>
      <c r="E2316" s="195" t="str">
        <f>$B$3</f>
        <v xml:space="preserve">ESCUELA Nº </v>
      </c>
      <c r="F2316" s="193"/>
      <c r="G2316"/>
      <c r="H2316" s="54"/>
      <c r="I2316" s="54"/>
      <c r="J2316" s="2"/>
    </row>
    <row r="2317" spans="1:10" ht="16.2" customHeight="1">
      <c r="A2317" s="193"/>
      <c r="B2317" s="195"/>
      <c r="C2317" s="193"/>
      <c r="D2317" s="193"/>
      <c r="E2317" s="195" t="str">
        <f>$B$4</f>
        <v>SATURNINO SEGUROLA</v>
      </c>
      <c r="F2317" s="193"/>
      <c r="G2317"/>
      <c r="H2317" s="54"/>
      <c r="I2317" s="54"/>
      <c r="J2317" s="2"/>
    </row>
    <row r="2318" spans="1:10" ht="16.2" customHeight="1">
      <c r="A2318" s="193"/>
      <c r="B2318" s="195"/>
      <c r="C2318" s="193"/>
      <c r="D2318" s="193"/>
      <c r="E2318" s="249" t="str">
        <f>$B$5</f>
        <v>SARMIENTO - SAN JUAN</v>
      </c>
      <c r="F2318" s="193"/>
      <c r="G2318"/>
      <c r="H2318" s="54"/>
      <c r="I2318" s="54"/>
      <c r="J2318" s="2"/>
    </row>
    <row r="2319" spans="1:10" ht="17.25" customHeight="1">
      <c r="A2319" s="196"/>
      <c r="B2319" s="196"/>
      <c r="C2319" s="196"/>
      <c r="D2319" s="197"/>
      <c r="E2319" s="198" t="s">
        <v>207</v>
      </c>
      <c r="F2319" s="196"/>
      <c r="G2319"/>
      <c r="H2319" s="54"/>
      <c r="I2319" s="54"/>
      <c r="J2319" s="2"/>
    </row>
    <row r="2320" spans="1:10" ht="17.25" customHeight="1">
      <c r="A2320" s="193"/>
      <c r="B2320" s="199" t="s">
        <v>222</v>
      </c>
      <c r="C2320" s="193"/>
      <c r="D2320" s="199"/>
      <c r="E2320" s="199"/>
      <c r="F2320" s="199"/>
      <c r="G2320"/>
      <c r="H2320" s="54"/>
      <c r="I2320" s="54"/>
      <c r="J2320" s="2"/>
    </row>
    <row r="2321" spans="1:10" ht="17.25" customHeight="1">
      <c r="A2321"/>
      <c r="B2321"/>
      <c r="C2321" s="1251"/>
      <c r="D2321" s="101"/>
      <c r="E2321" s="1251"/>
      <c r="F2321" s="1251"/>
      <c r="G2321"/>
      <c r="H2321" s="54"/>
      <c r="I2321" s="54"/>
      <c r="J2321" s="2"/>
    </row>
    <row r="2322" spans="1:10" ht="17.25" customHeight="1" thickBot="1">
      <c r="A2322"/>
      <c r="B2322"/>
      <c r="C2322" s="1251"/>
      <c r="D2322" s="101"/>
      <c r="E2322" s="1251"/>
      <c r="F2322" s="1251"/>
      <c r="G2322"/>
      <c r="H2322" s="54"/>
      <c r="I2322" s="54"/>
      <c r="J2322" s="2"/>
    </row>
    <row r="2323" spans="1:10" ht="17.25" customHeight="1">
      <c r="A2323"/>
      <c r="B2323" s="201" t="s">
        <v>208</v>
      </c>
      <c r="C2323" s="1253" t="s">
        <v>425</v>
      </c>
      <c r="D2323" s="983" t="s">
        <v>27</v>
      </c>
      <c r="E2323" s="204"/>
      <c r="F2323" s="205"/>
      <c r="G2323"/>
      <c r="H2323" s="54"/>
      <c r="I2323" s="54"/>
      <c r="J2323" s="2"/>
    </row>
    <row r="2324" spans="1:10" ht="17.25" customHeight="1">
      <c r="A2324"/>
      <c r="B2324" s="206" t="s">
        <v>209</v>
      </c>
      <c r="C2324" s="1254" t="s">
        <v>972</v>
      </c>
      <c r="D2324" s="269" t="s">
        <v>967</v>
      </c>
      <c r="E2324" s="209"/>
      <c r="F2324" s="210"/>
      <c r="G2324"/>
      <c r="H2324" s="54"/>
      <c r="I2324" s="54"/>
      <c r="J2324" s="2"/>
    </row>
    <row r="2325" spans="1:10" ht="17.25" customHeight="1" thickBot="1">
      <c r="A2325"/>
      <c r="B2325" s="206" t="s">
        <v>210</v>
      </c>
      <c r="C2325" s="1255" t="s">
        <v>4</v>
      </c>
      <c r="D2325" s="212"/>
      <c r="E2325" s="209"/>
      <c r="F2325" s="210"/>
      <c r="G2325"/>
      <c r="H2325" s="54"/>
      <c r="I2325" s="54"/>
      <c r="J2325" s="2"/>
    </row>
    <row r="2326" spans="1:10" ht="17.25" customHeight="1" thickBot="1">
      <c r="A2326"/>
      <c r="B2326" s="213" t="s">
        <v>211</v>
      </c>
      <c r="C2326" s="214" t="s">
        <v>212</v>
      </c>
      <c r="D2326" s="214" t="s">
        <v>213</v>
      </c>
      <c r="E2326" s="214" t="s">
        <v>214</v>
      </c>
      <c r="F2326" s="215" t="s">
        <v>215</v>
      </c>
      <c r="G2326"/>
      <c r="H2326" s="54"/>
      <c r="I2326" s="54"/>
      <c r="J2326" s="2"/>
    </row>
    <row r="2327" spans="1:10" ht="17.25" customHeight="1" thickBot="1">
      <c r="A2327"/>
      <c r="B2327" s="216" t="s">
        <v>216</v>
      </c>
      <c r="C2327" s="217"/>
      <c r="D2327" s="218"/>
      <c r="E2327" s="217"/>
      <c r="F2327" s="219">
        <f>SUM(F2328:F2332)</f>
        <v>0</v>
      </c>
      <c r="G2327"/>
      <c r="H2327" s="54"/>
      <c r="I2327" s="54"/>
      <c r="J2327" s="2"/>
    </row>
    <row r="2328" spans="1:10" ht="17.25" customHeight="1">
      <c r="A2328"/>
      <c r="B2328" s="276"/>
      <c r="C2328" s="3"/>
      <c r="D2328" s="222"/>
      <c r="E2328" s="222"/>
      <c r="F2328" s="223"/>
      <c r="G2328"/>
      <c r="H2328" s="54"/>
      <c r="I2328" s="54"/>
      <c r="J2328" s="2"/>
    </row>
    <row r="2329" spans="1:10" ht="17.25" customHeight="1">
      <c r="A2329"/>
      <c r="B2329" s="453"/>
      <c r="C2329" s="221"/>
      <c r="D2329" s="222"/>
      <c r="E2329" s="222"/>
      <c r="F2329" s="223"/>
      <c r="G2329"/>
      <c r="H2329" s="54"/>
      <c r="I2329" s="54"/>
      <c r="J2329" s="2"/>
    </row>
    <row r="2330" spans="1:10" ht="17.25" customHeight="1">
      <c r="A2330"/>
      <c r="B2330" s="453"/>
      <c r="C2330" s="221"/>
      <c r="D2330" s="222"/>
      <c r="E2330" s="222"/>
      <c r="F2330" s="223"/>
      <c r="G2330"/>
      <c r="H2330" s="54"/>
      <c r="I2330" s="54"/>
      <c r="J2330" s="2"/>
    </row>
    <row r="2331" spans="1:10" ht="17.25" customHeight="1">
      <c r="A2331"/>
      <c r="B2331" s="220"/>
      <c r="C2331" s="221"/>
      <c r="D2331" s="222"/>
      <c r="E2331" s="222"/>
      <c r="F2331" s="223"/>
      <c r="G2331"/>
      <c r="H2331" s="54"/>
      <c r="I2331" s="54"/>
      <c r="J2331" s="2"/>
    </row>
    <row r="2332" spans="1:10" ht="17.25" customHeight="1" thickBot="1">
      <c r="A2332"/>
      <c r="B2332" s="230"/>
      <c r="C2332" s="231"/>
      <c r="D2332" s="231"/>
      <c r="E2332" s="231"/>
      <c r="F2332" s="223"/>
      <c r="G2332"/>
      <c r="H2332" s="54"/>
      <c r="I2332" s="54"/>
      <c r="J2332" s="2"/>
    </row>
    <row r="2333" spans="1:10" ht="17.25" customHeight="1" thickBot="1">
      <c r="A2333"/>
      <c r="B2333" s="216" t="s">
        <v>217</v>
      </c>
      <c r="C2333" s="217"/>
      <c r="D2333" s="218"/>
      <c r="E2333" s="217"/>
      <c r="F2333" s="219">
        <f>SUM(F2334:F2336)</f>
        <v>0</v>
      </c>
      <c r="G2333"/>
      <c r="H2333" s="54"/>
      <c r="I2333" s="54"/>
      <c r="J2333" s="2"/>
    </row>
    <row r="2334" spans="1:10" ht="17.25" customHeight="1">
      <c r="A2334"/>
      <c r="B2334" s="275"/>
      <c r="C2334" s="1257"/>
      <c r="D2334" s="1258"/>
      <c r="E2334" s="1204"/>
      <c r="F2334" s="223"/>
      <c r="G2334"/>
      <c r="H2334" s="54"/>
      <c r="I2334" s="54"/>
      <c r="J2334" s="2"/>
    </row>
    <row r="2335" spans="1:10" ht="17.25" customHeight="1">
      <c r="A2335"/>
      <c r="B2335" s="261"/>
      <c r="C2335" s="1250"/>
      <c r="D2335" s="263"/>
      <c r="E2335" s="1250"/>
      <c r="F2335" s="223"/>
      <c r="G2335"/>
      <c r="H2335" s="54"/>
      <c r="I2335" s="54"/>
      <c r="J2335" s="2"/>
    </row>
    <row r="2336" spans="1:10" ht="17.25" customHeight="1" thickBot="1">
      <c r="A2336"/>
      <c r="B2336" s="230"/>
      <c r="C2336" s="231"/>
      <c r="D2336" s="231"/>
      <c r="E2336" s="231"/>
      <c r="F2336" s="223"/>
      <c r="G2336"/>
      <c r="H2336" s="54"/>
      <c r="I2336" s="54"/>
      <c r="J2336" s="2"/>
    </row>
    <row r="2337" spans="1:10" ht="17.25" customHeight="1" thickBot="1">
      <c r="A2337"/>
      <c r="B2337" s="216" t="s">
        <v>218</v>
      </c>
      <c r="C2337" s="217"/>
      <c r="D2337" s="218"/>
      <c r="E2337" s="217"/>
      <c r="F2337" s="219">
        <f>SUM(F2338:F2340)</f>
        <v>0</v>
      </c>
      <c r="G2337"/>
      <c r="H2337" s="54"/>
      <c r="I2337" s="54"/>
      <c r="J2337" s="2"/>
    </row>
    <row r="2338" spans="1:10" ht="17.25" customHeight="1">
      <c r="A2338"/>
      <c r="B2338" s="220"/>
      <c r="C2338" s="221"/>
      <c r="D2338" s="233"/>
      <c r="E2338" s="221"/>
      <c r="F2338" s="223"/>
      <c r="G2338"/>
      <c r="H2338" s="54"/>
      <c r="I2338" s="54"/>
      <c r="J2338" s="2"/>
    </row>
    <row r="2339" spans="1:10" ht="17.25" customHeight="1">
      <c r="A2339"/>
      <c r="B2339" s="224"/>
      <c r="C2339" s="1250"/>
      <c r="D2339" s="229"/>
      <c r="E2339" s="1250"/>
      <c r="F2339" s="227"/>
      <c r="G2339"/>
      <c r="H2339" s="54"/>
      <c r="I2339" s="54"/>
      <c r="J2339" s="2"/>
    </row>
    <row r="2340" spans="1:10" ht="17.25" customHeight="1" thickBot="1">
      <c r="A2340"/>
      <c r="B2340" s="234"/>
      <c r="C2340" s="231"/>
      <c r="D2340" s="232"/>
      <c r="E2340" s="231"/>
      <c r="F2340" s="235"/>
      <c r="G2340"/>
      <c r="H2340" s="54"/>
      <c r="I2340" s="54"/>
      <c r="J2340" s="2"/>
    </row>
    <row r="2341" spans="1:10" ht="17.25" customHeight="1" thickTop="1" thickBot="1">
      <c r="A2341"/>
      <c r="B2341"/>
      <c r="C2341" s="236"/>
      <c r="D2341" s="237"/>
      <c r="E2341" s="238" t="s">
        <v>219</v>
      </c>
      <c r="F2341" s="239">
        <f>SUM(F2327,F2333,F2337)</f>
        <v>0</v>
      </c>
      <c r="G2341"/>
      <c r="H2341" s="54"/>
      <c r="I2341" s="54"/>
      <c r="J2341" s="2"/>
    </row>
    <row r="2342" spans="1:10" ht="17.25" customHeight="1" thickTop="1" thickBot="1">
      <c r="A2342"/>
      <c r="B2342"/>
      <c r="C2342" s="240"/>
      <c r="D2342" s="241"/>
      <c r="E2342" s="242" t="s">
        <v>220</v>
      </c>
      <c r="F2342" s="239">
        <f>$H$27</f>
        <v>1.5202880000000003</v>
      </c>
      <c r="G2342"/>
      <c r="H2342" s="54"/>
      <c r="I2342" s="54"/>
      <c r="J2342" s="2"/>
    </row>
    <row r="2343" spans="1:10" ht="17.25" customHeight="1" thickTop="1" thickBot="1">
      <c r="A2343"/>
      <c r="B2343"/>
      <c r="C2343" s="243"/>
      <c r="D2343" s="244"/>
      <c r="E2343" s="245" t="s">
        <v>221</v>
      </c>
      <c r="F2343" s="454">
        <f>+F2342*F2341</f>
        <v>0</v>
      </c>
      <c r="G2343"/>
      <c r="H2343" s="54"/>
      <c r="I2343" s="54"/>
      <c r="J2343" s="2"/>
    </row>
    <row r="2344" spans="1:10" ht="17.25" customHeight="1">
      <c r="A2344"/>
      <c r="B2344"/>
      <c r="C2344" s="23"/>
      <c r="D2344" s="1091"/>
      <c r="E2344" s="1092"/>
      <c r="F2344" s="1093"/>
      <c r="G2344"/>
      <c r="H2344" s="54"/>
      <c r="I2344" s="54"/>
      <c r="J2344" s="2"/>
    </row>
    <row r="2345" spans="1:10" ht="17.25" customHeight="1">
      <c r="A2345"/>
      <c r="B2345"/>
      <c r="C2345" s="23"/>
      <c r="D2345" s="1091"/>
      <c r="E2345" s="1092"/>
      <c r="F2345" s="1093"/>
      <c r="G2345"/>
      <c r="H2345" s="54"/>
      <c r="I2345" s="54"/>
      <c r="J2345" s="2"/>
    </row>
    <row r="2346" spans="1:10" ht="17.25" customHeight="1">
      <c r="A2346" s="57"/>
      <c r="B2346" s="57"/>
      <c r="C2346" s="57"/>
      <c r="D2346" s="57"/>
      <c r="E2346" s="57"/>
      <c r="F2346" s="57"/>
      <c r="G2346"/>
      <c r="H2346" s="54"/>
      <c r="I2346" s="54"/>
      <c r="J2346" s="2"/>
    </row>
    <row r="2347" spans="1:10" ht="17.25" customHeight="1">
      <c r="A2347" s="193"/>
      <c r="B2347" s="194" t="s">
        <v>1172</v>
      </c>
      <c r="C2347" s="193"/>
      <c r="D2347" s="193"/>
      <c r="E2347" s="195" t="str">
        <f>$B$3</f>
        <v xml:space="preserve">ESCUELA Nº </v>
      </c>
      <c r="F2347" s="193"/>
      <c r="G2347"/>
      <c r="H2347" s="54"/>
      <c r="I2347" s="54"/>
      <c r="J2347" s="2"/>
    </row>
    <row r="2348" spans="1:10" ht="17.25" customHeight="1">
      <c r="A2348" s="193"/>
      <c r="B2348" s="195"/>
      <c r="C2348" s="193"/>
      <c r="D2348" s="193"/>
      <c r="E2348" s="195" t="str">
        <f>$B$4</f>
        <v>SATURNINO SEGUROLA</v>
      </c>
      <c r="F2348" s="193"/>
      <c r="G2348"/>
      <c r="H2348" s="54"/>
      <c r="I2348" s="54"/>
      <c r="J2348" s="2"/>
    </row>
    <row r="2349" spans="1:10" ht="17.25" customHeight="1">
      <c r="A2349" s="193"/>
      <c r="B2349" s="195"/>
      <c r="C2349" s="193"/>
      <c r="D2349" s="193"/>
      <c r="E2349" s="249" t="str">
        <f>$B$5</f>
        <v>SARMIENTO - SAN JUAN</v>
      </c>
      <c r="F2349" s="193"/>
      <c r="G2349"/>
      <c r="H2349" s="54"/>
      <c r="I2349" s="54"/>
      <c r="J2349" s="2"/>
    </row>
    <row r="2350" spans="1:10" ht="17.25" customHeight="1">
      <c r="A2350" s="196"/>
      <c r="B2350" s="196"/>
      <c r="C2350" s="196"/>
      <c r="D2350" s="197"/>
      <c r="E2350" s="198" t="s">
        <v>207</v>
      </c>
      <c r="F2350" s="196"/>
      <c r="G2350"/>
      <c r="H2350" s="54"/>
      <c r="I2350" s="54"/>
      <c r="J2350" s="2"/>
    </row>
    <row r="2351" spans="1:10" ht="17.25" customHeight="1">
      <c r="A2351" s="193"/>
      <c r="B2351" s="199" t="s">
        <v>222</v>
      </c>
      <c r="C2351" s="193"/>
      <c r="D2351" s="199"/>
      <c r="E2351" s="199"/>
      <c r="F2351" s="199"/>
      <c r="G2351"/>
      <c r="H2351" s="54"/>
      <c r="I2351" s="54"/>
      <c r="J2351" s="2"/>
    </row>
    <row r="2352" spans="1:10" ht="17.25" customHeight="1">
      <c r="A2352"/>
      <c r="B2352"/>
      <c r="C2352" s="1251"/>
      <c r="D2352" s="101"/>
      <c r="E2352" s="1251"/>
      <c r="F2352" s="1251"/>
      <c r="G2352"/>
      <c r="H2352" s="54"/>
      <c r="I2352" s="54"/>
      <c r="J2352" s="2"/>
    </row>
    <row r="2353" spans="1:10" ht="17.25" customHeight="1" thickBot="1">
      <c r="A2353"/>
      <c r="B2353"/>
      <c r="C2353" s="1251"/>
      <c r="D2353" s="101"/>
      <c r="E2353" s="1251"/>
      <c r="F2353" s="1251"/>
      <c r="G2353"/>
      <c r="H2353" s="54"/>
      <c r="I2353" s="54"/>
      <c r="J2353" s="2"/>
    </row>
    <row r="2354" spans="1:10" ht="17.25" customHeight="1">
      <c r="A2354"/>
      <c r="B2354" s="201" t="s">
        <v>208</v>
      </c>
      <c r="C2354" s="982" t="s">
        <v>425</v>
      </c>
      <c r="D2354" s="983" t="s">
        <v>27</v>
      </c>
      <c r="E2354" s="204"/>
      <c r="F2354" s="205"/>
      <c r="G2354"/>
      <c r="H2354" s="54"/>
      <c r="I2354" s="54"/>
      <c r="J2354" s="2"/>
    </row>
    <row r="2355" spans="1:10" ht="17.25" customHeight="1">
      <c r="A2355"/>
      <c r="B2355" s="206" t="s">
        <v>209</v>
      </c>
      <c r="C2355" s="1058" t="s">
        <v>973</v>
      </c>
      <c r="D2355" s="269" t="s">
        <v>968</v>
      </c>
      <c r="E2355" s="209"/>
      <c r="F2355" s="210"/>
      <c r="G2355"/>
      <c r="H2355" s="54"/>
      <c r="I2355" s="54"/>
      <c r="J2355" s="2"/>
    </row>
    <row r="2356" spans="1:10" ht="17.25" customHeight="1" thickBot="1">
      <c r="A2356"/>
      <c r="B2356" s="206" t="s">
        <v>210</v>
      </c>
      <c r="C2356" s="211" t="s">
        <v>4</v>
      </c>
      <c r="D2356" s="212"/>
      <c r="E2356" s="209"/>
      <c r="F2356" s="210"/>
      <c r="G2356"/>
      <c r="H2356" s="54"/>
      <c r="I2356" s="54"/>
      <c r="J2356" s="2"/>
    </row>
    <row r="2357" spans="1:10" ht="17.25" customHeight="1" thickBot="1">
      <c r="A2357"/>
      <c r="B2357" s="213" t="s">
        <v>211</v>
      </c>
      <c r="C2357" s="214" t="s">
        <v>212</v>
      </c>
      <c r="D2357" s="214" t="s">
        <v>213</v>
      </c>
      <c r="E2357" s="214" t="s">
        <v>214</v>
      </c>
      <c r="F2357" s="215" t="s">
        <v>215</v>
      </c>
      <c r="G2357"/>
      <c r="H2357" s="54"/>
      <c r="I2357" s="54"/>
      <c r="J2357" s="2"/>
    </row>
    <row r="2358" spans="1:10" ht="17.25" customHeight="1" thickBot="1">
      <c r="A2358"/>
      <c r="B2358" s="216" t="s">
        <v>216</v>
      </c>
      <c r="C2358" s="217"/>
      <c r="D2358" s="218"/>
      <c r="E2358" s="217"/>
      <c r="F2358" s="219">
        <f>SUM(F2359:F2363)</f>
        <v>0</v>
      </c>
      <c r="G2358"/>
      <c r="H2358" s="54"/>
      <c r="I2358" s="54"/>
      <c r="J2358" s="2"/>
    </row>
    <row r="2359" spans="1:10" ht="17.25" customHeight="1">
      <c r="A2359"/>
      <c r="B2359" s="1166"/>
      <c r="C2359" s="1479"/>
      <c r="D2359" s="1105"/>
      <c r="E2359" s="1105"/>
      <c r="F2359" s="1107"/>
      <c r="G2359"/>
      <c r="H2359" s="54"/>
      <c r="I2359" s="54"/>
      <c r="J2359" s="2"/>
    </row>
    <row r="2360" spans="1:10" ht="17.25" customHeight="1">
      <c r="A2360"/>
      <c r="B2360" s="453"/>
      <c r="C2360" s="221"/>
      <c r="D2360" s="222"/>
      <c r="E2360" s="222"/>
      <c r="F2360" s="223"/>
      <c r="G2360"/>
      <c r="H2360" s="54"/>
      <c r="I2360" s="54"/>
      <c r="J2360" s="2"/>
    </row>
    <row r="2361" spans="1:10" ht="17.25" customHeight="1">
      <c r="A2361"/>
      <c r="B2361" s="453"/>
      <c r="C2361" s="221"/>
      <c r="D2361" s="222"/>
      <c r="E2361" s="222"/>
      <c r="F2361" s="223"/>
      <c r="G2361"/>
      <c r="H2361" s="54"/>
      <c r="I2361" s="54"/>
      <c r="J2361" s="2"/>
    </row>
    <row r="2362" spans="1:10" ht="17.25" customHeight="1">
      <c r="A2362"/>
      <c r="B2362" s="220"/>
      <c r="C2362" s="221"/>
      <c r="D2362" s="222"/>
      <c r="E2362" s="222"/>
      <c r="F2362" s="223"/>
      <c r="G2362"/>
      <c r="H2362" s="54"/>
      <c r="I2362" s="54"/>
      <c r="J2362" s="2"/>
    </row>
    <row r="2363" spans="1:10" ht="17.25" customHeight="1" thickBot="1">
      <c r="A2363"/>
      <c r="B2363" s="230"/>
      <c r="C2363" s="231"/>
      <c r="D2363" s="231"/>
      <c r="E2363" s="231"/>
      <c r="F2363" s="223"/>
      <c r="G2363"/>
      <c r="H2363" s="54"/>
      <c r="I2363" s="54"/>
      <c r="J2363" s="2"/>
    </row>
    <row r="2364" spans="1:10" ht="17.25" customHeight="1" thickBot="1">
      <c r="A2364"/>
      <c r="B2364" s="216" t="s">
        <v>217</v>
      </c>
      <c r="C2364" s="217"/>
      <c r="D2364" s="218"/>
      <c r="E2364" s="217"/>
      <c r="F2364" s="219">
        <f>SUM(F2365:F2367)</f>
        <v>0</v>
      </c>
      <c r="G2364"/>
      <c r="H2364" s="54"/>
      <c r="I2364" s="54"/>
      <c r="J2364" s="2"/>
    </row>
    <row r="2365" spans="1:10" ht="16.2" customHeight="1">
      <c r="A2365"/>
      <c r="B2365" s="275"/>
      <c r="C2365" s="221"/>
      <c r="D2365" s="262"/>
      <c r="E2365" s="222"/>
      <c r="F2365" s="223"/>
      <c r="G2365"/>
      <c r="H2365" s="54"/>
      <c r="I2365" s="54"/>
      <c r="J2365" s="2"/>
    </row>
    <row r="2366" spans="1:10" ht="16.2" customHeight="1">
      <c r="A2366"/>
      <c r="B2366" s="261"/>
      <c r="C2366" s="1250"/>
      <c r="D2366" s="263"/>
      <c r="E2366" s="1250"/>
      <c r="F2366" s="223"/>
      <c r="G2366"/>
      <c r="H2366" s="54"/>
      <c r="I2366" s="54"/>
      <c r="J2366" s="2"/>
    </row>
    <row r="2367" spans="1:10" ht="16.2" customHeight="1" thickBot="1">
      <c r="A2367"/>
      <c r="B2367" s="230"/>
      <c r="C2367" s="231"/>
      <c r="D2367" s="231"/>
      <c r="E2367" s="231"/>
      <c r="F2367" s="223"/>
      <c r="G2367"/>
      <c r="H2367" s="54"/>
      <c r="I2367" s="54"/>
      <c r="J2367" s="2"/>
    </row>
    <row r="2368" spans="1:10" ht="16.2" customHeight="1" thickBot="1">
      <c r="A2368"/>
      <c r="B2368" s="216" t="s">
        <v>218</v>
      </c>
      <c r="C2368" s="217"/>
      <c r="D2368" s="218"/>
      <c r="E2368" s="217"/>
      <c r="F2368" s="219">
        <f>SUM(F2369:F2371)</f>
        <v>0</v>
      </c>
      <c r="G2368"/>
      <c r="H2368" s="54"/>
      <c r="I2368" s="54"/>
      <c r="J2368" s="2"/>
    </row>
    <row r="2369" spans="1:10" ht="16.2" customHeight="1">
      <c r="A2369"/>
      <c r="B2369" s="220"/>
      <c r="C2369" s="221"/>
      <c r="D2369" s="233"/>
      <c r="E2369" s="221"/>
      <c r="F2369" s="223"/>
      <c r="G2369"/>
      <c r="H2369" s="54"/>
      <c r="I2369" s="54"/>
      <c r="J2369" s="2"/>
    </row>
    <row r="2370" spans="1:10" ht="16.2" customHeight="1">
      <c r="A2370"/>
      <c r="B2370" s="224"/>
      <c r="C2370" s="1250"/>
      <c r="D2370" s="229"/>
      <c r="E2370" s="1250"/>
      <c r="F2370" s="227"/>
      <c r="G2370"/>
      <c r="H2370" s="54"/>
      <c r="I2370" s="54"/>
      <c r="J2370" s="2"/>
    </row>
    <row r="2371" spans="1:10" ht="16.2" customHeight="1" thickBot="1">
      <c r="A2371"/>
      <c r="B2371" s="234"/>
      <c r="C2371" s="231"/>
      <c r="D2371" s="232"/>
      <c r="E2371" s="231"/>
      <c r="F2371" s="235"/>
      <c r="G2371"/>
      <c r="H2371" s="54"/>
      <c r="I2371" s="54"/>
      <c r="J2371" s="2"/>
    </row>
    <row r="2372" spans="1:10" ht="16.2" customHeight="1" thickTop="1" thickBot="1">
      <c r="A2372"/>
      <c r="B2372"/>
      <c r="C2372" s="236"/>
      <c r="D2372" s="237"/>
      <c r="E2372" s="238" t="s">
        <v>219</v>
      </c>
      <c r="F2372" s="239">
        <f>SUM(F2358,F2364,F2368)</f>
        <v>0</v>
      </c>
      <c r="G2372"/>
      <c r="H2372" s="54"/>
      <c r="I2372" s="54"/>
      <c r="J2372" s="2"/>
    </row>
    <row r="2373" spans="1:10" ht="16.2" customHeight="1" thickTop="1" thickBot="1">
      <c r="A2373"/>
      <c r="B2373"/>
      <c r="C2373" s="240"/>
      <c r="D2373" s="241"/>
      <c r="E2373" s="242" t="s">
        <v>220</v>
      </c>
      <c r="F2373" s="239">
        <f>$H$27</f>
        <v>1.5202880000000003</v>
      </c>
      <c r="G2373"/>
      <c r="H2373" s="54"/>
      <c r="I2373" s="54"/>
      <c r="J2373" s="2"/>
    </row>
    <row r="2374" spans="1:10" ht="16.2" customHeight="1" thickTop="1" thickBot="1">
      <c r="A2374"/>
      <c r="B2374"/>
      <c r="C2374" s="243"/>
      <c r="D2374" s="244"/>
      <c r="E2374" s="245" t="s">
        <v>221</v>
      </c>
      <c r="F2374" s="454">
        <f>+F2373*F2372</f>
        <v>0</v>
      </c>
      <c r="G2374"/>
      <c r="H2374" s="54"/>
      <c r="I2374" s="54"/>
      <c r="J2374" s="2"/>
    </row>
    <row r="2375" spans="1:10" ht="16.2" customHeight="1">
      <c r="A2375"/>
      <c r="B2375"/>
      <c r="C2375" s="23"/>
      <c r="D2375" s="1091"/>
      <c r="E2375" s="1092"/>
      <c r="F2375" s="1093"/>
      <c r="G2375"/>
      <c r="H2375" s="54"/>
      <c r="I2375" s="54"/>
      <c r="J2375" s="2"/>
    </row>
    <row r="2376" spans="1:10" ht="16.2" customHeight="1">
      <c r="A2376"/>
      <c r="B2376"/>
      <c r="C2376" s="23"/>
      <c r="D2376" s="1091"/>
      <c r="E2376" s="1092"/>
      <c r="F2376" s="1093"/>
      <c r="G2376"/>
      <c r="H2376" s="54"/>
      <c r="I2376" s="54"/>
      <c r="J2376" s="2"/>
    </row>
    <row r="2377" spans="1:10" ht="16.2" customHeight="1">
      <c r="A2377"/>
      <c r="B2377"/>
      <c r="C2377" s="23"/>
      <c r="D2377" s="1091"/>
      <c r="E2377" s="1092"/>
      <c r="F2377" s="1093"/>
      <c r="G2377"/>
      <c r="H2377" s="54"/>
      <c r="I2377" s="54"/>
      <c r="J2377" s="2"/>
    </row>
    <row r="2378" spans="1:10" ht="16.2" customHeight="1">
      <c r="A2378" s="57"/>
      <c r="B2378" s="57"/>
      <c r="C2378" s="57"/>
      <c r="D2378" s="57"/>
      <c r="E2378" s="57"/>
      <c r="F2378" s="57"/>
      <c r="G2378"/>
      <c r="H2378" s="54"/>
      <c r="I2378" s="54"/>
      <c r="J2378" s="2"/>
    </row>
    <row r="2379" spans="1:10" ht="16.2" customHeight="1">
      <c r="A2379" s="193"/>
      <c r="B2379" s="194" t="s">
        <v>1172</v>
      </c>
      <c r="C2379" s="193"/>
      <c r="D2379" s="193"/>
      <c r="E2379" s="195" t="str">
        <f>$B$3</f>
        <v xml:space="preserve">ESCUELA Nº </v>
      </c>
      <c r="F2379" s="193"/>
      <c r="G2379"/>
      <c r="H2379" s="54"/>
      <c r="I2379" s="54"/>
      <c r="J2379" s="2"/>
    </row>
    <row r="2380" spans="1:10" ht="16.2" customHeight="1">
      <c r="A2380" s="193"/>
      <c r="B2380" s="195"/>
      <c r="C2380" s="193"/>
      <c r="D2380" s="193"/>
      <c r="E2380" s="195" t="str">
        <f>$B$4</f>
        <v>SATURNINO SEGUROLA</v>
      </c>
      <c r="F2380" s="193"/>
      <c r="G2380"/>
      <c r="H2380" s="54"/>
      <c r="I2380" s="54"/>
      <c r="J2380" s="2"/>
    </row>
    <row r="2381" spans="1:10" ht="16.2" customHeight="1">
      <c r="A2381" s="193"/>
      <c r="B2381" s="195"/>
      <c r="C2381" s="193"/>
      <c r="D2381" s="193"/>
      <c r="E2381" s="249" t="str">
        <f>$B$5</f>
        <v>SARMIENTO - SAN JUAN</v>
      </c>
      <c r="F2381" s="193"/>
      <c r="G2381"/>
      <c r="H2381" s="54"/>
      <c r="I2381" s="54"/>
      <c r="J2381" s="2"/>
    </row>
    <row r="2382" spans="1:10" ht="16.2" customHeight="1">
      <c r="A2382" s="196"/>
      <c r="B2382" s="196"/>
      <c r="C2382" s="196"/>
      <c r="D2382" s="197"/>
      <c r="E2382" s="198" t="s">
        <v>207</v>
      </c>
      <c r="F2382" s="196"/>
      <c r="G2382"/>
      <c r="H2382" s="54"/>
      <c r="I2382" s="54"/>
      <c r="J2382" s="2"/>
    </row>
    <row r="2383" spans="1:10" ht="16.2" customHeight="1">
      <c r="A2383" s="193"/>
      <c r="B2383" s="199" t="s">
        <v>222</v>
      </c>
      <c r="C2383" s="193"/>
      <c r="D2383" s="199"/>
      <c r="E2383" s="199"/>
      <c r="F2383" s="199"/>
      <c r="G2383"/>
      <c r="H2383" s="54"/>
      <c r="I2383" s="54"/>
      <c r="J2383" s="2"/>
    </row>
    <row r="2384" spans="1:10" ht="16.2" customHeight="1">
      <c r="A2384"/>
      <c r="B2384"/>
      <c r="C2384" s="1251"/>
      <c r="D2384" s="101"/>
      <c r="E2384" s="1251"/>
      <c r="F2384" s="1251"/>
      <c r="G2384"/>
      <c r="H2384" s="54"/>
      <c r="I2384" s="54"/>
      <c r="J2384" s="2"/>
    </row>
    <row r="2385" spans="1:10" ht="16.2" customHeight="1" thickBot="1">
      <c r="A2385"/>
      <c r="B2385"/>
      <c r="C2385" s="1251"/>
      <c r="D2385" s="101"/>
      <c r="E2385" s="1251"/>
      <c r="F2385" s="1251"/>
      <c r="G2385"/>
      <c r="H2385" s="54"/>
      <c r="I2385" s="54"/>
      <c r="J2385" s="2"/>
    </row>
    <row r="2386" spans="1:10" ht="16.2" customHeight="1">
      <c r="A2386"/>
      <c r="B2386" s="201" t="s">
        <v>208</v>
      </c>
      <c r="C2386" s="982" t="s">
        <v>425</v>
      </c>
      <c r="D2386" s="983" t="s">
        <v>27</v>
      </c>
      <c r="E2386" s="204"/>
      <c r="F2386" s="205"/>
      <c r="G2386"/>
      <c r="H2386" s="54"/>
      <c r="I2386" s="54"/>
      <c r="J2386" s="2"/>
    </row>
    <row r="2387" spans="1:10" ht="16.2" customHeight="1">
      <c r="A2387"/>
      <c r="B2387" s="206" t="s">
        <v>209</v>
      </c>
      <c r="C2387" s="1058" t="s">
        <v>974</v>
      </c>
      <c r="D2387" s="269" t="s">
        <v>969</v>
      </c>
      <c r="E2387" s="209"/>
      <c r="F2387" s="210"/>
      <c r="G2387"/>
      <c r="H2387" s="54"/>
      <c r="I2387" s="54"/>
      <c r="J2387" s="2"/>
    </row>
    <row r="2388" spans="1:10" ht="16.2" customHeight="1" thickBot="1">
      <c r="A2388"/>
      <c r="B2388" s="206" t="s">
        <v>210</v>
      </c>
      <c r="C2388" s="211" t="s">
        <v>4</v>
      </c>
      <c r="D2388" s="212"/>
      <c r="E2388" s="209"/>
      <c r="F2388" s="210"/>
      <c r="G2388"/>
      <c r="H2388" s="54"/>
      <c r="I2388" s="54"/>
      <c r="J2388" s="2"/>
    </row>
    <row r="2389" spans="1:10" ht="16.2" customHeight="1" thickBot="1">
      <c r="A2389"/>
      <c r="B2389" s="213" t="s">
        <v>211</v>
      </c>
      <c r="C2389" s="214" t="s">
        <v>212</v>
      </c>
      <c r="D2389" s="214" t="s">
        <v>213</v>
      </c>
      <c r="E2389" s="214" t="s">
        <v>214</v>
      </c>
      <c r="F2389" s="215" t="s">
        <v>215</v>
      </c>
      <c r="G2389"/>
      <c r="H2389" s="54"/>
      <c r="I2389" s="54"/>
      <c r="J2389" s="2"/>
    </row>
    <row r="2390" spans="1:10" ht="16.2" customHeight="1" thickBot="1">
      <c r="A2390"/>
      <c r="B2390" s="216" t="s">
        <v>216</v>
      </c>
      <c r="C2390" s="217"/>
      <c r="D2390" s="218"/>
      <c r="E2390" s="217"/>
      <c r="F2390" s="219">
        <f>SUM(F2391:F2406)</f>
        <v>0</v>
      </c>
      <c r="G2390"/>
      <c r="H2390" s="54"/>
      <c r="I2390" s="54"/>
      <c r="J2390" s="2"/>
    </row>
    <row r="2391" spans="1:10" ht="16.2" customHeight="1">
      <c r="A2391" s="1690"/>
      <c r="B2391" s="1110"/>
      <c r="C2391" s="1111"/>
      <c r="D2391" s="1150"/>
      <c r="E2391" s="1137"/>
      <c r="F2391" s="1114"/>
      <c r="G2391"/>
      <c r="H2391" s="54"/>
      <c r="I2391" s="1510"/>
      <c r="J2391" s="6"/>
    </row>
    <row r="2392" spans="1:10" ht="16.2" customHeight="1">
      <c r="A2392" s="1690"/>
      <c r="B2392" s="1511"/>
      <c r="C2392" s="1111"/>
      <c r="D2392" s="1150"/>
      <c r="E2392" s="1137"/>
      <c r="F2392" s="1114"/>
      <c r="G2392"/>
      <c r="H2392" s="54"/>
      <c r="I2392" s="1510"/>
      <c r="J2392" s="6"/>
    </row>
    <row r="2393" spans="1:10" ht="16.2" customHeight="1">
      <c r="A2393" s="1690"/>
      <c r="B2393" s="1511"/>
      <c r="C2393" s="1111"/>
      <c r="D2393" s="1150"/>
      <c r="E2393" s="1137"/>
      <c r="F2393" s="1114"/>
      <c r="G2393"/>
      <c r="H2393" s="54"/>
      <c r="I2393" s="1510"/>
      <c r="J2393" s="6"/>
    </row>
    <row r="2394" spans="1:10" ht="16.2" customHeight="1">
      <c r="A2394" s="1690"/>
      <c r="B2394" s="1511"/>
      <c r="C2394" s="1111"/>
      <c r="D2394" s="1150"/>
      <c r="E2394" s="1137"/>
      <c r="F2394" s="1114"/>
      <c r="G2394"/>
      <c r="H2394" s="54"/>
      <c r="I2394" s="1510"/>
      <c r="J2394" s="6"/>
    </row>
    <row r="2395" spans="1:10" ht="16.2" customHeight="1">
      <c r="A2395" s="1690"/>
      <c r="B2395" s="1511"/>
      <c r="C2395" s="1111"/>
      <c r="D2395" s="1150"/>
      <c r="E2395" s="1137"/>
      <c r="F2395" s="1114"/>
      <c r="G2395"/>
      <c r="H2395" s="54"/>
      <c r="I2395" s="1510"/>
      <c r="J2395" s="6"/>
    </row>
    <row r="2396" spans="1:10" ht="16.2" customHeight="1">
      <c r="A2396" s="1690"/>
      <c r="B2396" s="1110"/>
      <c r="C2396" s="1111"/>
      <c r="D2396" s="1150"/>
      <c r="E2396" s="1137"/>
      <c r="F2396" s="1114"/>
      <c r="G2396"/>
      <c r="H2396" s="54"/>
      <c r="I2396" s="1510"/>
      <c r="J2396" s="6"/>
    </row>
    <row r="2397" spans="1:10" ht="16.2" customHeight="1">
      <c r="A2397" s="1690"/>
      <c r="B2397" s="1110"/>
      <c r="C2397" s="1111"/>
      <c r="D2397" s="1150"/>
      <c r="E2397" s="1137"/>
      <c r="F2397" s="1114"/>
      <c r="G2397"/>
      <c r="H2397" s="54"/>
      <c r="I2397" s="1510"/>
      <c r="J2397" s="6"/>
    </row>
    <row r="2398" spans="1:10" ht="16.2" customHeight="1">
      <c r="A2398" s="1690"/>
      <c r="B2398" s="1110"/>
      <c r="C2398" s="1111"/>
      <c r="D2398" s="1150"/>
      <c r="E2398" s="1137"/>
      <c r="F2398" s="1114"/>
      <c r="G2398"/>
      <c r="H2398" s="54"/>
      <c r="I2398" s="1510"/>
      <c r="J2398" s="6"/>
    </row>
    <row r="2399" spans="1:10" ht="16.2" customHeight="1">
      <c r="A2399" s="1690"/>
      <c r="B2399" s="1110"/>
      <c r="C2399" s="1111"/>
      <c r="D2399" s="1150"/>
      <c r="E2399" s="1137"/>
      <c r="F2399" s="1114"/>
      <c r="G2399"/>
      <c r="H2399" s="54"/>
      <c r="I2399" s="1510"/>
      <c r="J2399" s="6"/>
    </row>
    <row r="2400" spans="1:10" ht="16.2" customHeight="1">
      <c r="A2400" s="1690"/>
      <c r="B2400" s="1511"/>
      <c r="C2400" s="1111"/>
      <c r="D2400" s="1150"/>
      <c r="E2400" s="1112"/>
      <c r="F2400" s="1114"/>
      <c r="G2400"/>
      <c r="H2400" s="54"/>
      <c r="I2400" s="1510"/>
      <c r="J2400" s="6"/>
    </row>
    <row r="2401" spans="1:10" ht="16.2" customHeight="1">
      <c r="A2401" s="1690"/>
      <c r="B2401" s="1511"/>
      <c r="C2401" s="1111"/>
      <c r="D2401" s="1509"/>
      <c r="E2401" s="1121"/>
      <c r="F2401" s="1114"/>
      <c r="G2401"/>
      <c r="H2401" s="54"/>
      <c r="I2401" s="1510"/>
      <c r="J2401" s="6"/>
    </row>
    <row r="2402" spans="1:10" ht="16.2" customHeight="1">
      <c r="A2402" s="1690"/>
      <c r="B2402" s="1142"/>
      <c r="C2402" s="1111"/>
      <c r="D2402" s="1509"/>
      <c r="E2402" s="1121"/>
      <c r="F2402" s="1114"/>
      <c r="G2402"/>
      <c r="H2402" s="54"/>
      <c r="I2402" s="1510"/>
      <c r="J2402" s="6"/>
    </row>
    <row r="2403" spans="1:10" ht="16.2" customHeight="1">
      <c r="A2403" s="1690"/>
      <c r="B2403" s="1108"/>
      <c r="C2403" s="1111"/>
      <c r="D2403" s="1150"/>
      <c r="E2403" s="1137"/>
      <c r="F2403" s="1114"/>
      <c r="G2403"/>
      <c r="H2403" s="54"/>
      <c r="I2403" s="54"/>
      <c r="J2403" s="6"/>
    </row>
    <row r="2404" spans="1:10" ht="16.2" customHeight="1">
      <c r="A2404" s="1690"/>
      <c r="B2404" s="1108"/>
      <c r="C2404" s="1111"/>
      <c r="D2404" s="1150"/>
      <c r="E2404" s="1137"/>
      <c r="F2404" s="1114"/>
      <c r="G2404"/>
      <c r="H2404" s="54"/>
      <c r="I2404" s="54"/>
      <c r="J2404" s="2"/>
    </row>
    <row r="2405" spans="1:10" ht="16.2" customHeight="1">
      <c r="A2405" s="1690"/>
      <c r="B2405" s="1110"/>
      <c r="C2405" s="1111"/>
      <c r="D2405" s="1150"/>
      <c r="E2405" s="1137"/>
      <c r="F2405" s="1114"/>
      <c r="G2405"/>
      <c r="H2405" s="54"/>
      <c r="I2405" s="54"/>
      <c r="J2405" s="2"/>
    </row>
    <row r="2406" spans="1:10" ht="16.2" customHeight="1" thickBot="1">
      <c r="A2406" s="1690"/>
      <c r="B2406" s="1110"/>
      <c r="C2406" s="1111"/>
      <c r="D2406" s="1150"/>
      <c r="E2406" s="1137"/>
      <c r="F2406" s="1114"/>
      <c r="G2406"/>
      <c r="H2406" s="54"/>
      <c r="I2406" s="54"/>
      <c r="J2406" s="2"/>
    </row>
    <row r="2407" spans="1:10" ht="16.2" customHeight="1" thickBot="1">
      <c r="A2407"/>
      <c r="B2407" s="216" t="s">
        <v>217</v>
      </c>
      <c r="C2407" s="217"/>
      <c r="D2407" s="218"/>
      <c r="E2407" s="217"/>
      <c r="F2407" s="219">
        <f>SUM(F2408:F2410)</f>
        <v>0</v>
      </c>
      <c r="G2407"/>
      <c r="H2407" s="54"/>
      <c r="I2407" s="54"/>
      <c r="J2407" s="2"/>
    </row>
    <row r="2408" spans="1:10" ht="16.2" customHeight="1">
      <c r="A2408"/>
      <c r="B2408" s="1115"/>
      <c r="C2408" s="1117"/>
      <c r="D2408" s="1118"/>
      <c r="E2408" s="1138"/>
      <c r="F2408" s="1114"/>
      <c r="G2408"/>
      <c r="H2408" s="54"/>
      <c r="I2408" s="54"/>
      <c r="J2408" s="2"/>
    </row>
    <row r="2409" spans="1:10" ht="16.2" customHeight="1">
      <c r="A2409"/>
      <c r="B2409" s="1110"/>
      <c r="C2409" s="1119"/>
      <c r="D2409" s="1120"/>
      <c r="E2409" s="1138"/>
      <c r="F2409" s="1114"/>
      <c r="G2409"/>
      <c r="H2409" s="54"/>
      <c r="I2409" s="54"/>
      <c r="J2409" s="2"/>
    </row>
    <row r="2410" spans="1:10" ht="16.2" customHeight="1" thickBot="1">
      <c r="A2410"/>
      <c r="B2410" s="230"/>
      <c r="C2410" s="231"/>
      <c r="D2410" s="231"/>
      <c r="E2410" s="231"/>
      <c r="F2410" s="223"/>
      <c r="G2410"/>
      <c r="H2410" s="54"/>
      <c r="I2410" s="54"/>
      <c r="J2410" s="2"/>
    </row>
    <row r="2411" spans="1:10" ht="16.2" customHeight="1" thickBot="1">
      <c r="A2411"/>
      <c r="B2411" s="216" t="s">
        <v>218</v>
      </c>
      <c r="C2411" s="217"/>
      <c r="D2411" s="218"/>
      <c r="E2411" s="217"/>
      <c r="F2411" s="219">
        <f>SUM(F2412:F2414)</f>
        <v>0</v>
      </c>
      <c r="G2411"/>
      <c r="H2411" s="54"/>
      <c r="I2411" s="54"/>
      <c r="J2411" s="2"/>
    </row>
    <row r="2412" spans="1:10" ht="16.2" customHeight="1">
      <c r="A2412"/>
      <c r="B2412" s="220"/>
      <c r="C2412" s="221"/>
      <c r="D2412" s="233"/>
      <c r="E2412" s="221"/>
      <c r="F2412" s="223"/>
      <c r="G2412"/>
      <c r="H2412" s="54"/>
      <c r="I2412" s="54"/>
      <c r="J2412" s="2"/>
    </row>
    <row r="2413" spans="1:10" ht="16.2" customHeight="1">
      <c r="A2413"/>
      <c r="B2413" s="224"/>
      <c r="C2413" s="1276"/>
      <c r="D2413" s="229"/>
      <c r="E2413" s="1276"/>
      <c r="F2413" s="227"/>
      <c r="G2413"/>
      <c r="H2413" s="54"/>
      <c r="I2413" s="54"/>
      <c r="J2413" s="2"/>
    </row>
    <row r="2414" spans="1:10" ht="16.2" customHeight="1" thickBot="1">
      <c r="A2414"/>
      <c r="B2414" s="234"/>
      <c r="C2414" s="1071"/>
      <c r="D2414" s="1507"/>
      <c r="E2414" s="1071"/>
      <c r="F2414" s="1508"/>
      <c r="G2414"/>
      <c r="H2414" s="54"/>
      <c r="I2414" s="54"/>
      <c r="J2414" s="2"/>
    </row>
    <row r="2415" spans="1:10" ht="16.2" customHeight="1" thickBot="1">
      <c r="A2415"/>
      <c r="B2415"/>
      <c r="C2415" s="240"/>
      <c r="D2415" s="241"/>
      <c r="E2415" s="242" t="s">
        <v>219</v>
      </c>
      <c r="F2415" s="1506">
        <f>SUM(F2390,F2407,F2411)</f>
        <v>0</v>
      </c>
      <c r="G2415"/>
      <c r="H2415" s="54"/>
      <c r="I2415" s="54"/>
      <c r="J2415" s="2"/>
    </row>
    <row r="2416" spans="1:10" ht="16.2" customHeight="1" thickTop="1" thickBot="1">
      <c r="A2416"/>
      <c r="B2416"/>
      <c r="C2416" s="240"/>
      <c r="D2416" s="241"/>
      <c r="E2416" s="242" t="s">
        <v>220</v>
      </c>
      <c r="F2416" s="239">
        <f>$H$27</f>
        <v>1.5202880000000003</v>
      </c>
      <c r="G2416"/>
      <c r="H2416" s="54"/>
      <c r="I2416" s="54"/>
      <c r="J2416" s="2"/>
    </row>
    <row r="2417" spans="1:10" ht="16.2" customHeight="1" thickTop="1" thickBot="1">
      <c r="A2417"/>
      <c r="B2417"/>
      <c r="C2417" s="243"/>
      <c r="D2417" s="244"/>
      <c r="E2417" s="245" t="s">
        <v>221</v>
      </c>
      <c r="F2417" s="454">
        <f>+F2416*F2415</f>
        <v>0</v>
      </c>
      <c r="G2417" s="57"/>
      <c r="H2417" s="54"/>
      <c r="I2417" s="54"/>
      <c r="J2417" s="2"/>
    </row>
    <row r="2418" spans="1:10" ht="16.2" customHeight="1">
      <c r="A2418"/>
      <c r="B2418"/>
      <c r="C2418" s="23"/>
      <c r="D2418" s="1091"/>
      <c r="E2418" s="1092"/>
      <c r="F2418" s="1093"/>
      <c r="G2418" s="57"/>
      <c r="H2418" s="54"/>
      <c r="I2418" s="54"/>
      <c r="J2418" s="2"/>
    </row>
    <row r="2419" spans="1:10" ht="16.2" customHeight="1">
      <c r="A2419"/>
      <c r="B2419"/>
      <c r="C2419" s="23"/>
      <c r="D2419" s="1091"/>
      <c r="E2419" s="1092"/>
      <c r="F2419" s="1093"/>
      <c r="G2419" s="57"/>
      <c r="H2419" s="54"/>
      <c r="I2419" s="54"/>
      <c r="J2419" s="2"/>
    </row>
    <row r="2420" spans="1:10" ht="16.2" customHeight="1">
      <c r="A2420"/>
      <c r="B2420"/>
      <c r="C2420" s="23"/>
      <c r="D2420" s="1091"/>
      <c r="E2420" s="1092"/>
      <c r="F2420" s="1093"/>
      <c r="G2420" s="57"/>
      <c r="H2420" s="54"/>
      <c r="I2420" s="54"/>
      <c r="J2420" s="2"/>
    </row>
    <row r="2421" spans="1:10" ht="16.2" customHeight="1">
      <c r="A2421"/>
      <c r="B2421"/>
      <c r="C2421" s="23"/>
      <c r="D2421" s="1091"/>
      <c r="E2421" s="1092"/>
      <c r="F2421" s="1093"/>
      <c r="G2421" s="57"/>
      <c r="H2421" s="54"/>
      <c r="I2421" s="54"/>
      <c r="J2421" s="2"/>
    </row>
    <row r="2422" spans="1:10">
      <c r="A2422"/>
      <c r="B2422"/>
      <c r="C2422" s="200"/>
      <c r="D2422" s="208"/>
      <c r="E2422" s="246"/>
      <c r="F2422" s="247"/>
      <c r="G2422"/>
      <c r="H2422" s="54"/>
    </row>
    <row r="2423" spans="1:10">
      <c r="A2423"/>
      <c r="B2423"/>
      <c r="C2423" s="200"/>
      <c r="D2423" s="208"/>
      <c r="E2423" s="246"/>
      <c r="F2423" s="247"/>
      <c r="G2423"/>
      <c r="H2423" s="54"/>
    </row>
    <row r="2424" spans="1:10">
      <c r="A2424"/>
      <c r="B2424"/>
      <c r="C2424" s="200"/>
      <c r="D2424" s="208"/>
      <c r="E2424" s="246"/>
      <c r="F2424" s="247"/>
      <c r="G2424"/>
      <c r="H2424" s="54"/>
    </row>
    <row r="2425" spans="1:10">
      <c r="A2425"/>
      <c r="B2425"/>
      <c r="C2425" s="200"/>
      <c r="D2425" s="208"/>
      <c r="E2425" s="246"/>
      <c r="F2425" s="247"/>
      <c r="G2425"/>
      <c r="H2425" s="54"/>
    </row>
    <row r="2426" spans="1:10">
      <c r="A2426"/>
      <c r="B2426"/>
      <c r="C2426" s="200"/>
      <c r="D2426" s="208"/>
      <c r="E2426" s="246"/>
      <c r="F2426" s="247"/>
      <c r="G2426"/>
      <c r="H2426" s="54"/>
    </row>
    <row r="2427" spans="1:10">
      <c r="A2427"/>
      <c r="B2427"/>
      <c r="C2427" s="200"/>
      <c r="D2427" s="208"/>
      <c r="E2427" s="246"/>
      <c r="F2427" s="247"/>
      <c r="G2427"/>
      <c r="H2427" s="54"/>
    </row>
    <row r="2428" spans="1:10">
      <c r="A2428"/>
      <c r="B2428"/>
      <c r="C2428" s="200"/>
      <c r="D2428" s="208"/>
      <c r="E2428" s="246"/>
      <c r="F2428" s="247"/>
      <c r="G2428"/>
      <c r="H2428" s="54"/>
    </row>
    <row r="2429" spans="1:10">
      <c r="A2429"/>
      <c r="B2429"/>
      <c r="C2429" s="200"/>
      <c r="D2429" s="208"/>
      <c r="E2429" s="246"/>
      <c r="F2429" s="247"/>
      <c r="G2429"/>
      <c r="H2429" s="54"/>
    </row>
    <row r="2430" spans="1:10">
      <c r="A2430"/>
      <c r="B2430"/>
      <c r="C2430" s="200"/>
      <c r="D2430" s="208"/>
      <c r="E2430" s="246"/>
      <c r="F2430" s="247"/>
      <c r="G2430"/>
      <c r="H2430" s="54"/>
    </row>
    <row r="2431" spans="1:10">
      <c r="A2431"/>
      <c r="B2431"/>
      <c r="C2431" s="200"/>
      <c r="D2431" s="208"/>
      <c r="E2431" s="246"/>
      <c r="F2431" s="247"/>
      <c r="G2431"/>
      <c r="H2431" s="54"/>
    </row>
    <row r="2432" spans="1:10">
      <c r="A2432"/>
      <c r="B2432"/>
      <c r="C2432" s="200"/>
      <c r="D2432" s="208"/>
      <c r="E2432" s="246"/>
      <c r="F2432" s="247"/>
      <c r="G2432"/>
      <c r="H2432" s="54"/>
    </row>
    <row r="2433" spans="1:8">
      <c r="A2433"/>
      <c r="B2433"/>
      <c r="C2433" s="200"/>
      <c r="D2433" s="208"/>
      <c r="E2433" s="246"/>
      <c r="F2433" s="247"/>
      <c r="G2433"/>
      <c r="H2433" s="54"/>
    </row>
    <row r="2434" spans="1:8">
      <c r="A2434"/>
      <c r="B2434"/>
      <c r="C2434" s="200"/>
      <c r="D2434" s="208"/>
      <c r="E2434" s="246"/>
      <c r="F2434" s="247"/>
      <c r="G2434"/>
      <c r="H2434" s="54"/>
    </row>
    <row r="2435" spans="1:8">
      <c r="A2435"/>
      <c r="B2435"/>
      <c r="C2435" s="200"/>
      <c r="D2435" s="208"/>
      <c r="E2435" s="246"/>
      <c r="F2435" s="247"/>
      <c r="G2435"/>
      <c r="H2435" s="54"/>
    </row>
    <row r="2436" spans="1:8">
      <c r="A2436"/>
      <c r="B2436"/>
      <c r="C2436" s="200"/>
      <c r="D2436" s="208"/>
      <c r="E2436" s="246"/>
      <c r="F2436" s="247"/>
      <c r="G2436"/>
      <c r="H2436" s="54"/>
    </row>
    <row r="2437" spans="1:8">
      <c r="A2437"/>
      <c r="B2437"/>
      <c r="C2437" s="200"/>
      <c r="D2437" s="208"/>
      <c r="E2437" s="246"/>
      <c r="F2437" s="247"/>
      <c r="G2437"/>
      <c r="H2437" s="54"/>
    </row>
    <row r="2438" spans="1:8">
      <c r="A2438"/>
      <c r="B2438"/>
      <c r="C2438" s="200"/>
      <c r="D2438" s="208"/>
      <c r="E2438" s="246"/>
      <c r="F2438" s="247"/>
      <c r="G2438"/>
      <c r="H2438" s="54"/>
    </row>
    <row r="2439" spans="1:8">
      <c r="A2439"/>
      <c r="B2439"/>
      <c r="C2439" s="200"/>
      <c r="D2439" s="208"/>
      <c r="E2439" s="246"/>
      <c r="F2439" s="247"/>
      <c r="G2439"/>
      <c r="H2439" s="54"/>
    </row>
    <row r="2440" spans="1:8">
      <c r="A2440"/>
      <c r="B2440"/>
      <c r="C2440" s="200"/>
      <c r="D2440" s="208"/>
      <c r="E2440" s="246"/>
      <c r="F2440" s="247"/>
      <c r="G2440"/>
    </row>
    <row r="2441" spans="1:8">
      <c r="A2441"/>
      <c r="B2441"/>
      <c r="C2441" s="200"/>
      <c r="D2441" s="208"/>
      <c r="E2441" s="246"/>
      <c r="F2441" s="247"/>
      <c r="G2441"/>
      <c r="H2441" s="58"/>
    </row>
    <row r="2442" spans="1:8">
      <c r="A2442"/>
      <c r="B2442"/>
      <c r="C2442" s="200"/>
      <c r="D2442" s="208"/>
      <c r="E2442" s="246"/>
      <c r="F2442" s="247"/>
      <c r="G2442"/>
    </row>
    <row r="2443" spans="1:8">
      <c r="A2443"/>
      <c r="B2443"/>
      <c r="C2443" s="200"/>
      <c r="D2443" s="208"/>
      <c r="E2443" s="246"/>
      <c r="F2443" s="247"/>
      <c r="G2443"/>
    </row>
    <row r="2444" spans="1:8">
      <c r="A2444"/>
      <c r="B2444"/>
      <c r="C2444" s="200"/>
      <c r="D2444" s="208"/>
      <c r="E2444" s="246"/>
      <c r="F2444" s="247"/>
      <c r="G2444"/>
      <c r="H2444" s="51"/>
    </row>
    <row r="2445" spans="1:8">
      <c r="A2445"/>
      <c r="B2445"/>
      <c r="C2445" s="200"/>
      <c r="D2445" s="208"/>
      <c r="E2445" s="246"/>
      <c r="F2445" s="247"/>
      <c r="G2445"/>
      <c r="H2445" s="58"/>
    </row>
    <row r="2446" spans="1:8">
      <c r="A2446"/>
      <c r="B2446"/>
      <c r="C2446" s="200"/>
      <c r="D2446" s="208"/>
      <c r="E2446" s="246"/>
      <c r="F2446" s="247"/>
      <c r="G2446"/>
      <c r="H2446" s="58"/>
    </row>
    <row r="2447" spans="1:8">
      <c r="A2447"/>
      <c r="B2447"/>
      <c r="C2447" s="200"/>
      <c r="D2447" s="208"/>
      <c r="E2447" s="246"/>
      <c r="F2447" s="247"/>
      <c r="G2447"/>
      <c r="H2447" s="58"/>
    </row>
    <row r="2448" spans="1:8">
      <c r="A2448"/>
      <c r="B2448"/>
      <c r="C2448" s="200"/>
      <c r="D2448" s="208"/>
      <c r="E2448" s="246"/>
      <c r="F2448" s="247"/>
      <c r="G2448"/>
      <c r="H2448" s="61"/>
    </row>
    <row r="2449" spans="1:8" ht="15.6">
      <c r="A2449"/>
      <c r="B2449"/>
      <c r="C2449" s="200"/>
      <c r="D2449" s="208"/>
      <c r="E2449" s="246"/>
      <c r="F2449" s="247"/>
      <c r="G2449"/>
      <c r="H2449" s="265"/>
    </row>
    <row r="2450" spans="1:8" ht="15.6">
      <c r="A2450"/>
      <c r="B2450"/>
      <c r="C2450" s="200"/>
      <c r="D2450" s="208"/>
      <c r="E2450" s="246"/>
      <c r="F2450" s="247"/>
      <c r="G2450"/>
      <c r="H2450" s="2"/>
    </row>
    <row r="2451" spans="1:8" ht="15.6">
      <c r="A2451"/>
      <c r="B2451"/>
      <c r="C2451" s="200"/>
      <c r="D2451" s="208"/>
      <c r="E2451" s="246"/>
      <c r="F2451" s="247"/>
      <c r="G2451"/>
      <c r="H2451" s="2"/>
    </row>
    <row r="2452" spans="1:8" ht="15.6">
      <c r="A2452"/>
      <c r="B2452"/>
      <c r="C2452" s="200"/>
      <c r="D2452" s="208"/>
      <c r="E2452" s="246"/>
      <c r="F2452" s="247"/>
      <c r="G2452"/>
      <c r="H2452" s="2"/>
    </row>
    <row r="2453" spans="1:8" ht="15.6">
      <c r="A2453"/>
      <c r="B2453"/>
      <c r="C2453" s="200"/>
      <c r="D2453" s="208"/>
      <c r="E2453" s="246"/>
      <c r="F2453" s="247"/>
      <c r="G2453"/>
      <c r="H2453" s="6"/>
    </row>
    <row r="2454" spans="1:8" ht="15.6">
      <c r="A2454"/>
      <c r="B2454"/>
      <c r="C2454" s="200"/>
      <c r="D2454" s="208"/>
      <c r="E2454" s="246"/>
      <c r="F2454" s="247"/>
      <c r="G2454"/>
      <c r="H2454" s="6"/>
    </row>
    <row r="2455" spans="1:8" ht="15.6">
      <c r="A2455"/>
      <c r="B2455"/>
      <c r="C2455" s="200"/>
      <c r="D2455" s="208"/>
      <c r="E2455" s="246"/>
      <c r="F2455" s="247"/>
      <c r="G2455"/>
      <c r="H2455" s="6"/>
    </row>
    <row r="2456" spans="1:8" ht="15.6">
      <c r="A2456"/>
      <c r="B2456"/>
      <c r="C2456" s="200"/>
      <c r="D2456" s="208"/>
      <c r="E2456" s="246"/>
      <c r="F2456" s="247"/>
      <c r="G2456"/>
      <c r="H2456" s="6"/>
    </row>
    <row r="2457" spans="1:8" ht="15.6">
      <c r="A2457"/>
      <c r="B2457"/>
      <c r="C2457" s="200"/>
      <c r="D2457" s="208"/>
      <c r="E2457" s="246"/>
      <c r="F2457" s="247"/>
      <c r="G2457"/>
      <c r="H2457" s="6"/>
    </row>
    <row r="2458" spans="1:8">
      <c r="A2458"/>
      <c r="B2458"/>
      <c r="C2458" s="200"/>
      <c r="D2458" s="208"/>
      <c r="E2458" s="246"/>
      <c r="F2458" s="247"/>
      <c r="G2458"/>
      <c r="H2458" s="187"/>
    </row>
    <row r="2459" spans="1:8" ht="15.6">
      <c r="A2459"/>
      <c r="B2459"/>
      <c r="C2459" s="200"/>
      <c r="D2459" s="208"/>
      <c r="E2459" s="246"/>
      <c r="F2459" s="247"/>
      <c r="G2459"/>
      <c r="H2459" s="188"/>
    </row>
    <row r="2460" spans="1:8" ht="15.6">
      <c r="A2460"/>
      <c r="B2460"/>
      <c r="C2460" s="200"/>
      <c r="D2460" s="208"/>
      <c r="E2460" s="246"/>
      <c r="F2460" s="247"/>
      <c r="G2460"/>
      <c r="H2460" s="189"/>
    </row>
    <row r="2461" spans="1:8" ht="15.6">
      <c r="A2461"/>
      <c r="B2461"/>
      <c r="C2461" s="200"/>
      <c r="D2461" s="208"/>
      <c r="E2461" s="246"/>
      <c r="F2461" s="247"/>
      <c r="G2461"/>
      <c r="H2461" s="189"/>
    </row>
    <row r="2462" spans="1:8" ht="15.6">
      <c r="A2462"/>
      <c r="B2462"/>
      <c r="C2462" s="200"/>
      <c r="D2462" s="208"/>
      <c r="E2462" s="246"/>
      <c r="F2462" s="247"/>
      <c r="G2462"/>
      <c r="H2462" s="189"/>
    </row>
    <row r="2463" spans="1:8" ht="15.6">
      <c r="A2463"/>
      <c r="B2463"/>
      <c r="C2463" s="200"/>
      <c r="D2463" s="208"/>
      <c r="E2463" s="246"/>
      <c r="F2463" s="247"/>
      <c r="G2463"/>
      <c r="H2463" s="6"/>
    </row>
    <row r="2464" spans="1:8" ht="15.6">
      <c r="A2464"/>
      <c r="B2464"/>
      <c r="C2464" s="200"/>
      <c r="D2464" s="208"/>
      <c r="E2464" s="246"/>
      <c r="F2464" s="247"/>
      <c r="G2464"/>
      <c r="H2464" s="6"/>
    </row>
    <row r="2465" spans="1:8" ht="15.6">
      <c r="A2465"/>
      <c r="B2465"/>
      <c r="C2465" s="200"/>
      <c r="D2465" s="208"/>
      <c r="E2465" s="246"/>
      <c r="F2465" s="247"/>
      <c r="G2465"/>
      <c r="H2465" s="6"/>
    </row>
    <row r="2466" spans="1:8" ht="15.6">
      <c r="A2466"/>
      <c r="B2466"/>
      <c r="C2466" s="200"/>
      <c r="D2466" s="208"/>
      <c r="E2466" s="246"/>
      <c r="F2466" s="247"/>
      <c r="G2466"/>
      <c r="H2466" s="6"/>
    </row>
    <row r="2467" spans="1:8" ht="15.6">
      <c r="A2467"/>
      <c r="B2467"/>
      <c r="C2467" s="200"/>
      <c r="D2467" s="208"/>
      <c r="E2467" s="246"/>
      <c r="F2467" s="247"/>
      <c r="G2467"/>
      <c r="H2467" s="6"/>
    </row>
    <row r="2468" spans="1:8" ht="15.6">
      <c r="A2468"/>
      <c r="B2468"/>
      <c r="C2468" s="200"/>
      <c r="D2468" s="208"/>
      <c r="E2468" s="246"/>
      <c r="F2468" s="247"/>
      <c r="G2468"/>
      <c r="H2468" s="6"/>
    </row>
    <row r="2469" spans="1:8" ht="15.6">
      <c r="A2469"/>
      <c r="B2469"/>
      <c r="C2469" s="200"/>
      <c r="D2469" s="208"/>
      <c r="E2469" s="246"/>
      <c r="F2469" s="247"/>
      <c r="G2469"/>
      <c r="H2469" s="6"/>
    </row>
    <row r="2470" spans="1:8" ht="15.6">
      <c r="A2470"/>
      <c r="B2470"/>
      <c r="C2470" s="200"/>
      <c r="D2470" s="208"/>
      <c r="E2470" s="246"/>
      <c r="F2470" s="247"/>
      <c r="G2470"/>
      <c r="H2470" s="189"/>
    </row>
    <row r="2471" spans="1:8" ht="15.6">
      <c r="A2471"/>
      <c r="B2471"/>
      <c r="C2471" s="200"/>
      <c r="D2471" s="208"/>
      <c r="E2471" s="246"/>
      <c r="F2471" s="247"/>
      <c r="G2471"/>
      <c r="H2471" s="188"/>
    </row>
    <row r="2472" spans="1:8" ht="15.6">
      <c r="A2472"/>
      <c r="B2472"/>
      <c r="C2472" s="200"/>
      <c r="D2472" s="208"/>
      <c r="E2472" s="246"/>
      <c r="F2472" s="247"/>
      <c r="G2472"/>
      <c r="H2472" s="189"/>
    </row>
    <row r="2473" spans="1:8" ht="15.6">
      <c r="A2473"/>
      <c r="B2473"/>
      <c r="C2473" s="200"/>
      <c r="D2473" s="208"/>
      <c r="E2473" s="246"/>
      <c r="F2473" s="247"/>
      <c r="G2473"/>
      <c r="H2473" s="189"/>
    </row>
    <row r="2474" spans="1:8" ht="15.6">
      <c r="A2474"/>
      <c r="B2474"/>
      <c r="C2474" s="200"/>
      <c r="D2474" s="208"/>
      <c r="E2474" s="246"/>
      <c r="F2474" s="247"/>
      <c r="G2474"/>
      <c r="H2474" s="190"/>
    </row>
    <row r="2475" spans="1:8" ht="15.6">
      <c r="A2475"/>
      <c r="B2475"/>
      <c r="C2475" s="200"/>
      <c r="D2475" s="208"/>
      <c r="E2475" s="246"/>
      <c r="F2475" s="247"/>
      <c r="G2475"/>
      <c r="H2475" s="189"/>
    </row>
    <row r="2476" spans="1:8" ht="15.6">
      <c r="A2476"/>
      <c r="B2476"/>
      <c r="C2476" s="200"/>
      <c r="D2476" s="208"/>
      <c r="E2476" s="246"/>
      <c r="F2476" s="247"/>
      <c r="G2476"/>
      <c r="H2476" s="191"/>
    </row>
    <row r="2477" spans="1:8" ht="15.6">
      <c r="A2477"/>
      <c r="B2477"/>
      <c r="C2477" s="200"/>
      <c r="D2477" s="208"/>
      <c r="E2477" s="246"/>
      <c r="F2477" s="247"/>
      <c r="G2477"/>
      <c r="H2477" s="191"/>
    </row>
    <row r="2478" spans="1:8" ht="15.6">
      <c r="A2478" s="51"/>
      <c r="B2478" s="51"/>
      <c r="C2478" s="51"/>
      <c r="D2478" s="51"/>
      <c r="E2478" s="51"/>
      <c r="F2478" s="51"/>
      <c r="G2478" s="51"/>
      <c r="H2478" s="189"/>
    </row>
    <row r="2479" spans="1:8" ht="15.6">
      <c r="A2479" s="57"/>
      <c r="B2479" s="57"/>
      <c r="C2479" s="57"/>
      <c r="D2479" s="57"/>
      <c r="E2479" s="57"/>
      <c r="F2479" s="57"/>
      <c r="G2479" s="57"/>
      <c r="H2479" s="189"/>
    </row>
    <row r="2480" spans="1:8" ht="15.6">
      <c r="A2480"/>
      <c r="B2480"/>
      <c r="C2480" s="200"/>
      <c r="D2480" s="208"/>
      <c r="E2480" s="246"/>
      <c r="F2480" s="247"/>
      <c r="G2480"/>
      <c r="H2480" s="189"/>
    </row>
    <row r="2481" spans="1:8" ht="15.6">
      <c r="A2481" s="51"/>
      <c r="B2481" s="51"/>
      <c r="C2481" s="51"/>
      <c r="D2481" s="51"/>
      <c r="E2481" s="51"/>
      <c r="F2481" s="51"/>
      <c r="G2481" s="51"/>
      <c r="H2481" s="192"/>
    </row>
    <row r="2482" spans="1:8">
      <c r="A2482" s="51"/>
      <c r="B2482" s="51"/>
      <c r="C2482" s="51"/>
      <c r="D2482" s="51"/>
      <c r="E2482" s="51"/>
      <c r="F2482" s="51"/>
      <c r="G2482" s="51"/>
      <c r="H2482" s="54"/>
    </row>
    <row r="2483" spans="1:8">
      <c r="A2483" s="57"/>
      <c r="B2483" s="57"/>
      <c r="C2483" s="57"/>
      <c r="D2483" s="57"/>
      <c r="E2483" s="57"/>
      <c r="F2483" s="57"/>
      <c r="G2483" s="57"/>
    </row>
    <row r="2484" spans="1:8" ht="13.8">
      <c r="A2484" s="193"/>
      <c r="B2484" s="194" t="s">
        <v>1172</v>
      </c>
      <c r="C2484" s="193"/>
      <c r="D2484" s="193"/>
      <c r="E2484" s="195" t="str">
        <f>$B$3</f>
        <v xml:space="preserve">ESCUELA Nº </v>
      </c>
      <c r="F2484" s="193"/>
      <c r="G2484" s="193"/>
    </row>
    <row r="2485" spans="1:8" ht="13.8">
      <c r="A2485" s="193"/>
      <c r="B2485" s="195"/>
      <c r="C2485" s="193"/>
      <c r="D2485" s="193"/>
      <c r="E2485" s="195" t="str">
        <f>$B$4</f>
        <v>SATURNINO SEGUROLA</v>
      </c>
      <c r="F2485" s="193"/>
      <c r="G2485" s="193"/>
    </row>
    <row r="2486" spans="1:8" ht="13.8">
      <c r="A2486" s="193"/>
      <c r="B2486" s="195"/>
      <c r="C2486" s="193"/>
      <c r="D2486" s="193"/>
      <c r="E2486" s="249" t="str">
        <f>$B$5</f>
        <v>SARMIENTO - SAN JUAN</v>
      </c>
      <c r="F2486" s="193"/>
      <c r="G2486" s="193"/>
    </row>
    <row r="2487" spans="1:8" ht="13.8">
      <c r="A2487" s="196"/>
      <c r="B2487" s="196"/>
      <c r="C2487" s="196"/>
      <c r="D2487" s="197"/>
      <c r="E2487" s="198" t="s">
        <v>207</v>
      </c>
      <c r="F2487" s="196"/>
      <c r="G2487" s="196"/>
    </row>
    <row r="2488" spans="1:8" ht="17.399999999999999">
      <c r="A2488" s="193"/>
      <c r="B2488" s="199" t="s">
        <v>222</v>
      </c>
      <c r="C2488" s="193"/>
      <c r="D2488" s="199"/>
      <c r="E2488" s="199"/>
      <c r="F2488" s="199"/>
      <c r="G2488" s="199"/>
    </row>
    <row r="2489" spans="1:8">
      <c r="A2489"/>
      <c r="B2489"/>
      <c r="C2489" s="200"/>
      <c r="D2489" s="101"/>
      <c r="E2489" s="200"/>
      <c r="F2489" s="200"/>
      <c r="G2489"/>
    </row>
    <row r="2490" spans="1:8" ht="13.8" thickBot="1">
      <c r="A2490"/>
      <c r="B2490"/>
      <c r="C2490" s="200"/>
      <c r="D2490" s="101"/>
      <c r="E2490" s="200"/>
      <c r="F2490" s="200"/>
      <c r="G2490"/>
    </row>
    <row r="2491" spans="1:8">
      <c r="A2491"/>
      <c r="B2491" s="201" t="s">
        <v>208</v>
      </c>
      <c r="C2491" s="202" t="s">
        <v>425</v>
      </c>
      <c r="D2491" s="203" t="s">
        <v>27</v>
      </c>
      <c r="E2491" s="204"/>
      <c r="F2491" s="205"/>
      <c r="G2491"/>
    </row>
    <row r="2492" spans="1:8">
      <c r="A2492"/>
      <c r="B2492" s="206" t="s">
        <v>209</v>
      </c>
      <c r="C2492" s="207" t="s">
        <v>442</v>
      </c>
      <c r="D2492" s="269" t="s">
        <v>446</v>
      </c>
      <c r="E2492" s="209"/>
      <c r="F2492" s="210"/>
      <c r="G2492"/>
    </row>
    <row r="2493" spans="1:8" ht="13.8" thickBot="1">
      <c r="A2493"/>
      <c r="B2493" s="206" t="s">
        <v>210</v>
      </c>
      <c r="C2493" s="211" t="s">
        <v>4</v>
      </c>
      <c r="D2493" s="212"/>
      <c r="E2493" s="209"/>
      <c r="F2493" s="210"/>
      <c r="G2493"/>
    </row>
    <row r="2494" spans="1:8" ht="13.8" thickBot="1">
      <c r="A2494"/>
      <c r="B2494" s="213" t="s">
        <v>211</v>
      </c>
      <c r="C2494" s="214" t="s">
        <v>212</v>
      </c>
      <c r="D2494" s="214" t="s">
        <v>213</v>
      </c>
      <c r="E2494" s="214" t="s">
        <v>214</v>
      </c>
      <c r="F2494" s="215" t="s">
        <v>215</v>
      </c>
      <c r="G2494"/>
    </row>
    <row r="2495" spans="1:8" ht="13.8" thickBot="1">
      <c r="A2495"/>
      <c r="B2495" s="216" t="s">
        <v>216</v>
      </c>
      <c r="C2495" s="217"/>
      <c r="D2495" s="218"/>
      <c r="E2495" s="217"/>
      <c r="F2495" s="219">
        <f>SUM(F2496:F2508)</f>
        <v>15750</v>
      </c>
      <c r="G2495"/>
    </row>
    <row r="2496" spans="1:8" ht="15.6">
      <c r="A2496"/>
      <c r="B2496" s="261" t="s">
        <v>27</v>
      </c>
      <c r="C2496" s="3" t="s">
        <v>29</v>
      </c>
      <c r="D2496" s="222">
        <f>2250*7</f>
        <v>15750</v>
      </c>
      <c r="E2496" s="222">
        <v>1</v>
      </c>
      <c r="F2496" s="223">
        <f>D2496*E2496</f>
        <v>15750</v>
      </c>
      <c r="G2496"/>
    </row>
    <row r="2497" spans="1:7">
      <c r="A2497"/>
      <c r="B2497" s="220"/>
      <c r="C2497" s="221"/>
      <c r="D2497" s="222"/>
      <c r="E2497" s="222"/>
      <c r="F2497" s="223">
        <f t="shared" ref="F2497:F2508" si="1">D2497*E2497</f>
        <v>0</v>
      </c>
      <c r="G2497"/>
    </row>
    <row r="2498" spans="1:7">
      <c r="A2498"/>
      <c r="B2498" s="220"/>
      <c r="C2498" s="221"/>
      <c r="D2498" s="222"/>
      <c r="E2498" s="222"/>
      <c r="F2498" s="223">
        <f t="shared" si="1"/>
        <v>0</v>
      </c>
      <c r="G2498"/>
    </row>
    <row r="2499" spans="1:7">
      <c r="A2499"/>
      <c r="B2499" s="220"/>
      <c r="C2499" s="221"/>
      <c r="D2499" s="222"/>
      <c r="E2499" s="222"/>
      <c r="F2499" s="223">
        <f t="shared" si="1"/>
        <v>0</v>
      </c>
      <c r="G2499"/>
    </row>
    <row r="2500" spans="1:7">
      <c r="A2500"/>
      <c r="B2500" s="220"/>
      <c r="C2500" s="221"/>
      <c r="D2500" s="222"/>
      <c r="E2500" s="222"/>
      <c r="F2500" s="223">
        <f t="shared" si="1"/>
        <v>0</v>
      </c>
      <c r="G2500"/>
    </row>
    <row r="2501" spans="1:7">
      <c r="A2501"/>
      <c r="B2501" s="220"/>
      <c r="C2501" s="221"/>
      <c r="D2501" s="222"/>
      <c r="E2501" s="222"/>
      <c r="F2501" s="223">
        <f t="shared" si="1"/>
        <v>0</v>
      </c>
      <c r="G2501"/>
    </row>
    <row r="2502" spans="1:7">
      <c r="A2502"/>
      <c r="B2502" s="220"/>
      <c r="C2502" s="221"/>
      <c r="D2502" s="222"/>
      <c r="E2502" s="222"/>
      <c r="F2502" s="223">
        <f t="shared" si="1"/>
        <v>0</v>
      </c>
      <c r="G2502"/>
    </row>
    <row r="2503" spans="1:7">
      <c r="A2503"/>
      <c r="B2503" s="220"/>
      <c r="C2503" s="221"/>
      <c r="D2503" s="222"/>
      <c r="E2503" s="222"/>
      <c r="F2503" s="223">
        <f t="shared" si="1"/>
        <v>0</v>
      </c>
      <c r="G2503"/>
    </row>
    <row r="2504" spans="1:7">
      <c r="A2504"/>
      <c r="B2504" s="220"/>
      <c r="C2504" s="221"/>
      <c r="D2504" s="222"/>
      <c r="E2504" s="222"/>
      <c r="F2504" s="223">
        <f t="shared" si="1"/>
        <v>0</v>
      </c>
      <c r="G2504"/>
    </row>
    <row r="2505" spans="1:7">
      <c r="A2505"/>
      <c r="B2505" s="220"/>
      <c r="C2505" s="221"/>
      <c r="D2505" s="222"/>
      <c r="E2505" s="222"/>
      <c r="F2505" s="223">
        <f t="shared" si="1"/>
        <v>0</v>
      </c>
      <c r="G2505"/>
    </row>
    <row r="2506" spans="1:7">
      <c r="A2506"/>
      <c r="B2506" s="224"/>
      <c r="C2506" s="225"/>
      <c r="D2506" s="226"/>
      <c r="E2506" s="226"/>
      <c r="F2506" s="223">
        <f t="shared" si="1"/>
        <v>0</v>
      </c>
      <c r="G2506"/>
    </row>
    <row r="2507" spans="1:7">
      <c r="A2507"/>
      <c r="B2507" s="228"/>
      <c r="C2507" s="225"/>
      <c r="D2507" s="225"/>
      <c r="E2507" s="225"/>
      <c r="F2507" s="223">
        <f t="shared" si="1"/>
        <v>0</v>
      </c>
      <c r="G2507"/>
    </row>
    <row r="2508" spans="1:7" ht="13.8" thickBot="1">
      <c r="A2508"/>
      <c r="B2508" s="230"/>
      <c r="C2508" s="231"/>
      <c r="D2508" s="231"/>
      <c r="E2508" s="231"/>
      <c r="F2508" s="223">
        <f t="shared" si="1"/>
        <v>0</v>
      </c>
      <c r="G2508"/>
    </row>
    <row r="2509" spans="1:7" ht="13.8" thickBot="1">
      <c r="A2509"/>
      <c r="B2509" s="216" t="s">
        <v>217</v>
      </c>
      <c r="C2509" s="217"/>
      <c r="D2509" s="218"/>
      <c r="E2509" s="217"/>
      <c r="F2509" s="219">
        <f>SUM(F2510:F2512)</f>
        <v>7475</v>
      </c>
      <c r="G2509"/>
    </row>
    <row r="2510" spans="1:7" ht="15.6">
      <c r="A2510"/>
      <c r="B2510" s="264" t="s">
        <v>246</v>
      </c>
      <c r="C2510" s="221" t="s">
        <v>4</v>
      </c>
      <c r="D2510" s="262">
        <f>1150*6.5</f>
        <v>7475</v>
      </c>
      <c r="E2510" s="222">
        <v>1</v>
      </c>
      <c r="F2510" s="223">
        <f>D2510*E2510</f>
        <v>7475</v>
      </c>
      <c r="G2510"/>
    </row>
    <row r="2511" spans="1:7" ht="15.6">
      <c r="A2511"/>
      <c r="B2511" s="261"/>
      <c r="C2511" s="225"/>
      <c r="D2511" s="263"/>
      <c r="E2511" s="225"/>
      <c r="F2511" s="223">
        <f>D2511*E2511</f>
        <v>0</v>
      </c>
      <c r="G2511"/>
    </row>
    <row r="2512" spans="1:7" ht="13.8" thickBot="1">
      <c r="A2512"/>
      <c r="B2512" s="230"/>
      <c r="C2512" s="231"/>
      <c r="D2512" s="231"/>
      <c r="E2512" s="231"/>
      <c r="F2512" s="223">
        <f>D2512*E2512</f>
        <v>0</v>
      </c>
      <c r="G2512"/>
    </row>
    <row r="2513" spans="1:7" ht="13.8" thickBot="1">
      <c r="A2513"/>
      <c r="B2513" s="216" t="s">
        <v>218</v>
      </c>
      <c r="C2513" s="217"/>
      <c r="D2513" s="218"/>
      <c r="E2513" s="217"/>
      <c r="F2513" s="219">
        <f>SUM(F2514:F2516)</f>
        <v>0</v>
      </c>
      <c r="G2513"/>
    </row>
    <row r="2514" spans="1:7">
      <c r="A2514"/>
      <c r="B2514" s="220"/>
      <c r="C2514" s="221"/>
      <c r="D2514" s="233"/>
      <c r="E2514" s="221"/>
      <c r="F2514" s="223"/>
      <c r="G2514"/>
    </row>
    <row r="2515" spans="1:7">
      <c r="A2515"/>
      <c r="B2515" s="224"/>
      <c r="C2515" s="225"/>
      <c r="D2515" s="229"/>
      <c r="E2515" s="225"/>
      <c r="F2515" s="227"/>
      <c r="G2515"/>
    </row>
    <row r="2516" spans="1:7" ht="13.8" thickBot="1">
      <c r="A2516"/>
      <c r="B2516" s="234"/>
      <c r="C2516" s="231"/>
      <c r="D2516" s="232"/>
      <c r="E2516" s="231"/>
      <c r="F2516" s="235"/>
      <c r="G2516"/>
    </row>
    <row r="2517" spans="1:7" ht="14.4" thickTop="1" thickBot="1">
      <c r="A2517"/>
      <c r="B2517"/>
      <c r="C2517" s="236"/>
      <c r="D2517" s="237"/>
      <c r="E2517" s="238" t="s">
        <v>219</v>
      </c>
      <c r="F2517" s="239">
        <f>SUM(F2495,F2509,F2513)</f>
        <v>23225</v>
      </c>
      <c r="G2517"/>
    </row>
    <row r="2518" spans="1:7" ht="14.4" thickTop="1" thickBot="1">
      <c r="A2518"/>
      <c r="B2518"/>
      <c r="C2518" s="240"/>
      <c r="D2518" s="241"/>
      <c r="E2518" s="242" t="s">
        <v>220</v>
      </c>
      <c r="F2518" s="239">
        <f>$H$27</f>
        <v>1.5202880000000003</v>
      </c>
      <c r="G2518"/>
    </row>
    <row r="2519" spans="1:7" ht="14.4" thickTop="1" thickBot="1">
      <c r="A2519"/>
      <c r="B2519"/>
      <c r="C2519" s="243"/>
      <c r="D2519" s="244"/>
      <c r="E2519" s="245" t="s">
        <v>221</v>
      </c>
      <c r="F2519" s="454">
        <f>+F2518*F2517</f>
        <v>35308.688800000004</v>
      </c>
      <c r="G2519"/>
    </row>
    <row r="2520" spans="1:7">
      <c r="A2520"/>
      <c r="B2520"/>
      <c r="C2520" s="200"/>
      <c r="D2520" s="208"/>
      <c r="E2520" s="246"/>
      <c r="F2520" s="247"/>
      <c r="G2520"/>
    </row>
  </sheetData>
  <mergeCells count="9">
    <mergeCell ref="A2391:A2392"/>
    <mergeCell ref="A2393:A2394"/>
    <mergeCell ref="A2395:A2406"/>
    <mergeCell ref="A1437:A1445"/>
    <mergeCell ref="C17:H17"/>
    <mergeCell ref="D10:I10"/>
    <mergeCell ref="D11:I11"/>
    <mergeCell ref="A605:A607"/>
    <mergeCell ref="A608:A609"/>
  </mergeCells>
  <phoneticPr fontId="0" type="noConversion"/>
  <conditionalFormatting sqref="B126:B127">
    <cfRule type="cellIs" dxfId="3" priority="5" stopIfTrue="1" operator="equal">
      <formula>0</formula>
    </cfRule>
  </conditionalFormatting>
  <conditionalFormatting sqref="D204:D205">
    <cfRule type="cellIs" dxfId="2" priority="2" stopIfTrue="1" operator="equal">
      <formula>0</formula>
    </cfRule>
  </conditionalFormatting>
  <conditionalFormatting sqref="E204:E205">
    <cfRule type="cellIs" dxfId="1" priority="4" stopIfTrue="1" operator="equal">
      <formula>0</formula>
    </cfRule>
  </conditionalFormatting>
  <conditionalFormatting sqref="C204:C205">
    <cfRule type="cellIs" dxfId="0" priority="3" stopIfTrue="1" operator="equal">
      <formula>0</formula>
    </cfRule>
  </conditionalFormatting>
  <dataValidations disablePrompts="1" count="1">
    <dataValidation type="list" allowBlank="1" showInputMessage="1" showErrorMessage="1" sqref="C705 C1208:C1209 C867:C868 C192:C198 C1040:C1042 C1240:C1241 C1341:C1344 C1446:C1453 C1273:C1274 C2049:C2052 C735 C2497:C2508 C1696 C642:C644 C1485:C1492 C229:C230 C313:C314 C611 C673:C674 C833:C834 C900:C901 C936:C938 C968:C971 C1073:C1074 C1106 C1141:C1142 C1377:C1378 C1408:C1409 C1549 C1587 C1693 C1760:C1761 C1790:C1791 C1820:C1821 C1966:C1968 C2002:C2003 C2086:C2087 C2150:C2151 C2178:C2180 C2240:C2241 C2329:C2332 C2360:C2363 C2299:C2300 C2269:C2271 C2119:C2121 C2208:C2212 C1930:C1933 C1894:C1897 C1858:C1861 C1624 C1307:C1311 C1004 C766:C767 C800:C801 C575:C576 C538:C539 C502:C503 C466:C467 C430:C431 C390:C391 C353:C354 C58:C62 C127:C129 C1659 C50:C56 C157:C164 C263:C269 C1178:C1179 C1520 C91:C99">
      <formula1>$D$10:$D$14</formula1>
    </dataValidation>
  </dataValidations>
  <pageMargins left="1.26" right="0.23" top="0.23" bottom="0.24" header="0.12" footer="0"/>
  <pageSetup paperSize="9" scale="10" orientation="portrait" r:id="rId1"/>
  <headerFooter alignWithMargins="0"/>
  <rowBreaks count="24" manualBreakCount="24">
    <brk id="76" max="16383" man="1"/>
    <brk id="242" max="16383" man="1"/>
    <brk id="367" max="16383" man="1"/>
    <brk id="444" max="16383" man="1"/>
    <brk id="516" max="16383" man="1"/>
    <brk id="589" max="16383" man="1"/>
    <brk id="687" max="16383" man="1"/>
    <brk id="780" max="16383" man="1"/>
    <brk id="814" max="16383" man="1"/>
    <brk id="848" max="16383" man="1"/>
    <brk id="914" max="16383" man="1"/>
    <brk id="951" max="16383" man="1"/>
    <brk id="1017" max="16383" man="1"/>
    <brk id="1019" max="16383" man="1"/>
    <brk id="1191" max="16383" man="1"/>
    <brk id="1286" max="16383" man="1"/>
    <brk id="1359" max="16383" man="1"/>
    <brk id="1422" max="16383" man="1"/>
    <brk id="1567" max="16383" man="1"/>
    <brk id="1675" max="16383" man="1"/>
    <brk id="1804" max="16383" man="1"/>
    <brk id="1874" max="16383" man="1"/>
    <brk id="1946" max="16383" man="1"/>
    <brk id="2067" max="16383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86"/>
  <sheetViews>
    <sheetView tabSelected="1" topLeftCell="D45" zoomScale="55" zoomScaleNormal="55" workbookViewId="0">
      <selection activeCell="I56" sqref="I56:U87"/>
    </sheetView>
  </sheetViews>
  <sheetFormatPr baseColWidth="10" defaultColWidth="11.44140625" defaultRowHeight="13.2" outlineLevelCol="1"/>
  <cols>
    <col min="1" max="1" width="8.109375" style="1050" customWidth="1"/>
    <col min="2" max="2" width="13.88671875" style="995" customWidth="1"/>
    <col min="3" max="3" width="69.88671875" style="995" customWidth="1"/>
    <col min="4" max="4" width="24.109375" style="994" customWidth="1" outlineLevel="1"/>
    <col min="5" max="5" width="19.44140625" style="994" customWidth="1" outlineLevel="1"/>
    <col min="6" max="6" width="23.6640625" style="995" customWidth="1"/>
    <col min="7" max="7" width="18.44140625" style="995" customWidth="1"/>
    <col min="8" max="8" width="25.33203125" style="995" customWidth="1"/>
    <col min="9" max="11" width="18.6640625" style="995" customWidth="1"/>
    <col min="12" max="13" width="18.6640625" style="996" customWidth="1"/>
    <col min="14" max="14" width="18.5546875" style="996" customWidth="1"/>
    <col min="15" max="19" width="18.6640625" style="996" customWidth="1"/>
    <col min="20" max="20" width="18.6640625" style="995" customWidth="1"/>
    <col min="21" max="16384" width="11.44140625" style="995"/>
  </cols>
  <sheetData>
    <row r="1" spans="1:20" ht="26.25" customHeight="1">
      <c r="A1" s="992"/>
      <c r="B1" s="993"/>
      <c r="C1" s="992"/>
    </row>
    <row r="2" spans="1:20" ht="31.5" customHeight="1">
      <c r="A2" s="992"/>
      <c r="B2" s="992"/>
      <c r="C2" s="997" t="s">
        <v>461</v>
      </c>
    </row>
    <row r="3" spans="1:20" ht="18" customHeight="1">
      <c r="A3" s="998"/>
    </row>
    <row r="4" spans="1:20" ht="22.5" customHeight="1">
      <c r="A4" s="1699" t="s">
        <v>905</v>
      </c>
      <c r="B4" s="1702"/>
      <c r="C4" s="1280"/>
      <c r="D4" s="999"/>
      <c r="E4" s="999"/>
      <c r="F4" s="1000"/>
      <c r="L4" s="995"/>
      <c r="M4" s="995"/>
      <c r="N4" s="995"/>
      <c r="O4" s="995"/>
      <c r="P4" s="995"/>
      <c r="Q4" s="995"/>
      <c r="R4" s="995"/>
      <c r="S4" s="995"/>
    </row>
    <row r="5" spans="1:20" ht="18" customHeight="1" thickBot="1">
      <c r="A5" s="998"/>
    </row>
    <row r="6" spans="1:20" ht="27.75" customHeight="1" thickBot="1">
      <c r="A6" s="1703" t="s">
        <v>906</v>
      </c>
      <c r="B6" s="1705" t="s">
        <v>907</v>
      </c>
      <c r="C6" s="1707" t="s">
        <v>908</v>
      </c>
      <c r="D6" s="1001"/>
      <c r="E6" s="1002"/>
      <c r="F6" s="1694" t="s">
        <v>250</v>
      </c>
      <c r="G6" s="1696" t="s">
        <v>252</v>
      </c>
      <c r="H6" s="1003"/>
      <c r="I6" s="1697" t="s">
        <v>463</v>
      </c>
      <c r="J6" s="1698"/>
      <c r="K6" s="1698"/>
      <c r="L6" s="1698"/>
      <c r="M6" s="1698"/>
      <c r="N6" s="1698"/>
      <c r="O6" s="1698"/>
      <c r="P6" s="1698"/>
      <c r="Q6" s="1698"/>
      <c r="R6" s="1698"/>
      <c r="S6" s="1698"/>
      <c r="T6" s="1698"/>
    </row>
    <row r="7" spans="1:20" ht="34.200000000000003" customHeight="1" thickBot="1">
      <c r="A7" s="1704"/>
      <c r="B7" s="1706"/>
      <c r="C7" s="1708"/>
      <c r="D7" s="1004"/>
      <c r="E7" s="1053" t="e">
        <f>'PRES. PARA COEF.'!G324/'PRES. PARA COEF.'!G317</f>
        <v>#DIV/0!</v>
      </c>
      <c r="F7" s="1695"/>
      <c r="G7" s="1695"/>
      <c r="H7" s="1003"/>
      <c r="I7" s="1005">
        <v>1</v>
      </c>
      <c r="J7" s="1005">
        <v>2</v>
      </c>
      <c r="K7" s="1005">
        <v>3</v>
      </c>
      <c r="L7" s="1006">
        <v>4</v>
      </c>
      <c r="M7" s="1006">
        <v>5</v>
      </c>
      <c r="N7" s="1006">
        <v>6</v>
      </c>
      <c r="O7" s="1006">
        <v>7</v>
      </c>
      <c r="P7" s="1006">
        <v>8</v>
      </c>
      <c r="Q7" s="1006">
        <v>9</v>
      </c>
      <c r="R7" s="1006">
        <v>10</v>
      </c>
      <c r="S7" s="1006">
        <v>11</v>
      </c>
      <c r="T7" s="1005">
        <v>12</v>
      </c>
    </row>
    <row r="8" spans="1:20" ht="20.25" customHeight="1" thickBot="1">
      <c r="A8" s="1709">
        <v>1</v>
      </c>
      <c r="B8" s="1712" t="s">
        <v>909</v>
      </c>
      <c r="C8" s="1713"/>
      <c r="D8" s="1007">
        <f>'PRES. PARA COEF.'!G14</f>
        <v>0</v>
      </c>
      <c r="E8" s="1008" t="e">
        <f>D8*$E$7</f>
        <v>#DIV/0!</v>
      </c>
      <c r="F8" s="1009" t="e">
        <f>E8</f>
        <v>#DIV/0!</v>
      </c>
      <c r="G8" s="1009" t="e">
        <f t="shared" ref="G8:G49" si="0">+F8/$F$50*100</f>
        <v>#DIV/0!</v>
      </c>
      <c r="H8" s="1009" t="e">
        <f>SUM(I8:T8)</f>
        <v>#DIV/0!</v>
      </c>
      <c r="I8" s="1010" t="e">
        <f>+$G8/3</f>
        <v>#DIV/0!</v>
      </c>
      <c r="J8" s="1010" t="e">
        <f>+$G8/3</f>
        <v>#DIV/0!</v>
      </c>
      <c r="K8" s="1010" t="e">
        <f>+$G8/3</f>
        <v>#DIV/0!</v>
      </c>
      <c r="L8" s="1010"/>
      <c r="M8" s="1010"/>
      <c r="N8" s="1010"/>
      <c r="O8" s="1010"/>
      <c r="P8" s="1010"/>
      <c r="Q8" s="1010"/>
      <c r="R8" s="1010"/>
      <c r="S8" s="1010"/>
      <c r="T8" s="1010"/>
    </row>
    <row r="9" spans="1:20" ht="20.25" customHeight="1" thickBot="1">
      <c r="A9" s="1710"/>
      <c r="B9" s="1714"/>
      <c r="C9" s="1715"/>
      <c r="D9" s="1007">
        <f>'PRES. PARA COEF.'!G15</f>
        <v>0</v>
      </c>
      <c r="E9" s="1008" t="e">
        <f t="shared" ref="E9:E49" si="1">D9*$E$7</f>
        <v>#DIV/0!</v>
      </c>
      <c r="F9" s="1009" t="e">
        <f t="shared" ref="F9:F49" si="2">E9</f>
        <v>#DIV/0!</v>
      </c>
      <c r="G9" s="1009" t="e">
        <f t="shared" si="0"/>
        <v>#DIV/0!</v>
      </c>
      <c r="H9" s="1009" t="e">
        <f>SUM(I9:T9)</f>
        <v>#DIV/0!</v>
      </c>
      <c r="I9" s="1010" t="e">
        <f>+$G9/2</f>
        <v>#DIV/0!</v>
      </c>
      <c r="J9" s="1010" t="e">
        <f>+$G9/2</f>
        <v>#DIV/0!</v>
      </c>
      <c r="K9" s="1010"/>
      <c r="L9" s="1010"/>
      <c r="M9" s="1010"/>
      <c r="N9" s="1010"/>
      <c r="O9" s="1010"/>
      <c r="P9" s="1010"/>
      <c r="Q9" s="1010"/>
      <c r="R9" s="1010"/>
      <c r="S9" s="1010"/>
      <c r="T9" s="1010"/>
    </row>
    <row r="10" spans="1:20" ht="20.25" customHeight="1" thickBot="1">
      <c r="A10" s="1710"/>
      <c r="B10" s="1714"/>
      <c r="C10" s="1715"/>
      <c r="D10" s="1007">
        <f>'PRES. PARA COEF.'!G16</f>
        <v>0</v>
      </c>
      <c r="E10" s="1008" t="e">
        <f t="shared" si="1"/>
        <v>#DIV/0!</v>
      </c>
      <c r="F10" s="1009" t="e">
        <f t="shared" si="2"/>
        <v>#DIV/0!</v>
      </c>
      <c r="G10" s="1009" t="e">
        <f t="shared" si="0"/>
        <v>#DIV/0!</v>
      </c>
      <c r="H10" s="1009" t="e">
        <f>SUM(I10:T10)</f>
        <v>#DIV/0!</v>
      </c>
      <c r="I10" s="1010" t="e">
        <f t="shared" ref="I10:T10" si="3">$G$10/16</f>
        <v>#DIV/0!</v>
      </c>
      <c r="J10" s="1010" t="e">
        <f t="shared" si="3"/>
        <v>#DIV/0!</v>
      </c>
      <c r="K10" s="1010" t="e">
        <f>$G$10/16</f>
        <v>#DIV/0!</v>
      </c>
      <c r="L10" s="1010" t="e">
        <f t="shared" si="3"/>
        <v>#DIV/0!</v>
      </c>
      <c r="M10" s="1010" t="e">
        <f t="shared" si="3"/>
        <v>#DIV/0!</v>
      </c>
      <c r="N10" s="1010" t="e">
        <f t="shared" si="3"/>
        <v>#DIV/0!</v>
      </c>
      <c r="O10" s="1010" t="e">
        <f t="shared" si="3"/>
        <v>#DIV/0!</v>
      </c>
      <c r="P10" s="1010" t="e">
        <f t="shared" si="3"/>
        <v>#DIV/0!</v>
      </c>
      <c r="Q10" s="1010" t="e">
        <f t="shared" si="3"/>
        <v>#DIV/0!</v>
      </c>
      <c r="R10" s="1010" t="e">
        <f t="shared" si="3"/>
        <v>#DIV/0!</v>
      </c>
      <c r="S10" s="1010" t="e">
        <f t="shared" si="3"/>
        <v>#DIV/0!</v>
      </c>
      <c r="T10" s="1010" t="e">
        <f t="shared" si="3"/>
        <v>#DIV/0!</v>
      </c>
    </row>
    <row r="11" spans="1:20" ht="20.25" customHeight="1" thickBot="1">
      <c r="A11" s="1711"/>
      <c r="B11" s="1716"/>
      <c r="C11" s="1717"/>
      <c r="D11" s="1007">
        <f>'PRES. PARA COEF.'!G17</f>
        <v>0</v>
      </c>
      <c r="E11" s="1008" t="e">
        <f t="shared" si="1"/>
        <v>#DIV/0!</v>
      </c>
      <c r="F11" s="1009" t="e">
        <f t="shared" si="2"/>
        <v>#DIV/0!</v>
      </c>
      <c r="G11" s="1009" t="e">
        <f t="shared" si="0"/>
        <v>#DIV/0!</v>
      </c>
      <c r="H11" s="1009" t="e">
        <f>SUM(I11:T11)</f>
        <v>#DIV/0!</v>
      </c>
      <c r="I11" s="1010"/>
      <c r="J11" s="1010" t="e">
        <f>+$G11/10</f>
        <v>#DIV/0!</v>
      </c>
      <c r="K11" s="1010" t="e">
        <f t="shared" ref="K11:S11" si="4">+$G11/10</f>
        <v>#DIV/0!</v>
      </c>
      <c r="L11" s="1010" t="e">
        <f t="shared" si="4"/>
        <v>#DIV/0!</v>
      </c>
      <c r="M11" s="1010" t="e">
        <f t="shared" si="4"/>
        <v>#DIV/0!</v>
      </c>
      <c r="N11" s="1010" t="e">
        <f t="shared" si="4"/>
        <v>#DIV/0!</v>
      </c>
      <c r="O11" s="1010" t="e">
        <f t="shared" si="4"/>
        <v>#DIV/0!</v>
      </c>
      <c r="P11" s="1010" t="e">
        <f t="shared" si="4"/>
        <v>#DIV/0!</v>
      </c>
      <c r="Q11" s="1010" t="e">
        <f t="shared" si="4"/>
        <v>#DIV/0!</v>
      </c>
      <c r="R11" s="1010" t="e">
        <f t="shared" si="4"/>
        <v>#DIV/0!</v>
      </c>
      <c r="S11" s="1010" t="e">
        <f t="shared" si="4"/>
        <v>#DIV/0!</v>
      </c>
      <c r="T11" s="1010"/>
    </row>
    <row r="12" spans="1:20" ht="20.25" customHeight="1" thickBot="1">
      <c r="A12" s="1012">
        <v>2</v>
      </c>
      <c r="B12" s="1281" t="s">
        <v>910</v>
      </c>
      <c r="C12" s="1282"/>
      <c r="D12" s="1007">
        <f>'PRES. PARA COEF.'!H18</f>
        <v>0</v>
      </c>
      <c r="E12" s="1008" t="e">
        <f t="shared" si="1"/>
        <v>#DIV/0!</v>
      </c>
      <c r="F12" s="1009" t="e">
        <f t="shared" si="2"/>
        <v>#DIV/0!</v>
      </c>
      <c r="G12" s="1009" t="e">
        <f t="shared" si="0"/>
        <v>#DIV/0!</v>
      </c>
      <c r="H12" s="1009" t="e">
        <f>SUM(I12:T12)</f>
        <v>#DIV/0!</v>
      </c>
      <c r="I12" s="1010" t="e">
        <f>+$G12/4</f>
        <v>#DIV/0!</v>
      </c>
      <c r="J12" s="1010" t="e">
        <f>+$G12/4</f>
        <v>#DIV/0!</v>
      </c>
      <c r="K12" s="1010" t="e">
        <f>+$G12/4</f>
        <v>#DIV/0!</v>
      </c>
      <c r="L12" s="1010" t="e">
        <f>+$G12/4</f>
        <v>#DIV/0!</v>
      </c>
      <c r="M12" s="1010"/>
      <c r="N12" s="1010"/>
      <c r="O12" s="1010"/>
      <c r="P12" s="1010"/>
      <c r="Q12" s="1010"/>
      <c r="R12" s="1010"/>
      <c r="S12" s="1010"/>
      <c r="T12" s="1010"/>
    </row>
    <row r="13" spans="1:20" ht="20.25" customHeight="1" thickBot="1">
      <c r="A13" s="1012">
        <v>3</v>
      </c>
      <c r="B13" s="1281" t="s">
        <v>911</v>
      </c>
      <c r="C13" s="1282"/>
      <c r="D13" s="1007">
        <f>'PRES. PARA COEF.'!H21</f>
        <v>0</v>
      </c>
      <c r="E13" s="1008" t="e">
        <f t="shared" si="1"/>
        <v>#DIV/0!</v>
      </c>
      <c r="F13" s="1009" t="e">
        <f t="shared" si="2"/>
        <v>#DIV/0!</v>
      </c>
      <c r="G13" s="1009" t="e">
        <f t="shared" si="0"/>
        <v>#DIV/0!</v>
      </c>
      <c r="H13" s="1009" t="e">
        <f>SUM(I13:T13)</f>
        <v>#DIV/0!</v>
      </c>
      <c r="I13" s="1010"/>
      <c r="J13" s="1010" t="e">
        <f t="shared" ref="J13:O13" si="5">+$G13/7</f>
        <v>#DIV/0!</v>
      </c>
      <c r="K13" s="1010" t="e">
        <f t="shared" si="5"/>
        <v>#DIV/0!</v>
      </c>
      <c r="L13" s="1010" t="e">
        <f t="shared" si="5"/>
        <v>#DIV/0!</v>
      </c>
      <c r="M13" s="1010" t="e">
        <f t="shared" si="5"/>
        <v>#DIV/0!</v>
      </c>
      <c r="N13" s="1010" t="e">
        <f t="shared" si="5"/>
        <v>#DIV/0!</v>
      </c>
      <c r="O13" s="1010" t="e">
        <f t="shared" si="5"/>
        <v>#DIV/0!</v>
      </c>
      <c r="P13" s="1010" t="e">
        <f>(+$G13/7)/2</f>
        <v>#DIV/0!</v>
      </c>
      <c r="Q13" s="1010" t="e">
        <f>(+$G13/7)/2</f>
        <v>#DIV/0!</v>
      </c>
      <c r="R13" s="1010"/>
      <c r="S13" s="1010"/>
      <c r="T13" s="1010"/>
    </row>
    <row r="14" spans="1:20" ht="20.25" hidden="1" customHeight="1" thickBot="1">
      <c r="A14" s="1013"/>
      <c r="B14" s="1014" t="s">
        <v>830</v>
      </c>
      <c r="C14" s="1015" t="s">
        <v>301</v>
      </c>
      <c r="D14" s="1016"/>
      <c r="E14" s="1008" t="e">
        <f t="shared" si="1"/>
        <v>#DIV/0!</v>
      </c>
      <c r="F14" s="1009" t="e">
        <f t="shared" si="2"/>
        <v>#DIV/0!</v>
      </c>
      <c r="G14" s="1009" t="e">
        <f t="shared" si="0"/>
        <v>#DIV/0!</v>
      </c>
      <c r="H14" s="1009" t="e">
        <f>SUM(I14:T14)</f>
        <v>#DIV/0!</v>
      </c>
      <c r="I14" s="1010"/>
      <c r="J14" s="1010" t="e">
        <f t="shared" ref="J14:P26" si="6">+$G14/7</f>
        <v>#DIV/0!</v>
      </c>
      <c r="K14" s="1010" t="e">
        <f t="shared" si="6"/>
        <v>#DIV/0!</v>
      </c>
      <c r="L14" s="1010" t="e">
        <f t="shared" si="6"/>
        <v>#DIV/0!</v>
      </c>
      <c r="M14" s="1010" t="e">
        <f t="shared" si="6"/>
        <v>#DIV/0!</v>
      </c>
      <c r="N14" s="1010" t="e">
        <f t="shared" si="6"/>
        <v>#DIV/0!</v>
      </c>
      <c r="O14" s="1010" t="e">
        <f t="shared" si="6"/>
        <v>#DIV/0!</v>
      </c>
      <c r="P14" s="1010" t="e">
        <f t="shared" si="6"/>
        <v>#DIV/0!</v>
      </c>
      <c r="Q14" s="1010"/>
      <c r="R14" s="1010"/>
      <c r="S14" s="1010"/>
      <c r="T14" s="1010"/>
    </row>
    <row r="15" spans="1:20" ht="20.25" hidden="1" customHeight="1" thickBot="1">
      <c r="A15" s="1013"/>
      <c r="B15" s="1014" t="s">
        <v>311</v>
      </c>
      <c r="C15" s="1017" t="s">
        <v>831</v>
      </c>
      <c r="D15" s="1016"/>
      <c r="E15" s="1008" t="e">
        <f t="shared" si="1"/>
        <v>#DIV/0!</v>
      </c>
      <c r="F15" s="1009" t="e">
        <f t="shared" si="2"/>
        <v>#DIV/0!</v>
      </c>
      <c r="G15" s="1009" t="e">
        <f t="shared" si="0"/>
        <v>#DIV/0!</v>
      </c>
      <c r="H15" s="1009" t="e">
        <f>SUM(I15:T15)</f>
        <v>#DIV/0!</v>
      </c>
      <c r="I15" s="1010"/>
      <c r="J15" s="1010" t="e">
        <f t="shared" si="6"/>
        <v>#DIV/0!</v>
      </c>
      <c r="K15" s="1010" t="e">
        <f t="shared" si="6"/>
        <v>#DIV/0!</v>
      </c>
      <c r="L15" s="1010" t="e">
        <f t="shared" si="6"/>
        <v>#DIV/0!</v>
      </c>
      <c r="M15" s="1010" t="e">
        <f t="shared" si="6"/>
        <v>#DIV/0!</v>
      </c>
      <c r="N15" s="1010" t="e">
        <f t="shared" si="6"/>
        <v>#DIV/0!</v>
      </c>
      <c r="O15" s="1010" t="e">
        <f t="shared" si="6"/>
        <v>#DIV/0!</v>
      </c>
      <c r="P15" s="1010" t="e">
        <f t="shared" si="6"/>
        <v>#DIV/0!</v>
      </c>
      <c r="Q15" s="1010"/>
      <c r="R15" s="1010"/>
      <c r="S15" s="1010"/>
      <c r="T15" s="1010"/>
    </row>
    <row r="16" spans="1:20" ht="20.25" hidden="1" customHeight="1" thickBot="1">
      <c r="A16" s="1013"/>
      <c r="B16" s="1014" t="s">
        <v>312</v>
      </c>
      <c r="C16" s="1018" t="s">
        <v>912</v>
      </c>
      <c r="D16" s="1016"/>
      <c r="E16" s="1008" t="e">
        <f t="shared" si="1"/>
        <v>#DIV/0!</v>
      </c>
      <c r="F16" s="1009" t="e">
        <f t="shared" si="2"/>
        <v>#DIV/0!</v>
      </c>
      <c r="G16" s="1009" t="e">
        <f t="shared" si="0"/>
        <v>#DIV/0!</v>
      </c>
      <c r="H16" s="1009" t="e">
        <f>SUM(I16:T16)</f>
        <v>#DIV/0!</v>
      </c>
      <c r="I16" s="1010"/>
      <c r="J16" s="1010" t="e">
        <f t="shared" si="6"/>
        <v>#DIV/0!</v>
      </c>
      <c r="K16" s="1010" t="e">
        <f t="shared" si="6"/>
        <v>#DIV/0!</v>
      </c>
      <c r="L16" s="1010" t="e">
        <f t="shared" si="6"/>
        <v>#DIV/0!</v>
      </c>
      <c r="M16" s="1010" t="e">
        <f t="shared" si="6"/>
        <v>#DIV/0!</v>
      </c>
      <c r="N16" s="1010" t="e">
        <f t="shared" si="6"/>
        <v>#DIV/0!</v>
      </c>
      <c r="O16" s="1010" t="e">
        <f t="shared" si="6"/>
        <v>#DIV/0!</v>
      </c>
      <c r="P16" s="1010" t="e">
        <f t="shared" si="6"/>
        <v>#DIV/0!</v>
      </c>
      <c r="Q16" s="1010"/>
      <c r="R16" s="1010"/>
      <c r="S16" s="1010"/>
      <c r="T16" s="1010"/>
    </row>
    <row r="17" spans="1:20" ht="20.25" hidden="1" customHeight="1" thickBot="1">
      <c r="A17" s="1013"/>
      <c r="B17" s="1014" t="s">
        <v>313</v>
      </c>
      <c r="C17" s="1018" t="s">
        <v>913</v>
      </c>
      <c r="D17" s="1016"/>
      <c r="E17" s="1008" t="e">
        <f t="shared" si="1"/>
        <v>#DIV/0!</v>
      </c>
      <c r="F17" s="1009" t="e">
        <f t="shared" si="2"/>
        <v>#DIV/0!</v>
      </c>
      <c r="G17" s="1009" t="e">
        <f t="shared" si="0"/>
        <v>#DIV/0!</v>
      </c>
      <c r="H17" s="1009" t="e">
        <f>SUM(I17:T17)</f>
        <v>#DIV/0!</v>
      </c>
      <c r="I17" s="1010"/>
      <c r="J17" s="1010" t="e">
        <f t="shared" si="6"/>
        <v>#DIV/0!</v>
      </c>
      <c r="K17" s="1010" t="e">
        <f t="shared" si="6"/>
        <v>#DIV/0!</v>
      </c>
      <c r="L17" s="1010" t="e">
        <f t="shared" si="6"/>
        <v>#DIV/0!</v>
      </c>
      <c r="M17" s="1010" t="e">
        <f t="shared" si="6"/>
        <v>#DIV/0!</v>
      </c>
      <c r="N17" s="1010" t="e">
        <f t="shared" si="6"/>
        <v>#DIV/0!</v>
      </c>
      <c r="O17" s="1010" t="e">
        <f t="shared" si="6"/>
        <v>#DIV/0!</v>
      </c>
      <c r="P17" s="1010" t="e">
        <f t="shared" si="6"/>
        <v>#DIV/0!</v>
      </c>
      <c r="Q17" s="1010"/>
      <c r="R17" s="1010"/>
      <c r="S17" s="1010"/>
      <c r="T17" s="1010"/>
    </row>
    <row r="18" spans="1:20" ht="20.25" hidden="1" customHeight="1" thickBot="1">
      <c r="A18" s="1013"/>
      <c r="B18" s="1014" t="s">
        <v>314</v>
      </c>
      <c r="C18" s="1018" t="s">
        <v>277</v>
      </c>
      <c r="D18" s="1016"/>
      <c r="E18" s="1008" t="e">
        <f t="shared" si="1"/>
        <v>#DIV/0!</v>
      </c>
      <c r="F18" s="1009" t="e">
        <f t="shared" si="2"/>
        <v>#DIV/0!</v>
      </c>
      <c r="G18" s="1009" t="e">
        <f t="shared" si="0"/>
        <v>#DIV/0!</v>
      </c>
      <c r="H18" s="1009" t="e">
        <f>SUM(I18:T18)</f>
        <v>#DIV/0!</v>
      </c>
      <c r="I18" s="1010"/>
      <c r="J18" s="1010" t="e">
        <f t="shared" si="6"/>
        <v>#DIV/0!</v>
      </c>
      <c r="K18" s="1010" t="e">
        <f t="shared" si="6"/>
        <v>#DIV/0!</v>
      </c>
      <c r="L18" s="1010" t="e">
        <f t="shared" si="6"/>
        <v>#DIV/0!</v>
      </c>
      <c r="M18" s="1010" t="e">
        <f t="shared" si="6"/>
        <v>#DIV/0!</v>
      </c>
      <c r="N18" s="1010" t="e">
        <f t="shared" si="6"/>
        <v>#DIV/0!</v>
      </c>
      <c r="O18" s="1010" t="e">
        <f t="shared" si="6"/>
        <v>#DIV/0!</v>
      </c>
      <c r="P18" s="1010" t="e">
        <f t="shared" si="6"/>
        <v>#DIV/0!</v>
      </c>
      <c r="Q18" s="1010"/>
      <c r="R18" s="1010"/>
      <c r="S18" s="1010"/>
      <c r="T18" s="1010"/>
    </row>
    <row r="19" spans="1:20" ht="20.25" hidden="1" customHeight="1" thickBot="1">
      <c r="A19" s="1013"/>
      <c r="B19" s="1014" t="s">
        <v>315</v>
      </c>
      <c r="C19" s="1017" t="s">
        <v>16</v>
      </c>
      <c r="D19" s="1016"/>
      <c r="E19" s="1008" t="e">
        <f t="shared" si="1"/>
        <v>#DIV/0!</v>
      </c>
      <c r="F19" s="1009" t="e">
        <f t="shared" si="2"/>
        <v>#DIV/0!</v>
      </c>
      <c r="G19" s="1009" t="e">
        <f t="shared" si="0"/>
        <v>#DIV/0!</v>
      </c>
      <c r="H19" s="1009" t="e">
        <f>SUM(I19:T19)</f>
        <v>#DIV/0!</v>
      </c>
      <c r="I19" s="1010"/>
      <c r="J19" s="1010" t="e">
        <f t="shared" si="6"/>
        <v>#DIV/0!</v>
      </c>
      <c r="K19" s="1010" t="e">
        <f t="shared" si="6"/>
        <v>#DIV/0!</v>
      </c>
      <c r="L19" s="1010" t="e">
        <f t="shared" si="6"/>
        <v>#DIV/0!</v>
      </c>
      <c r="M19" s="1010" t="e">
        <f t="shared" si="6"/>
        <v>#DIV/0!</v>
      </c>
      <c r="N19" s="1010" t="e">
        <f t="shared" si="6"/>
        <v>#DIV/0!</v>
      </c>
      <c r="O19" s="1010" t="e">
        <f t="shared" si="6"/>
        <v>#DIV/0!</v>
      </c>
      <c r="P19" s="1010" t="e">
        <f t="shared" si="6"/>
        <v>#DIV/0!</v>
      </c>
      <c r="Q19" s="1010"/>
      <c r="R19" s="1010"/>
      <c r="S19" s="1010"/>
      <c r="T19" s="1010"/>
    </row>
    <row r="20" spans="1:20" ht="20.25" hidden="1" customHeight="1" thickBot="1">
      <c r="A20" s="1013"/>
      <c r="B20" s="1014" t="s">
        <v>316</v>
      </c>
      <c r="C20" s="1017" t="s">
        <v>17</v>
      </c>
      <c r="D20" s="1016"/>
      <c r="E20" s="1008" t="e">
        <f t="shared" si="1"/>
        <v>#DIV/0!</v>
      </c>
      <c r="F20" s="1009" t="e">
        <f t="shared" si="2"/>
        <v>#DIV/0!</v>
      </c>
      <c r="G20" s="1009" t="e">
        <f t="shared" si="0"/>
        <v>#DIV/0!</v>
      </c>
      <c r="H20" s="1009" t="e">
        <f>SUM(I20:T20)</f>
        <v>#DIV/0!</v>
      </c>
      <c r="I20" s="1010"/>
      <c r="J20" s="1010" t="e">
        <f t="shared" si="6"/>
        <v>#DIV/0!</v>
      </c>
      <c r="K20" s="1010" t="e">
        <f t="shared" si="6"/>
        <v>#DIV/0!</v>
      </c>
      <c r="L20" s="1010" t="e">
        <f t="shared" si="6"/>
        <v>#DIV/0!</v>
      </c>
      <c r="M20" s="1010" t="e">
        <f t="shared" si="6"/>
        <v>#DIV/0!</v>
      </c>
      <c r="N20" s="1010" t="e">
        <f t="shared" si="6"/>
        <v>#DIV/0!</v>
      </c>
      <c r="O20" s="1010" t="e">
        <f t="shared" si="6"/>
        <v>#DIV/0!</v>
      </c>
      <c r="P20" s="1010" t="e">
        <f t="shared" si="6"/>
        <v>#DIV/0!</v>
      </c>
      <c r="Q20" s="1010"/>
      <c r="R20" s="1010"/>
      <c r="S20" s="1010"/>
      <c r="T20" s="1010"/>
    </row>
    <row r="21" spans="1:20" ht="20.25" hidden="1" customHeight="1" thickBot="1">
      <c r="A21" s="1013"/>
      <c r="B21" s="1014" t="s">
        <v>317</v>
      </c>
      <c r="C21" s="1019" t="s">
        <v>914</v>
      </c>
      <c r="D21" s="1016"/>
      <c r="E21" s="1008" t="e">
        <f t="shared" si="1"/>
        <v>#DIV/0!</v>
      </c>
      <c r="F21" s="1009" t="e">
        <f t="shared" si="2"/>
        <v>#DIV/0!</v>
      </c>
      <c r="G21" s="1009" t="e">
        <f t="shared" si="0"/>
        <v>#DIV/0!</v>
      </c>
      <c r="H21" s="1009" t="e">
        <f>SUM(I21:T21)</f>
        <v>#DIV/0!</v>
      </c>
      <c r="I21" s="1010"/>
      <c r="J21" s="1010" t="e">
        <f t="shared" si="6"/>
        <v>#DIV/0!</v>
      </c>
      <c r="K21" s="1010" t="e">
        <f t="shared" si="6"/>
        <v>#DIV/0!</v>
      </c>
      <c r="L21" s="1010" t="e">
        <f t="shared" si="6"/>
        <v>#DIV/0!</v>
      </c>
      <c r="M21" s="1010" t="e">
        <f t="shared" si="6"/>
        <v>#DIV/0!</v>
      </c>
      <c r="N21" s="1010" t="e">
        <f t="shared" si="6"/>
        <v>#DIV/0!</v>
      </c>
      <c r="O21" s="1010" t="e">
        <f t="shared" si="6"/>
        <v>#DIV/0!</v>
      </c>
      <c r="P21" s="1010" t="e">
        <f t="shared" si="6"/>
        <v>#DIV/0!</v>
      </c>
      <c r="Q21" s="1010"/>
      <c r="R21" s="1010"/>
      <c r="S21" s="1010"/>
      <c r="T21" s="1010"/>
    </row>
    <row r="22" spans="1:20" ht="20.25" hidden="1" customHeight="1" thickBot="1">
      <c r="A22" s="1013"/>
      <c r="B22" s="1014" t="s">
        <v>318</v>
      </c>
      <c r="C22" s="1019" t="s">
        <v>431</v>
      </c>
      <c r="D22" s="1016"/>
      <c r="E22" s="1008" t="e">
        <f t="shared" si="1"/>
        <v>#DIV/0!</v>
      </c>
      <c r="F22" s="1009" t="e">
        <f t="shared" si="2"/>
        <v>#DIV/0!</v>
      </c>
      <c r="G22" s="1009" t="e">
        <f t="shared" si="0"/>
        <v>#DIV/0!</v>
      </c>
      <c r="H22" s="1009" t="e">
        <f>SUM(I22:T22)</f>
        <v>#DIV/0!</v>
      </c>
      <c r="I22" s="1010"/>
      <c r="J22" s="1010" t="e">
        <f t="shared" si="6"/>
        <v>#DIV/0!</v>
      </c>
      <c r="K22" s="1010" t="e">
        <f t="shared" si="6"/>
        <v>#DIV/0!</v>
      </c>
      <c r="L22" s="1010" t="e">
        <f t="shared" si="6"/>
        <v>#DIV/0!</v>
      </c>
      <c r="M22" s="1010" t="e">
        <f t="shared" si="6"/>
        <v>#DIV/0!</v>
      </c>
      <c r="N22" s="1010" t="e">
        <f t="shared" si="6"/>
        <v>#DIV/0!</v>
      </c>
      <c r="O22" s="1010" t="e">
        <f t="shared" si="6"/>
        <v>#DIV/0!</v>
      </c>
      <c r="P22" s="1010" t="e">
        <f t="shared" si="6"/>
        <v>#DIV/0!</v>
      </c>
      <c r="Q22" s="1010"/>
      <c r="R22" s="1010"/>
      <c r="S22" s="1010"/>
      <c r="T22" s="1010"/>
    </row>
    <row r="23" spans="1:20" ht="20.25" hidden="1" customHeight="1" thickBot="1">
      <c r="A23" s="1013"/>
      <c r="B23" s="1014" t="s">
        <v>319</v>
      </c>
      <c r="C23" s="1019" t="s">
        <v>7</v>
      </c>
      <c r="D23" s="1016"/>
      <c r="E23" s="1008" t="e">
        <f t="shared" si="1"/>
        <v>#DIV/0!</v>
      </c>
      <c r="F23" s="1009" t="e">
        <f t="shared" si="2"/>
        <v>#DIV/0!</v>
      </c>
      <c r="G23" s="1009" t="e">
        <f t="shared" si="0"/>
        <v>#DIV/0!</v>
      </c>
      <c r="H23" s="1009" t="e">
        <f>SUM(I23:T23)</f>
        <v>#DIV/0!</v>
      </c>
      <c r="I23" s="1010"/>
      <c r="J23" s="1010" t="e">
        <f t="shared" si="6"/>
        <v>#DIV/0!</v>
      </c>
      <c r="K23" s="1010" t="e">
        <f t="shared" si="6"/>
        <v>#DIV/0!</v>
      </c>
      <c r="L23" s="1010" t="e">
        <f t="shared" si="6"/>
        <v>#DIV/0!</v>
      </c>
      <c r="M23" s="1010" t="e">
        <f t="shared" si="6"/>
        <v>#DIV/0!</v>
      </c>
      <c r="N23" s="1010" t="e">
        <f t="shared" si="6"/>
        <v>#DIV/0!</v>
      </c>
      <c r="O23" s="1010" t="e">
        <f t="shared" si="6"/>
        <v>#DIV/0!</v>
      </c>
      <c r="P23" s="1010" t="e">
        <f t="shared" si="6"/>
        <v>#DIV/0!</v>
      </c>
      <c r="Q23" s="1010"/>
      <c r="R23" s="1010"/>
      <c r="S23" s="1010"/>
      <c r="T23" s="1010"/>
    </row>
    <row r="24" spans="1:20" ht="20.25" hidden="1" customHeight="1" thickBot="1">
      <c r="A24" s="1013"/>
      <c r="B24" s="1014" t="s">
        <v>846</v>
      </c>
      <c r="C24" s="1015" t="s">
        <v>432</v>
      </c>
      <c r="D24" s="1020"/>
      <c r="E24" s="1008" t="e">
        <f t="shared" si="1"/>
        <v>#DIV/0!</v>
      </c>
      <c r="F24" s="1009" t="e">
        <f t="shared" si="2"/>
        <v>#DIV/0!</v>
      </c>
      <c r="G24" s="1009" t="e">
        <f t="shared" si="0"/>
        <v>#DIV/0!</v>
      </c>
      <c r="H24" s="1009" t="e">
        <f>SUM(I24:T24)</f>
        <v>#DIV/0!</v>
      </c>
      <c r="I24" s="1010"/>
      <c r="J24" s="1010" t="e">
        <f t="shared" si="6"/>
        <v>#DIV/0!</v>
      </c>
      <c r="K24" s="1010" t="e">
        <f t="shared" si="6"/>
        <v>#DIV/0!</v>
      </c>
      <c r="L24" s="1010" t="e">
        <f t="shared" si="6"/>
        <v>#DIV/0!</v>
      </c>
      <c r="M24" s="1010" t="e">
        <f t="shared" si="6"/>
        <v>#DIV/0!</v>
      </c>
      <c r="N24" s="1010" t="e">
        <f t="shared" si="6"/>
        <v>#DIV/0!</v>
      </c>
      <c r="O24" s="1010" t="e">
        <f t="shared" si="6"/>
        <v>#DIV/0!</v>
      </c>
      <c r="P24" s="1010" t="e">
        <f t="shared" si="6"/>
        <v>#DIV/0!</v>
      </c>
      <c r="Q24" s="1010"/>
      <c r="R24" s="1010"/>
      <c r="S24" s="1010"/>
      <c r="T24" s="1010"/>
    </row>
    <row r="25" spans="1:20" ht="20.25" hidden="1" customHeight="1" thickBot="1">
      <c r="A25" s="1013"/>
      <c r="B25" s="1014" t="s">
        <v>320</v>
      </c>
      <c r="C25" s="1018" t="s">
        <v>915</v>
      </c>
      <c r="D25" s="1020"/>
      <c r="E25" s="1008" t="e">
        <f t="shared" si="1"/>
        <v>#DIV/0!</v>
      </c>
      <c r="F25" s="1009" t="e">
        <f t="shared" si="2"/>
        <v>#DIV/0!</v>
      </c>
      <c r="G25" s="1009" t="e">
        <f t="shared" si="0"/>
        <v>#DIV/0!</v>
      </c>
      <c r="H25" s="1009" t="e">
        <f>SUM(I25:T25)</f>
        <v>#DIV/0!</v>
      </c>
      <c r="I25" s="1010"/>
      <c r="J25" s="1010" t="e">
        <f t="shared" si="6"/>
        <v>#DIV/0!</v>
      </c>
      <c r="K25" s="1010" t="e">
        <f t="shared" si="6"/>
        <v>#DIV/0!</v>
      </c>
      <c r="L25" s="1010" t="e">
        <f t="shared" si="6"/>
        <v>#DIV/0!</v>
      </c>
      <c r="M25" s="1010" t="e">
        <f t="shared" si="6"/>
        <v>#DIV/0!</v>
      </c>
      <c r="N25" s="1010" t="e">
        <f t="shared" si="6"/>
        <v>#DIV/0!</v>
      </c>
      <c r="O25" s="1010" t="e">
        <f t="shared" si="6"/>
        <v>#DIV/0!</v>
      </c>
      <c r="P25" s="1010" t="e">
        <f t="shared" si="6"/>
        <v>#DIV/0!</v>
      </c>
      <c r="Q25" s="1010"/>
      <c r="R25" s="1010"/>
      <c r="S25" s="1010"/>
      <c r="T25" s="1010"/>
    </row>
    <row r="26" spans="1:20" ht="20.25" hidden="1" customHeight="1" thickBot="1">
      <c r="A26" s="1013"/>
      <c r="B26" s="1014" t="s">
        <v>389</v>
      </c>
      <c r="C26" s="1021" t="s">
        <v>390</v>
      </c>
      <c r="D26" s="1020"/>
      <c r="E26" s="1008" t="e">
        <f t="shared" si="1"/>
        <v>#DIV/0!</v>
      </c>
      <c r="F26" s="1009" t="e">
        <f t="shared" si="2"/>
        <v>#DIV/0!</v>
      </c>
      <c r="G26" s="1009" t="e">
        <f t="shared" si="0"/>
        <v>#DIV/0!</v>
      </c>
      <c r="H26" s="1009" t="e">
        <f>SUM(I26:T26)</f>
        <v>#DIV/0!</v>
      </c>
      <c r="I26" s="1010"/>
      <c r="J26" s="1010" t="e">
        <f t="shared" si="6"/>
        <v>#DIV/0!</v>
      </c>
      <c r="K26" s="1010" t="e">
        <f t="shared" si="6"/>
        <v>#DIV/0!</v>
      </c>
      <c r="L26" s="1010" t="e">
        <f t="shared" si="6"/>
        <v>#DIV/0!</v>
      </c>
      <c r="M26" s="1010" t="e">
        <f t="shared" si="6"/>
        <v>#DIV/0!</v>
      </c>
      <c r="N26" s="1010" t="e">
        <f t="shared" si="6"/>
        <v>#DIV/0!</v>
      </c>
      <c r="O26" s="1010" t="e">
        <f t="shared" si="6"/>
        <v>#DIV/0!</v>
      </c>
      <c r="P26" s="1010" t="e">
        <f t="shared" si="6"/>
        <v>#DIV/0!</v>
      </c>
      <c r="Q26" s="1010"/>
      <c r="R26" s="1010"/>
      <c r="S26" s="1010"/>
      <c r="T26" s="1010"/>
    </row>
    <row r="27" spans="1:20" ht="20.25" customHeight="1" thickBot="1">
      <c r="A27" s="1012">
        <v>4</v>
      </c>
      <c r="B27" s="1281" t="s">
        <v>916</v>
      </c>
      <c r="C27" s="1282"/>
      <c r="D27" s="1007">
        <f>'PRES. PARA COEF.'!H35</f>
        <v>0</v>
      </c>
      <c r="E27" s="1008" t="e">
        <f t="shared" si="1"/>
        <v>#DIV/0!</v>
      </c>
      <c r="F27" s="1009" t="e">
        <f t="shared" si="2"/>
        <v>#DIV/0!</v>
      </c>
      <c r="G27" s="1009" t="e">
        <f t="shared" si="0"/>
        <v>#DIV/0!</v>
      </c>
      <c r="H27" s="1009" t="e">
        <f>SUM(I27:T27)</f>
        <v>#DIV/0!</v>
      </c>
      <c r="I27" s="1010"/>
      <c r="J27" s="1010"/>
      <c r="K27" s="1010" t="e">
        <f t="shared" ref="K27:P27" si="7">+$G27/6</f>
        <v>#DIV/0!</v>
      </c>
      <c r="L27" s="1010" t="e">
        <f t="shared" si="7"/>
        <v>#DIV/0!</v>
      </c>
      <c r="M27" s="1010" t="e">
        <f t="shared" si="7"/>
        <v>#DIV/0!</v>
      </c>
      <c r="N27" s="1010" t="e">
        <f t="shared" si="7"/>
        <v>#DIV/0!</v>
      </c>
      <c r="O27" s="1010" t="e">
        <f t="shared" si="7"/>
        <v>#DIV/0!</v>
      </c>
      <c r="P27" s="1010" t="e">
        <f t="shared" si="7"/>
        <v>#DIV/0!</v>
      </c>
      <c r="Q27" s="1010"/>
      <c r="R27" s="1010" t="e">
        <f>(+$G27/6)/2</f>
        <v>#DIV/0!</v>
      </c>
      <c r="S27" s="1010" t="e">
        <f>(+$G27/6)/2</f>
        <v>#DIV/0!</v>
      </c>
      <c r="T27" s="1010"/>
    </row>
    <row r="28" spans="1:20" ht="20.25" customHeight="1" thickBot="1">
      <c r="A28" s="1012">
        <v>5</v>
      </c>
      <c r="B28" s="1281" t="s">
        <v>917</v>
      </c>
      <c r="C28" s="1282"/>
      <c r="D28" s="1007">
        <f>'PRES. PARA COEF.'!H51</f>
        <v>0</v>
      </c>
      <c r="E28" s="1008" t="e">
        <f t="shared" si="1"/>
        <v>#DIV/0!</v>
      </c>
      <c r="F28" s="1009" t="e">
        <f t="shared" si="2"/>
        <v>#DIV/0!</v>
      </c>
      <c r="G28" s="1009" t="e">
        <f t="shared" si="0"/>
        <v>#DIV/0!</v>
      </c>
      <c r="H28" s="1009" t="e">
        <f>SUM(I28:T28)</f>
        <v>#DIV/0!</v>
      </c>
      <c r="I28" s="1010"/>
      <c r="J28" s="1010"/>
      <c r="K28" s="1010"/>
      <c r="L28" s="1010"/>
      <c r="M28" s="1010"/>
      <c r="N28" s="1010"/>
      <c r="O28" s="1010" t="e">
        <f t="shared" ref="O28:T28" si="8">+$G28/6</f>
        <v>#DIV/0!</v>
      </c>
      <c r="P28" s="1010" t="e">
        <f t="shared" si="8"/>
        <v>#DIV/0!</v>
      </c>
      <c r="Q28" s="1010" t="e">
        <f t="shared" si="8"/>
        <v>#DIV/0!</v>
      </c>
      <c r="R28" s="1010" t="e">
        <f t="shared" si="8"/>
        <v>#DIV/0!</v>
      </c>
      <c r="S28" s="1010" t="e">
        <f t="shared" si="8"/>
        <v>#DIV/0!</v>
      </c>
      <c r="T28" s="1010" t="e">
        <f t="shared" si="8"/>
        <v>#DIV/0!</v>
      </c>
    </row>
    <row r="29" spans="1:20" ht="20.25" customHeight="1" thickBot="1">
      <c r="A29" s="1012">
        <v>6</v>
      </c>
      <c r="B29" s="1281" t="s">
        <v>918</v>
      </c>
      <c r="C29" s="1282"/>
      <c r="D29" s="1007">
        <f>'PRES. PARA COEF.'!H56</f>
        <v>0</v>
      </c>
      <c r="E29" s="1008" t="e">
        <f t="shared" si="1"/>
        <v>#DIV/0!</v>
      </c>
      <c r="F29" s="1009" t="e">
        <f t="shared" si="2"/>
        <v>#DIV/0!</v>
      </c>
      <c r="G29" s="1009" t="e">
        <f t="shared" si="0"/>
        <v>#DIV/0!</v>
      </c>
      <c r="H29" s="1009" t="e">
        <f>SUM(I29:T29)</f>
        <v>#DIV/0!</v>
      </c>
      <c r="I29" s="1010"/>
      <c r="J29" s="1010"/>
      <c r="K29" s="1010"/>
      <c r="L29" s="1010"/>
      <c r="M29" s="1010"/>
      <c r="N29" s="1010" t="e">
        <f t="shared" ref="N29:T29" si="9">+$G29/8</f>
        <v>#DIV/0!</v>
      </c>
      <c r="O29" s="1010" t="e">
        <f t="shared" si="9"/>
        <v>#DIV/0!</v>
      </c>
      <c r="P29" s="1010" t="e">
        <f t="shared" si="9"/>
        <v>#DIV/0!</v>
      </c>
      <c r="Q29" s="1010" t="e">
        <f t="shared" si="9"/>
        <v>#DIV/0!</v>
      </c>
      <c r="R29" s="1010" t="e">
        <f t="shared" si="9"/>
        <v>#DIV/0!</v>
      </c>
      <c r="S29" s="1010" t="e">
        <f t="shared" si="9"/>
        <v>#DIV/0!</v>
      </c>
      <c r="T29" s="1010" t="e">
        <f t="shared" si="9"/>
        <v>#DIV/0!</v>
      </c>
    </row>
    <row r="30" spans="1:20" ht="20.25" customHeight="1" thickBot="1">
      <c r="A30" s="1012">
        <v>7</v>
      </c>
      <c r="B30" s="1281" t="s">
        <v>919</v>
      </c>
      <c r="C30" s="1282"/>
      <c r="D30" s="1007">
        <f>'PRES. PARA COEF.'!H64</f>
        <v>0</v>
      </c>
      <c r="E30" s="1008" t="e">
        <f t="shared" si="1"/>
        <v>#DIV/0!</v>
      </c>
      <c r="F30" s="1009" t="e">
        <f t="shared" si="2"/>
        <v>#DIV/0!</v>
      </c>
      <c r="G30" s="1009" t="e">
        <f t="shared" si="0"/>
        <v>#DIV/0!</v>
      </c>
      <c r="H30" s="1009" t="e">
        <f>SUM(I30:T30)</f>
        <v>#DIV/0!</v>
      </c>
      <c r="I30" s="1010"/>
      <c r="J30" s="1010"/>
      <c r="K30" s="1010"/>
      <c r="L30" s="1010"/>
      <c r="M30" s="1010"/>
      <c r="N30" s="1010"/>
      <c r="O30" s="1010"/>
      <c r="P30" s="1010"/>
      <c r="Q30" s="1010"/>
      <c r="R30" s="1010"/>
      <c r="S30" s="1010"/>
      <c r="T30" s="1010" t="e">
        <f>+$G30</f>
        <v>#DIV/0!</v>
      </c>
    </row>
    <row r="31" spans="1:20" ht="20.25" customHeight="1" thickBot="1">
      <c r="A31" s="1012">
        <v>8</v>
      </c>
      <c r="B31" s="1281" t="s">
        <v>920</v>
      </c>
      <c r="C31" s="1282"/>
      <c r="D31" s="1007">
        <f>'PRES. PARA COEF.'!H67</f>
        <v>0</v>
      </c>
      <c r="E31" s="1008" t="e">
        <f t="shared" si="1"/>
        <v>#DIV/0!</v>
      </c>
      <c r="F31" s="1009" t="e">
        <f t="shared" si="2"/>
        <v>#DIV/0!</v>
      </c>
      <c r="G31" s="1009" t="e">
        <f t="shared" si="0"/>
        <v>#DIV/0!</v>
      </c>
      <c r="H31" s="1009" t="e">
        <f>SUM(I31:T31)</f>
        <v>#DIV/0!</v>
      </c>
      <c r="I31" s="1010"/>
      <c r="J31" s="1010"/>
      <c r="K31" s="1010"/>
      <c r="L31" s="1010"/>
      <c r="M31" s="1010"/>
      <c r="N31" s="1010"/>
      <c r="O31" s="1010"/>
      <c r="P31" s="1010"/>
      <c r="Q31" s="1010" t="e">
        <f t="shared" ref="Q31:T31" si="10">+$G31/7</f>
        <v>#DIV/0!</v>
      </c>
      <c r="R31" s="1010" t="e">
        <f t="shared" si="10"/>
        <v>#DIV/0!</v>
      </c>
      <c r="S31" s="1010" t="e">
        <f t="shared" si="10"/>
        <v>#DIV/0!</v>
      </c>
      <c r="T31" s="1010" t="e">
        <f t="shared" si="10"/>
        <v>#DIV/0!</v>
      </c>
    </row>
    <row r="32" spans="1:20" ht="20.25" customHeight="1" thickBot="1">
      <c r="A32" s="1012">
        <v>9</v>
      </c>
      <c r="B32" s="1281" t="s">
        <v>921</v>
      </c>
      <c r="C32" s="1282"/>
      <c r="D32" s="1007">
        <f>'PRES. PARA COEF.'!H70</f>
        <v>0</v>
      </c>
      <c r="E32" s="1008" t="e">
        <f t="shared" si="1"/>
        <v>#DIV/0!</v>
      </c>
      <c r="F32" s="1009" t="e">
        <f t="shared" si="2"/>
        <v>#DIV/0!</v>
      </c>
      <c r="G32" s="1009" t="e">
        <f t="shared" si="0"/>
        <v>#DIV/0!</v>
      </c>
      <c r="H32" s="1009" t="e">
        <f>SUM(I32:T32)</f>
        <v>#DIV/0!</v>
      </c>
      <c r="I32" s="1010"/>
      <c r="J32" s="1010"/>
      <c r="K32" s="1010"/>
      <c r="L32" s="1010"/>
      <c r="M32" s="1010"/>
      <c r="N32" s="1010"/>
      <c r="O32" s="1010" t="e">
        <f>+$G32/5</f>
        <v>#DIV/0!</v>
      </c>
      <c r="P32" s="1010" t="e">
        <f>+$G32/5</f>
        <v>#DIV/0!</v>
      </c>
      <c r="Q32" s="1010" t="e">
        <f>+$G32/5</f>
        <v>#DIV/0!</v>
      </c>
      <c r="R32" s="1010" t="e">
        <f>+$G32/5</f>
        <v>#DIV/0!</v>
      </c>
      <c r="S32" s="1010" t="e">
        <f>+$G32/5</f>
        <v>#DIV/0!</v>
      </c>
      <c r="T32" s="1010"/>
    </row>
    <row r="33" spans="1:20" ht="20.25" customHeight="1" thickBot="1">
      <c r="A33" s="1012">
        <v>10</v>
      </c>
      <c r="B33" s="1281" t="s">
        <v>922</v>
      </c>
      <c r="C33" s="1282"/>
      <c r="D33" s="1007">
        <f>'PRES. PARA COEF.'!H73</f>
        <v>0</v>
      </c>
      <c r="E33" s="1008" t="e">
        <f t="shared" si="1"/>
        <v>#DIV/0!</v>
      </c>
      <c r="F33" s="1009" t="e">
        <f t="shared" si="2"/>
        <v>#DIV/0!</v>
      </c>
      <c r="G33" s="1009" t="e">
        <f t="shared" si="0"/>
        <v>#DIV/0!</v>
      </c>
      <c r="H33" s="1009" t="e">
        <f>SUM(I33:T33)</f>
        <v>#DIV/0!</v>
      </c>
      <c r="I33" s="1010"/>
      <c r="J33" s="1010"/>
      <c r="K33" s="1010"/>
      <c r="L33" s="1010"/>
      <c r="M33" s="1010"/>
      <c r="N33" s="1010"/>
      <c r="O33" s="1010" t="e">
        <f>(+$G33/8)/2</f>
        <v>#DIV/0!</v>
      </c>
      <c r="P33" s="1010" t="e">
        <f>(+$G33/8)/2</f>
        <v>#DIV/0!</v>
      </c>
      <c r="Q33" s="1010" t="e">
        <f t="shared" ref="Q33:T33" si="11">+$G33/8</f>
        <v>#DIV/0!</v>
      </c>
      <c r="R33" s="1010" t="e">
        <f t="shared" si="11"/>
        <v>#DIV/0!</v>
      </c>
      <c r="S33" s="1010" t="e">
        <f t="shared" si="11"/>
        <v>#DIV/0!</v>
      </c>
      <c r="T33" s="1010" t="e">
        <f t="shared" si="11"/>
        <v>#DIV/0!</v>
      </c>
    </row>
    <row r="34" spans="1:20" ht="20.25" customHeight="1" thickBot="1">
      <c r="A34" s="1012">
        <v>11</v>
      </c>
      <c r="B34" s="1281" t="s">
        <v>923</v>
      </c>
      <c r="C34" s="1282"/>
      <c r="D34" s="1007">
        <f>'PRES. PARA COEF.'!H111</f>
        <v>0</v>
      </c>
      <c r="E34" s="1008" t="e">
        <f t="shared" si="1"/>
        <v>#DIV/0!</v>
      </c>
      <c r="F34" s="1009" t="e">
        <f t="shared" si="2"/>
        <v>#DIV/0!</v>
      </c>
      <c r="G34" s="1009" t="e">
        <f t="shared" si="0"/>
        <v>#DIV/0!</v>
      </c>
      <c r="H34" s="1009" t="e">
        <f>SUM(I34:T34)</f>
        <v>#DIV/0!</v>
      </c>
      <c r="I34" s="1010"/>
      <c r="J34" s="1010"/>
      <c r="K34" s="1010"/>
      <c r="L34" s="1010" t="e">
        <f t="shared" ref="L34:T34" si="12">+$G34/11</f>
        <v>#DIV/0!</v>
      </c>
      <c r="M34" s="1010" t="e">
        <f t="shared" si="12"/>
        <v>#DIV/0!</v>
      </c>
      <c r="N34" s="1010" t="e">
        <f t="shared" si="12"/>
        <v>#DIV/0!</v>
      </c>
      <c r="O34" s="1010" t="e">
        <f t="shared" si="12"/>
        <v>#DIV/0!</v>
      </c>
      <c r="P34" s="1010" t="e">
        <f t="shared" si="12"/>
        <v>#DIV/0!</v>
      </c>
      <c r="Q34" s="1010" t="e">
        <f t="shared" si="12"/>
        <v>#DIV/0!</v>
      </c>
      <c r="R34" s="1010" t="e">
        <f t="shared" si="12"/>
        <v>#DIV/0!</v>
      </c>
      <c r="S34" s="1010" t="e">
        <f t="shared" si="12"/>
        <v>#DIV/0!</v>
      </c>
      <c r="T34" s="1010" t="e">
        <f t="shared" si="12"/>
        <v>#DIV/0!</v>
      </c>
    </row>
    <row r="35" spans="1:20" ht="20.25" customHeight="1" thickBot="1">
      <c r="A35" s="1012">
        <v>12</v>
      </c>
      <c r="B35" s="1281" t="s">
        <v>924</v>
      </c>
      <c r="C35" s="1282"/>
      <c r="D35" s="1007">
        <f>'PRES. PARA COEF.'!H183</f>
        <v>0</v>
      </c>
      <c r="E35" s="1008" t="e">
        <f t="shared" si="1"/>
        <v>#DIV/0!</v>
      </c>
      <c r="F35" s="1009" t="e">
        <f t="shared" si="2"/>
        <v>#DIV/0!</v>
      </c>
      <c r="G35" s="1009" t="e">
        <f t="shared" si="0"/>
        <v>#DIV/0!</v>
      </c>
      <c r="H35" s="1009" t="e">
        <f>SUM(I35:T35)</f>
        <v>#DIV/0!</v>
      </c>
      <c r="I35" s="1010"/>
      <c r="J35" s="1010"/>
      <c r="K35" s="1010" t="e">
        <f t="shared" ref="K35:T35" si="13">+$G35/10</f>
        <v>#DIV/0!</v>
      </c>
      <c r="L35" s="1010" t="e">
        <f t="shared" si="13"/>
        <v>#DIV/0!</v>
      </c>
      <c r="M35" s="1010" t="e">
        <f t="shared" si="13"/>
        <v>#DIV/0!</v>
      </c>
      <c r="N35" s="1010" t="e">
        <f t="shared" si="13"/>
        <v>#DIV/0!</v>
      </c>
      <c r="O35" s="1010" t="e">
        <f t="shared" si="13"/>
        <v>#DIV/0!</v>
      </c>
      <c r="P35" s="1010" t="e">
        <f t="shared" si="13"/>
        <v>#DIV/0!</v>
      </c>
      <c r="Q35" s="1010" t="e">
        <f t="shared" si="13"/>
        <v>#DIV/0!</v>
      </c>
      <c r="R35" s="1010" t="e">
        <f t="shared" si="13"/>
        <v>#DIV/0!</v>
      </c>
      <c r="S35" s="1010" t="e">
        <f t="shared" si="13"/>
        <v>#DIV/0!</v>
      </c>
      <c r="T35" s="1010" t="e">
        <f t="shared" si="13"/>
        <v>#DIV/0!</v>
      </c>
    </row>
    <row r="36" spans="1:20" ht="20.25" hidden="1" customHeight="1" thickBot="1">
      <c r="A36" s="1012">
        <v>13</v>
      </c>
      <c r="B36" s="1281" t="s">
        <v>925</v>
      </c>
      <c r="C36" s="1282"/>
      <c r="D36" s="1007"/>
      <c r="E36" s="1008" t="e">
        <f t="shared" si="1"/>
        <v>#DIV/0!</v>
      </c>
      <c r="F36" s="1009" t="e">
        <f t="shared" si="2"/>
        <v>#DIV/0!</v>
      </c>
      <c r="G36" s="1009" t="e">
        <f t="shared" si="0"/>
        <v>#DIV/0!</v>
      </c>
      <c r="H36" s="1009" t="e">
        <f>SUM(I36:T36)</f>
        <v>#DIV/0!</v>
      </c>
      <c r="I36" s="1010" t="e">
        <f t="shared" ref="I36:Q36" si="14">+$G36/15</f>
        <v>#DIV/0!</v>
      </c>
      <c r="J36" s="1010" t="e">
        <f t="shared" si="14"/>
        <v>#DIV/0!</v>
      </c>
      <c r="K36" s="1010" t="e">
        <f t="shared" si="14"/>
        <v>#DIV/0!</v>
      </c>
      <c r="L36" s="1010" t="e">
        <f t="shared" si="14"/>
        <v>#DIV/0!</v>
      </c>
      <c r="M36" s="1010" t="e">
        <f t="shared" si="14"/>
        <v>#DIV/0!</v>
      </c>
      <c r="N36" s="1010" t="e">
        <f t="shared" si="14"/>
        <v>#DIV/0!</v>
      </c>
      <c r="O36" s="1010" t="e">
        <f t="shared" si="14"/>
        <v>#DIV/0!</v>
      </c>
      <c r="P36" s="1010" t="e">
        <f t="shared" si="14"/>
        <v>#DIV/0!</v>
      </c>
      <c r="Q36" s="1010" t="e">
        <f t="shared" si="14"/>
        <v>#DIV/0!</v>
      </c>
      <c r="R36" s="1010"/>
      <c r="S36" s="1010" t="e">
        <f t="shared" ref="S36:T36" si="15">+$G36/15</f>
        <v>#DIV/0!</v>
      </c>
      <c r="T36" s="1010" t="e">
        <f t="shared" si="15"/>
        <v>#DIV/0!</v>
      </c>
    </row>
    <row r="37" spans="1:20" ht="20.25" hidden="1" customHeight="1" thickBot="1">
      <c r="A37" s="1012">
        <v>15</v>
      </c>
      <c r="B37" s="1281" t="s">
        <v>926</v>
      </c>
      <c r="C37" s="1282"/>
      <c r="D37" s="1008"/>
      <c r="E37" s="1008" t="e">
        <f t="shared" si="1"/>
        <v>#DIV/0!</v>
      </c>
      <c r="F37" s="1009" t="e">
        <f t="shared" si="2"/>
        <v>#DIV/0!</v>
      </c>
      <c r="G37" s="1009" t="e">
        <f t="shared" si="0"/>
        <v>#DIV/0!</v>
      </c>
      <c r="H37" s="1009" t="e">
        <f>SUM(I37:T37)</f>
        <v>#DIV/0!</v>
      </c>
      <c r="I37" s="1010"/>
      <c r="J37" s="1010"/>
      <c r="K37" s="1010"/>
      <c r="L37" s="1010"/>
      <c r="M37" s="1010"/>
      <c r="N37" s="1010" t="e">
        <f>+$G37/2</f>
        <v>#DIV/0!</v>
      </c>
      <c r="O37" s="1010" t="e">
        <f>+$G37/2</f>
        <v>#DIV/0!</v>
      </c>
      <c r="P37" s="1010"/>
      <c r="Q37" s="1010"/>
      <c r="R37" s="1010"/>
      <c r="S37" s="1010"/>
      <c r="T37" s="1010"/>
    </row>
    <row r="38" spans="1:20" ht="20.25" customHeight="1" thickBot="1">
      <c r="A38" s="1012">
        <v>16</v>
      </c>
      <c r="B38" s="1281" t="str">
        <f>+'[6]Presup. Oficial '!B172</f>
        <v xml:space="preserve">            RUBRO: INSTALACION DE AIRE ACONDICIONADO</v>
      </c>
      <c r="C38" s="1282"/>
      <c r="D38" s="1007">
        <f>'PRES. PARA COEF.'!H248</f>
        <v>0</v>
      </c>
      <c r="E38" s="1008" t="e">
        <f t="shared" si="1"/>
        <v>#DIV/0!</v>
      </c>
      <c r="F38" s="1009" t="e">
        <f t="shared" si="2"/>
        <v>#DIV/0!</v>
      </c>
      <c r="G38" s="1009" t="e">
        <f t="shared" si="0"/>
        <v>#DIV/0!</v>
      </c>
      <c r="H38" s="1009" t="e">
        <f>SUM(I38:T38)</f>
        <v>#DIV/0!</v>
      </c>
      <c r="I38" s="1010"/>
      <c r="J38" s="1010"/>
      <c r="K38" s="1010"/>
      <c r="L38" s="1010"/>
      <c r="M38" s="1010"/>
      <c r="N38" s="1010"/>
      <c r="O38" s="1010"/>
      <c r="P38" s="1010"/>
      <c r="Q38" s="1010"/>
      <c r="R38" s="1010"/>
      <c r="S38" s="1010"/>
      <c r="T38" s="1010" t="e">
        <f>+$G38/5</f>
        <v>#DIV/0!</v>
      </c>
    </row>
    <row r="39" spans="1:20" ht="20.25" customHeight="1" thickBot="1">
      <c r="A39" s="1012">
        <v>17</v>
      </c>
      <c r="B39" s="1281" t="s">
        <v>927</v>
      </c>
      <c r="C39" s="1282"/>
      <c r="D39" s="1007">
        <f>'PRES. PARA COEF.'!H250</f>
        <v>0</v>
      </c>
      <c r="E39" s="1008" t="e">
        <f t="shared" si="1"/>
        <v>#DIV/0!</v>
      </c>
      <c r="F39" s="1009" t="e">
        <f t="shared" si="2"/>
        <v>#DIV/0!</v>
      </c>
      <c r="G39" s="1009" t="e">
        <f t="shared" si="0"/>
        <v>#DIV/0!</v>
      </c>
      <c r="H39" s="1009" t="e">
        <f>SUM(I39:T39)</f>
        <v>#DIV/0!</v>
      </c>
      <c r="I39" s="1010"/>
      <c r="J39" s="1010" t="e">
        <f t="shared" ref="J39" si="16">+$G39/6</f>
        <v>#DIV/0!</v>
      </c>
      <c r="K39" s="1010"/>
      <c r="L39" s="1010"/>
      <c r="M39" s="1010"/>
      <c r="N39" s="1010"/>
      <c r="O39" s="1010"/>
      <c r="P39" s="1010"/>
      <c r="Q39" s="1010"/>
      <c r="R39" s="1010" t="e">
        <f t="shared" ref="R39:T39" si="17">+$G39/6</f>
        <v>#DIV/0!</v>
      </c>
      <c r="S39" s="1010" t="e">
        <f t="shared" si="17"/>
        <v>#DIV/0!</v>
      </c>
      <c r="T39" s="1010" t="e">
        <f t="shared" si="17"/>
        <v>#DIV/0!</v>
      </c>
    </row>
    <row r="40" spans="1:20" ht="20.25" customHeight="1" thickBot="1">
      <c r="A40" s="1012">
        <v>18</v>
      </c>
      <c r="B40" s="1281" t="s">
        <v>928</v>
      </c>
      <c r="C40" s="1282"/>
      <c r="D40" s="1007">
        <f>'PRES. PARA COEF.'!H275</f>
        <v>0</v>
      </c>
      <c r="E40" s="1008" t="e">
        <f t="shared" si="1"/>
        <v>#DIV/0!</v>
      </c>
      <c r="F40" s="1009" t="e">
        <f t="shared" si="2"/>
        <v>#DIV/0!</v>
      </c>
      <c r="G40" s="1009" t="e">
        <f t="shared" si="0"/>
        <v>#DIV/0!</v>
      </c>
      <c r="H40" s="1009">
        <f>SUM(I40:T40)</f>
        <v>0</v>
      </c>
      <c r="I40" s="1010"/>
      <c r="J40" s="1010"/>
      <c r="K40" s="1010"/>
      <c r="L40" s="1010"/>
      <c r="M40" s="1010"/>
      <c r="N40" s="1010"/>
      <c r="O40" s="1010"/>
      <c r="P40" s="1010"/>
      <c r="Q40" s="1010"/>
      <c r="R40" s="1010"/>
      <c r="S40" s="1010"/>
      <c r="T40" s="1010"/>
    </row>
    <row r="41" spans="1:20" ht="20.25" customHeight="1" thickBot="1">
      <c r="A41" s="1012">
        <v>19</v>
      </c>
      <c r="B41" s="1281" t="s">
        <v>929</v>
      </c>
      <c r="C41" s="1282"/>
      <c r="D41" s="1007">
        <f>'PRES. PARA COEF.'!H279</f>
        <v>0</v>
      </c>
      <c r="E41" s="1008" t="e">
        <f t="shared" si="1"/>
        <v>#DIV/0!</v>
      </c>
      <c r="F41" s="1009" t="e">
        <f t="shared" si="2"/>
        <v>#DIV/0!</v>
      </c>
      <c r="G41" s="1009" t="e">
        <f t="shared" si="0"/>
        <v>#DIV/0!</v>
      </c>
      <c r="H41" s="1009" t="e">
        <f>SUM(I41:T41)</f>
        <v>#DIV/0!</v>
      </c>
      <c r="I41" s="1010"/>
      <c r="J41" s="1010"/>
      <c r="K41" s="1010"/>
      <c r="L41" s="1010"/>
      <c r="M41" s="1010"/>
      <c r="N41" s="1010"/>
      <c r="O41" s="1010"/>
      <c r="P41" s="1010"/>
      <c r="Q41" s="1010"/>
      <c r="R41" s="1010"/>
      <c r="S41" s="1010" t="e">
        <f>(+$G41/5)</f>
        <v>#DIV/0!</v>
      </c>
      <c r="T41" s="1010" t="e">
        <f>(+$G41/5)</f>
        <v>#DIV/0!</v>
      </c>
    </row>
    <row r="42" spans="1:20" ht="20.25" customHeight="1" thickBot="1">
      <c r="A42" s="1012">
        <v>20</v>
      </c>
      <c r="B42" s="1281" t="s">
        <v>930</v>
      </c>
      <c r="C42" s="1282"/>
      <c r="D42" s="1007">
        <f>'PRES. PARA COEF.'!H285</f>
        <v>0</v>
      </c>
      <c r="E42" s="1008" t="e">
        <f t="shared" si="1"/>
        <v>#DIV/0!</v>
      </c>
      <c r="F42" s="1009" t="e">
        <f t="shared" si="2"/>
        <v>#DIV/0!</v>
      </c>
      <c r="G42" s="1009" t="e">
        <f t="shared" si="0"/>
        <v>#DIV/0!</v>
      </c>
      <c r="H42" s="1009">
        <f>SUM(I42:T42)</f>
        <v>0</v>
      </c>
      <c r="I42" s="1010"/>
      <c r="J42" s="1010"/>
      <c r="K42" s="1010"/>
      <c r="L42" s="1010"/>
      <c r="M42" s="1010"/>
      <c r="N42" s="1010"/>
      <c r="O42" s="1010"/>
      <c r="P42" s="1010"/>
      <c r="Q42" s="1010"/>
      <c r="R42" s="1010"/>
      <c r="S42" s="1010"/>
      <c r="T42" s="1010"/>
    </row>
    <row r="43" spans="1:20" ht="20.25" customHeight="1" thickBot="1">
      <c r="A43" s="1012">
        <v>21</v>
      </c>
      <c r="B43" s="1281" t="s">
        <v>931</v>
      </c>
      <c r="C43" s="1282"/>
      <c r="D43" s="1007">
        <f>'PRES. PARA COEF.'!H287</f>
        <v>0</v>
      </c>
      <c r="E43" s="1008" t="e">
        <f t="shared" si="1"/>
        <v>#DIV/0!</v>
      </c>
      <c r="F43" s="1009" t="e">
        <f t="shared" si="2"/>
        <v>#DIV/0!</v>
      </c>
      <c r="G43" s="1009" t="e">
        <f t="shared" si="0"/>
        <v>#DIV/0!</v>
      </c>
      <c r="H43" s="1009">
        <f>SUM(I43:T43)</f>
        <v>0</v>
      </c>
      <c r="I43" s="1010"/>
      <c r="J43" s="1010"/>
      <c r="K43" s="1010"/>
      <c r="L43" s="1010"/>
      <c r="M43" s="1010"/>
      <c r="N43" s="1010"/>
      <c r="O43" s="1010"/>
      <c r="P43" s="1010"/>
      <c r="Q43" s="1010"/>
      <c r="R43" s="1010"/>
      <c r="S43" s="1010"/>
      <c r="T43" s="1010"/>
    </row>
    <row r="44" spans="1:20" ht="20.25" hidden="1" customHeight="1" thickBot="1">
      <c r="A44" s="1012">
        <v>22</v>
      </c>
      <c r="B44" s="1281" t="str">
        <f>+'[6]Presup. Oficial '!B212</f>
        <v xml:space="preserve">            RUBRO: INSTALACIONES ESPECIALES</v>
      </c>
      <c r="C44" s="1282"/>
      <c r="D44" s="1008"/>
      <c r="E44" s="1008" t="e">
        <f t="shared" si="1"/>
        <v>#DIV/0!</v>
      </c>
      <c r="F44" s="1009" t="e">
        <f t="shared" si="2"/>
        <v>#DIV/0!</v>
      </c>
      <c r="G44" s="1009" t="e">
        <f t="shared" si="0"/>
        <v>#DIV/0!</v>
      </c>
      <c r="H44" s="1009" t="e">
        <f>SUM(I44:T44)</f>
        <v>#DIV/0!</v>
      </c>
      <c r="I44" s="1010"/>
      <c r="J44" s="1010"/>
      <c r="K44" s="1010"/>
      <c r="L44" s="1010"/>
      <c r="M44" s="1010"/>
      <c r="N44" s="1010" t="e">
        <f>+$G44/3</f>
        <v>#DIV/0!</v>
      </c>
      <c r="O44" s="1010" t="e">
        <f>+$G44/3</f>
        <v>#DIV/0!</v>
      </c>
      <c r="P44" s="1010" t="e">
        <f>+$G44/3</f>
        <v>#DIV/0!</v>
      </c>
      <c r="Q44" s="1010"/>
      <c r="R44" s="1010"/>
      <c r="S44" s="1010"/>
      <c r="T44" s="1010"/>
    </row>
    <row r="45" spans="1:20" ht="20.25" customHeight="1" thickBot="1">
      <c r="A45" s="1012">
        <v>23</v>
      </c>
      <c r="B45" s="1281" t="s">
        <v>932</v>
      </c>
      <c r="C45" s="1282"/>
      <c r="D45" s="1007">
        <f>'PRES. PARA COEF.'!H293</f>
        <v>0</v>
      </c>
      <c r="E45" s="1008" t="e">
        <f t="shared" si="1"/>
        <v>#DIV/0!</v>
      </c>
      <c r="F45" s="1009" t="e">
        <f t="shared" si="2"/>
        <v>#DIV/0!</v>
      </c>
      <c r="G45" s="1009" t="e">
        <f t="shared" si="0"/>
        <v>#DIV/0!</v>
      </c>
      <c r="H45" s="1009" t="e">
        <f>SUM(I45:T45)</f>
        <v>#DIV/0!</v>
      </c>
      <c r="I45" s="1010"/>
      <c r="J45" s="1010"/>
      <c r="K45" s="1010"/>
      <c r="L45" s="1010"/>
      <c r="M45" s="1010" t="e">
        <f t="shared" ref="M45:T45" si="18">+$G45/12</f>
        <v>#DIV/0!</v>
      </c>
      <c r="N45" s="1010" t="e">
        <f t="shared" si="18"/>
        <v>#DIV/0!</v>
      </c>
      <c r="O45" s="1010" t="e">
        <f t="shared" si="18"/>
        <v>#DIV/0!</v>
      </c>
      <c r="P45" s="1010" t="e">
        <f t="shared" si="18"/>
        <v>#DIV/0!</v>
      </c>
      <c r="Q45" s="1010" t="e">
        <f t="shared" si="18"/>
        <v>#DIV/0!</v>
      </c>
      <c r="R45" s="1010" t="e">
        <f t="shared" si="18"/>
        <v>#DIV/0!</v>
      </c>
      <c r="S45" s="1010" t="e">
        <f t="shared" si="18"/>
        <v>#DIV/0!</v>
      </c>
      <c r="T45" s="1010" t="e">
        <f t="shared" si="18"/>
        <v>#DIV/0!</v>
      </c>
    </row>
    <row r="46" spans="1:20" ht="20.25" customHeight="1" thickBot="1">
      <c r="A46" s="1012">
        <v>24</v>
      </c>
      <c r="B46" s="1281" t="s">
        <v>933</v>
      </c>
      <c r="C46" s="1282"/>
      <c r="D46" s="1007">
        <f>'PRES. PARA COEF.'!H296</f>
        <v>0</v>
      </c>
      <c r="E46" s="1008" t="e">
        <f t="shared" si="1"/>
        <v>#DIV/0!</v>
      </c>
      <c r="F46" s="1009" t="e">
        <f t="shared" si="2"/>
        <v>#DIV/0!</v>
      </c>
      <c r="G46" s="1009" t="e">
        <f t="shared" si="0"/>
        <v>#DIV/0!</v>
      </c>
      <c r="H46" s="1009" t="e">
        <f>SUM(I46:T46)</f>
        <v>#DIV/0!</v>
      </c>
      <c r="I46" s="1010"/>
      <c r="J46" s="1010"/>
      <c r="K46" s="1010"/>
      <c r="L46" s="1010" t="e">
        <f t="shared" ref="L46:T46" si="19">$G$46/9</f>
        <v>#DIV/0!</v>
      </c>
      <c r="M46" s="1010" t="e">
        <f t="shared" si="19"/>
        <v>#DIV/0!</v>
      </c>
      <c r="N46" s="1010" t="e">
        <f t="shared" si="19"/>
        <v>#DIV/0!</v>
      </c>
      <c r="O46" s="1010" t="e">
        <f t="shared" si="19"/>
        <v>#DIV/0!</v>
      </c>
      <c r="P46" s="1010" t="e">
        <f t="shared" si="19"/>
        <v>#DIV/0!</v>
      </c>
      <c r="Q46" s="1010" t="e">
        <f t="shared" si="19"/>
        <v>#DIV/0!</v>
      </c>
      <c r="R46" s="1010" t="e">
        <f t="shared" si="19"/>
        <v>#DIV/0!</v>
      </c>
      <c r="S46" s="1010" t="e">
        <f t="shared" si="19"/>
        <v>#DIV/0!</v>
      </c>
      <c r="T46" s="1010" t="e">
        <f t="shared" si="19"/>
        <v>#DIV/0!</v>
      </c>
    </row>
    <row r="47" spans="1:20" ht="20.25" hidden="1" customHeight="1" thickBot="1">
      <c r="A47" s="1012">
        <v>25</v>
      </c>
      <c r="B47" s="1281" t="str">
        <f>+'[6]Presup. Oficial '!B241</f>
        <v xml:space="preserve">            RUBRO: REPARACIONES Y REFACCIONES</v>
      </c>
      <c r="C47" s="1282"/>
      <c r="D47" s="1008">
        <f>+'[6]Presup. Oficial '!I241</f>
        <v>0</v>
      </c>
      <c r="E47" s="1008" t="e">
        <f t="shared" si="1"/>
        <v>#DIV/0!</v>
      </c>
      <c r="F47" s="1009" t="e">
        <f t="shared" si="2"/>
        <v>#DIV/0!</v>
      </c>
      <c r="G47" s="1009" t="e">
        <f t="shared" si="0"/>
        <v>#DIV/0!</v>
      </c>
      <c r="H47" s="1009"/>
      <c r="I47" s="1022" t="e">
        <f>+$G47/16</f>
        <v>#DIV/0!</v>
      </c>
      <c r="J47" s="1022" t="e">
        <f t="shared" ref="J47:T47" si="20">+$G47/16</f>
        <v>#DIV/0!</v>
      </c>
      <c r="K47" s="1022" t="e">
        <f t="shared" si="20"/>
        <v>#DIV/0!</v>
      </c>
      <c r="L47" s="1010" t="e">
        <f t="shared" si="20"/>
        <v>#DIV/0!</v>
      </c>
      <c r="M47" s="1010" t="e">
        <f t="shared" si="20"/>
        <v>#DIV/0!</v>
      </c>
      <c r="N47" s="1010" t="e">
        <f t="shared" si="20"/>
        <v>#DIV/0!</v>
      </c>
      <c r="O47" s="1010" t="e">
        <f t="shared" si="20"/>
        <v>#DIV/0!</v>
      </c>
      <c r="P47" s="1010" t="e">
        <f t="shared" si="20"/>
        <v>#DIV/0!</v>
      </c>
      <c r="Q47" s="1010"/>
      <c r="R47" s="1010"/>
      <c r="S47" s="1010" t="e">
        <f t="shared" si="20"/>
        <v>#DIV/0!</v>
      </c>
      <c r="T47" s="1022" t="e">
        <f t="shared" si="20"/>
        <v>#DIV/0!</v>
      </c>
    </row>
    <row r="48" spans="1:20" ht="20.25" hidden="1" customHeight="1" thickTop="1" thickBot="1">
      <c r="A48" s="1012">
        <v>26</v>
      </c>
      <c r="B48" s="1281" t="str">
        <f>+'[6]Presup. Oficial '!B269</f>
        <v xml:space="preserve">            RUBRO: PLAYON POLIDEPORTIVO</v>
      </c>
      <c r="C48" s="1282"/>
      <c r="D48" s="1008">
        <f>+'[6]Presup. Oficial '!I269</f>
        <v>0</v>
      </c>
      <c r="E48" s="1008" t="e">
        <f t="shared" si="1"/>
        <v>#DIV/0!</v>
      </c>
      <c r="F48" s="1009" t="e">
        <f t="shared" si="2"/>
        <v>#DIV/0!</v>
      </c>
      <c r="G48" s="1009" t="e">
        <f t="shared" si="0"/>
        <v>#DIV/0!</v>
      </c>
      <c r="H48" s="1009" t="e">
        <f>SUM(I48:T48)</f>
        <v>#DIV/0!</v>
      </c>
      <c r="I48" s="1022"/>
      <c r="J48" s="1022"/>
      <c r="K48" s="1022"/>
      <c r="L48" s="1010"/>
      <c r="M48" s="1010"/>
      <c r="N48" s="1010"/>
      <c r="O48" s="1010"/>
      <c r="P48" s="1010"/>
      <c r="Q48" s="1010"/>
      <c r="R48" s="1010"/>
      <c r="S48" s="1010" t="e">
        <f>+$G48/4</f>
        <v>#DIV/0!</v>
      </c>
      <c r="T48" s="1022" t="e">
        <f>+$G48/4</f>
        <v>#DIV/0!</v>
      </c>
    </row>
    <row r="49" spans="1:20" ht="20.25" hidden="1" customHeight="1" thickTop="1" thickBot="1">
      <c r="A49" s="1023">
        <v>25</v>
      </c>
      <c r="B49" s="1700" t="s">
        <v>934</v>
      </c>
      <c r="C49" s="1701"/>
      <c r="D49" s="1007">
        <f>+'[6]Presup. Oficial '!I241</f>
        <v>0</v>
      </c>
      <c r="E49" s="1008" t="e">
        <f t="shared" si="1"/>
        <v>#DIV/0!</v>
      </c>
      <c r="F49" s="1009" t="e">
        <f t="shared" si="2"/>
        <v>#DIV/0!</v>
      </c>
      <c r="G49" s="1009" t="e">
        <f t="shared" si="0"/>
        <v>#DIV/0!</v>
      </c>
      <c r="H49" s="1009"/>
      <c r="I49" s="1022"/>
      <c r="J49" s="1022"/>
      <c r="K49" s="1022"/>
      <c r="L49" s="1010"/>
      <c r="M49" s="1010"/>
      <c r="N49" s="1010"/>
      <c r="O49" s="1010"/>
      <c r="P49" s="1010"/>
      <c r="Q49" s="1010"/>
      <c r="R49" s="1010"/>
      <c r="S49" s="1010"/>
      <c r="T49" s="1022"/>
    </row>
    <row r="50" spans="1:20" ht="30" customHeight="1" thickTop="1" thickBot="1">
      <c r="A50" s="1024"/>
      <c r="B50" s="1025"/>
      <c r="C50" s="1026" t="s">
        <v>462</v>
      </c>
      <c r="D50" s="1027">
        <f>SUM(D8:D48)</f>
        <v>0</v>
      </c>
      <c r="E50" s="1027"/>
      <c r="F50" s="1283" t="e">
        <f>SUM(F8:F49)</f>
        <v>#DIV/0!</v>
      </c>
      <c r="G50" s="1028" t="e">
        <f>SUM(G8:G49)</f>
        <v>#DIV/0!</v>
      </c>
      <c r="H50" s="1029" t="e">
        <f t="shared" ref="H50:T50" si="21">SUM(H8:H48)</f>
        <v>#DIV/0!</v>
      </c>
      <c r="I50" s="1030" t="e">
        <f t="shared" si="21"/>
        <v>#DIV/0!</v>
      </c>
      <c r="J50" s="1030" t="e">
        <f t="shared" si="21"/>
        <v>#DIV/0!</v>
      </c>
      <c r="K50" s="1030" t="e">
        <f t="shared" si="21"/>
        <v>#DIV/0!</v>
      </c>
      <c r="L50" s="1030" t="e">
        <f t="shared" si="21"/>
        <v>#DIV/0!</v>
      </c>
      <c r="M50" s="1030" t="e">
        <f t="shared" si="21"/>
        <v>#DIV/0!</v>
      </c>
      <c r="N50" s="1030" t="e">
        <f t="shared" si="21"/>
        <v>#DIV/0!</v>
      </c>
      <c r="O50" s="1030" t="e">
        <f t="shared" si="21"/>
        <v>#DIV/0!</v>
      </c>
      <c r="P50" s="1030" t="e">
        <f t="shared" si="21"/>
        <v>#DIV/0!</v>
      </c>
      <c r="Q50" s="1030" t="e">
        <f t="shared" si="21"/>
        <v>#DIV/0!</v>
      </c>
      <c r="R50" s="1030" t="e">
        <f t="shared" si="21"/>
        <v>#DIV/0!</v>
      </c>
      <c r="S50" s="1030" t="e">
        <f t="shared" si="21"/>
        <v>#DIV/0!</v>
      </c>
      <c r="T50" s="1030" t="e">
        <f t="shared" si="21"/>
        <v>#DIV/0!</v>
      </c>
    </row>
    <row r="51" spans="1:20" ht="21.9" customHeight="1" thickBot="1">
      <c r="A51" s="1032"/>
      <c r="B51" s="1033"/>
      <c r="C51" s="1282" t="s">
        <v>935</v>
      </c>
      <c r="D51" s="1034"/>
      <c r="E51" s="1034"/>
      <c r="F51" s="1035"/>
      <c r="G51" s="1035"/>
      <c r="H51" s="1009"/>
      <c r="I51" s="1030" t="e">
        <f t="shared" ref="I51:T51" si="22">+I50</f>
        <v>#DIV/0!</v>
      </c>
      <c r="J51" s="1030" t="e">
        <f t="shared" si="22"/>
        <v>#DIV/0!</v>
      </c>
      <c r="K51" s="1030" t="e">
        <f t="shared" si="22"/>
        <v>#DIV/0!</v>
      </c>
      <c r="L51" s="1030" t="e">
        <f t="shared" si="22"/>
        <v>#DIV/0!</v>
      </c>
      <c r="M51" s="1030" t="e">
        <f t="shared" si="22"/>
        <v>#DIV/0!</v>
      </c>
      <c r="N51" s="1030" t="e">
        <f t="shared" si="22"/>
        <v>#DIV/0!</v>
      </c>
      <c r="O51" s="1030" t="e">
        <f t="shared" si="22"/>
        <v>#DIV/0!</v>
      </c>
      <c r="P51" s="1030" t="e">
        <f t="shared" si="22"/>
        <v>#DIV/0!</v>
      </c>
      <c r="Q51" s="1030" t="e">
        <f t="shared" si="22"/>
        <v>#DIV/0!</v>
      </c>
      <c r="R51" s="1030" t="e">
        <f t="shared" si="22"/>
        <v>#DIV/0!</v>
      </c>
      <c r="S51" s="1030" t="e">
        <f t="shared" si="22"/>
        <v>#DIV/0!</v>
      </c>
      <c r="T51" s="1030" t="e">
        <f t="shared" si="22"/>
        <v>#DIV/0!</v>
      </c>
    </row>
    <row r="52" spans="1:20" ht="21.9" customHeight="1" thickBot="1">
      <c r="A52" s="1036"/>
      <c r="B52" s="1037"/>
      <c r="C52" s="1282" t="s">
        <v>936</v>
      </c>
      <c r="D52" s="1038"/>
      <c r="E52" s="1038"/>
      <c r="F52" s="1035" t="s">
        <v>937</v>
      </c>
      <c r="G52" s="1035"/>
      <c r="H52" s="1009"/>
      <c r="I52" s="1030" t="e">
        <f>+I51</f>
        <v>#DIV/0!</v>
      </c>
      <c r="J52" s="1030" t="e">
        <f t="shared" ref="J52:T52" si="23">+J51</f>
        <v>#DIV/0!</v>
      </c>
      <c r="K52" s="1030" t="e">
        <f t="shared" si="23"/>
        <v>#DIV/0!</v>
      </c>
      <c r="L52" s="1030" t="e">
        <f t="shared" si="23"/>
        <v>#DIV/0!</v>
      </c>
      <c r="M52" s="1030" t="e">
        <f t="shared" si="23"/>
        <v>#DIV/0!</v>
      </c>
      <c r="N52" s="1030" t="e">
        <f t="shared" si="23"/>
        <v>#DIV/0!</v>
      </c>
      <c r="O52" s="1030" t="e">
        <f t="shared" si="23"/>
        <v>#DIV/0!</v>
      </c>
      <c r="P52" s="1030" t="e">
        <f t="shared" si="23"/>
        <v>#DIV/0!</v>
      </c>
      <c r="Q52" s="1030" t="e">
        <f t="shared" si="23"/>
        <v>#DIV/0!</v>
      </c>
      <c r="R52" s="1030" t="e">
        <f t="shared" si="23"/>
        <v>#DIV/0!</v>
      </c>
      <c r="S52" s="1030" t="e">
        <f t="shared" si="23"/>
        <v>#DIV/0!</v>
      </c>
      <c r="T52" s="1030" t="e">
        <f t="shared" si="23"/>
        <v>#DIV/0!</v>
      </c>
    </row>
    <row r="53" spans="1:20" ht="21.9" customHeight="1" thickBot="1">
      <c r="A53" s="1036"/>
      <c r="B53" s="1037"/>
      <c r="C53" s="1282" t="s">
        <v>938</v>
      </c>
      <c r="D53" s="1038"/>
      <c r="E53" s="1038"/>
      <c r="F53" s="1035"/>
      <c r="G53" s="1035"/>
      <c r="H53" s="1009"/>
      <c r="I53" s="1030" t="e">
        <f t="shared" ref="I53:T53" si="24">+$F$50*I50/100</f>
        <v>#DIV/0!</v>
      </c>
      <c r="J53" s="1030" t="e">
        <f t="shared" si="24"/>
        <v>#DIV/0!</v>
      </c>
      <c r="K53" s="1030" t="e">
        <f t="shared" si="24"/>
        <v>#DIV/0!</v>
      </c>
      <c r="L53" s="1030" t="e">
        <f t="shared" si="24"/>
        <v>#DIV/0!</v>
      </c>
      <c r="M53" s="1030" t="e">
        <f t="shared" si="24"/>
        <v>#DIV/0!</v>
      </c>
      <c r="N53" s="1030" t="e">
        <f t="shared" si="24"/>
        <v>#DIV/0!</v>
      </c>
      <c r="O53" s="1030" t="e">
        <f t="shared" si="24"/>
        <v>#DIV/0!</v>
      </c>
      <c r="P53" s="1030" t="e">
        <f t="shared" si="24"/>
        <v>#DIV/0!</v>
      </c>
      <c r="Q53" s="1030" t="e">
        <f t="shared" si="24"/>
        <v>#DIV/0!</v>
      </c>
      <c r="R53" s="1030" t="e">
        <f t="shared" si="24"/>
        <v>#DIV/0!</v>
      </c>
      <c r="S53" s="1030" t="e">
        <f t="shared" si="24"/>
        <v>#DIV/0!</v>
      </c>
      <c r="T53" s="1030" t="e">
        <f t="shared" si="24"/>
        <v>#DIV/0!</v>
      </c>
    </row>
    <row r="54" spans="1:20" ht="21.9" customHeight="1" thickBot="1">
      <c r="A54" s="1036"/>
      <c r="B54" s="1037"/>
      <c r="C54" s="1282" t="s">
        <v>939</v>
      </c>
      <c r="D54" s="1038"/>
      <c r="E54" s="1038"/>
      <c r="F54" s="1035"/>
      <c r="G54" s="1035"/>
      <c r="H54" s="1009"/>
      <c r="I54" s="1030" t="e">
        <f>+I53</f>
        <v>#DIV/0!</v>
      </c>
      <c r="J54" s="1030" t="e">
        <f t="shared" ref="J54:O54" si="25">+I54+J53</f>
        <v>#DIV/0!</v>
      </c>
      <c r="K54" s="1030" t="e">
        <f t="shared" si="25"/>
        <v>#DIV/0!</v>
      </c>
      <c r="L54" s="1031" t="e">
        <f t="shared" si="25"/>
        <v>#DIV/0!</v>
      </c>
      <c r="M54" s="1031" t="e">
        <f t="shared" si="25"/>
        <v>#DIV/0!</v>
      </c>
      <c r="N54" s="1031" t="e">
        <f t="shared" si="25"/>
        <v>#DIV/0!</v>
      </c>
      <c r="O54" s="1031" t="e">
        <f t="shared" si="25"/>
        <v>#DIV/0!</v>
      </c>
      <c r="P54" s="1031" t="e">
        <f>+O54+P53</f>
        <v>#DIV/0!</v>
      </c>
      <c r="Q54" s="1031" t="e">
        <f>+P54+Q53</f>
        <v>#DIV/0!</v>
      </c>
      <c r="R54" s="1031" t="e">
        <f>+Q54+R53</f>
        <v>#DIV/0!</v>
      </c>
      <c r="S54" s="1031" t="e">
        <f>+R54+S53</f>
        <v>#DIV/0!</v>
      </c>
      <c r="T54" s="1434" t="e">
        <f>+S54+T53</f>
        <v>#DIV/0!</v>
      </c>
    </row>
    <row r="55" spans="1:20" ht="21.9" customHeight="1">
      <c r="A55" s="1036"/>
      <c r="B55" s="1039"/>
      <c r="C55" s="1039"/>
      <c r="D55" s="1040"/>
      <c r="E55" s="1040"/>
      <c r="F55" s="1041"/>
      <c r="G55" s="1041"/>
      <c r="H55" s="1041"/>
      <c r="I55" s="1693"/>
      <c r="J55" s="1693"/>
      <c r="K55" s="1693"/>
      <c r="L55" s="1693"/>
      <c r="M55" s="1693"/>
      <c r="N55" s="1393"/>
      <c r="O55" s="1393"/>
      <c r="P55" s="1393"/>
      <c r="Q55" s="1393"/>
      <c r="R55" s="1393"/>
      <c r="S55" s="1393"/>
      <c r="T55" s="1435"/>
    </row>
    <row r="56" spans="1:20" ht="21.9" customHeight="1">
      <c r="A56" s="1036"/>
      <c r="B56" s="1039"/>
      <c r="C56" s="1042"/>
      <c r="D56" s="1040"/>
      <c r="E56" s="1040"/>
      <c r="F56" s="1041"/>
      <c r="G56" s="1041"/>
      <c r="H56" s="1041"/>
      <c r="I56" s="1041"/>
      <c r="J56" s="1041"/>
      <c r="K56" s="1041"/>
      <c r="L56" s="1011"/>
      <c r="M56" s="1011"/>
      <c r="N56" s="1011"/>
      <c r="O56" s="1011"/>
      <c r="P56" s="1011"/>
      <c r="Q56" s="1011"/>
      <c r="R56" s="1011"/>
      <c r="S56" s="1011"/>
      <c r="T56" s="1011"/>
    </row>
    <row r="57" spans="1:20" ht="21.9" customHeight="1">
      <c r="A57" s="1036"/>
      <c r="B57" s="1039"/>
      <c r="C57" s="1039"/>
      <c r="D57" s="1040"/>
      <c r="E57" s="1040"/>
      <c r="F57" s="1011"/>
      <c r="G57" s="1011"/>
      <c r="H57" s="1043"/>
      <c r="I57" s="1044">
        <v>1</v>
      </c>
      <c r="J57" s="1044">
        <v>2</v>
      </c>
      <c r="K57" s="1044">
        <v>3</v>
      </c>
      <c r="L57" s="1011"/>
      <c r="M57" s="1011"/>
      <c r="N57" s="1011"/>
      <c r="O57" s="1011"/>
      <c r="P57" s="1011"/>
      <c r="Q57" s="1011"/>
      <c r="R57" s="1011"/>
      <c r="S57" s="1011"/>
      <c r="T57" s="1011"/>
    </row>
    <row r="58" spans="1:20" ht="21.9" customHeight="1">
      <c r="A58" s="1036"/>
      <c r="B58" s="1039"/>
      <c r="C58" s="1039"/>
      <c r="D58" s="1040"/>
      <c r="E58" s="1040"/>
      <c r="F58" s="1011"/>
      <c r="G58" s="1011"/>
      <c r="H58" s="1011"/>
      <c r="I58" s="1045">
        <v>3</v>
      </c>
      <c r="J58" s="1045">
        <v>8</v>
      </c>
      <c r="K58" s="1045">
        <v>15</v>
      </c>
      <c r="L58" s="1011"/>
      <c r="M58" s="1011"/>
      <c r="N58" s="1011"/>
      <c r="O58" s="1011"/>
      <c r="P58" s="1011"/>
      <c r="Q58" s="1011"/>
      <c r="R58" s="1011"/>
      <c r="S58" s="1011"/>
      <c r="T58" s="1045"/>
    </row>
    <row r="59" spans="1:20" ht="21.9" customHeight="1">
      <c r="A59" s="1036"/>
      <c r="B59" s="1039"/>
      <c r="C59" s="1039"/>
      <c r="D59" s="1040"/>
      <c r="E59" s="1040"/>
      <c r="F59" s="1011"/>
      <c r="G59" s="1011"/>
      <c r="H59" s="1011"/>
      <c r="I59" s="1011"/>
      <c r="J59" s="1011"/>
      <c r="K59" s="1011"/>
      <c r="L59" s="1011"/>
      <c r="M59" s="1011"/>
      <c r="N59" s="1011"/>
      <c r="O59" s="1011"/>
      <c r="P59" s="1011"/>
      <c r="Q59" s="1011"/>
      <c r="R59" s="1011"/>
      <c r="S59" s="1011"/>
      <c r="T59" s="1011"/>
    </row>
    <row r="60" spans="1:20" ht="21.9" customHeight="1">
      <c r="A60" s="1036"/>
      <c r="B60" s="1039"/>
      <c r="C60" s="1039"/>
      <c r="D60" s="1040"/>
      <c r="E60" s="1040"/>
      <c r="F60" s="1011"/>
      <c r="G60" s="1011"/>
      <c r="H60" s="1043"/>
      <c r="I60" s="1044">
        <v>1</v>
      </c>
      <c r="J60" s="1044">
        <v>2</v>
      </c>
      <c r="K60" s="1044">
        <v>3</v>
      </c>
      <c r="L60" s="1011"/>
      <c r="M60" s="1011"/>
      <c r="N60" s="1011"/>
      <c r="O60" s="1011"/>
      <c r="P60" s="1011"/>
      <c r="Q60" s="1011"/>
      <c r="R60" s="1011"/>
      <c r="S60" s="1011"/>
      <c r="T60" s="1044"/>
    </row>
    <row r="61" spans="1:20" ht="21.75" hidden="1" customHeight="1">
      <c r="A61" s="1036"/>
      <c r="B61" s="1039"/>
      <c r="C61" s="1039"/>
      <c r="D61" s="1040"/>
      <c r="E61" s="1040"/>
      <c r="F61" s="1011"/>
      <c r="G61" s="1011"/>
      <c r="H61" s="1011"/>
      <c r="I61" s="1045"/>
      <c r="J61" s="1045"/>
      <c r="K61" s="1045"/>
      <c r="L61" s="1011"/>
      <c r="M61" s="1011"/>
      <c r="N61" s="1011"/>
      <c r="O61" s="1011"/>
      <c r="P61" s="1011"/>
      <c r="Q61" s="1011"/>
      <c r="R61" s="1011"/>
      <c r="S61" s="1011"/>
      <c r="T61" s="1045"/>
    </row>
    <row r="62" spans="1:20" ht="21.9" hidden="1" customHeight="1">
      <c r="A62" s="1036"/>
      <c r="B62" s="1039"/>
      <c r="C62" s="1039"/>
      <c r="D62" s="1040"/>
      <c r="E62" s="1040"/>
      <c r="F62" s="1011"/>
      <c r="G62" s="1011"/>
      <c r="H62" s="1011"/>
      <c r="I62" s="1045"/>
      <c r="J62" s="1045"/>
      <c r="K62" s="1045"/>
      <c r="L62" s="1011"/>
      <c r="M62" s="1011"/>
      <c r="N62" s="1011"/>
      <c r="O62" s="1011"/>
      <c r="P62" s="1011"/>
      <c r="Q62" s="1011"/>
      <c r="R62" s="1011"/>
      <c r="S62" s="1011"/>
      <c r="T62" s="1045"/>
    </row>
    <row r="63" spans="1:20" ht="21.9" hidden="1" customHeight="1">
      <c r="A63" s="1036"/>
      <c r="B63" s="1039"/>
      <c r="C63" s="1039"/>
      <c r="D63" s="1040"/>
      <c r="E63" s="1040"/>
      <c r="F63" s="1011"/>
      <c r="G63" s="1011"/>
      <c r="H63" s="1011"/>
      <c r="I63" s="1045"/>
      <c r="J63" s="1045"/>
      <c r="K63" s="1045"/>
      <c r="L63" s="1011"/>
      <c r="M63" s="1011"/>
      <c r="N63" s="1011"/>
      <c r="O63" s="1011"/>
      <c r="P63" s="1011"/>
      <c r="Q63" s="1011"/>
      <c r="R63" s="1011"/>
      <c r="S63" s="1011"/>
      <c r="T63" s="1045"/>
    </row>
    <row r="64" spans="1:20" ht="21.9" hidden="1" customHeight="1">
      <c r="A64" s="1036"/>
      <c r="B64" s="1039"/>
      <c r="C64" s="1039"/>
      <c r="D64" s="1040"/>
      <c r="E64" s="1040"/>
      <c r="F64" s="1011"/>
      <c r="G64" s="1011"/>
      <c r="H64" s="1011"/>
      <c r="I64" s="1045"/>
      <c r="J64" s="1045"/>
      <c r="K64" s="1045"/>
      <c r="L64" s="1011"/>
      <c r="M64" s="1011"/>
      <c r="N64" s="1011"/>
      <c r="O64" s="1011"/>
      <c r="P64" s="1011"/>
      <c r="Q64" s="1011"/>
      <c r="R64" s="1011"/>
      <c r="S64" s="1011"/>
      <c r="T64" s="1045"/>
    </row>
    <row r="65" spans="1:20" ht="21.9" hidden="1" customHeight="1">
      <c r="A65" s="1036"/>
      <c r="B65" s="1039"/>
      <c r="C65" s="1039"/>
      <c r="D65" s="1040"/>
      <c r="E65" s="1040"/>
      <c r="F65" s="1011"/>
      <c r="G65" s="1011"/>
      <c r="H65" s="1011"/>
      <c r="I65" s="1045"/>
      <c r="J65" s="1045"/>
      <c r="K65" s="1045"/>
      <c r="L65" s="1011"/>
      <c r="M65" s="1011"/>
      <c r="N65" s="1011"/>
      <c r="O65" s="1011"/>
      <c r="P65" s="1011"/>
      <c r="Q65" s="1011"/>
      <c r="R65" s="1011"/>
      <c r="S65" s="1011"/>
      <c r="T65" s="1045"/>
    </row>
    <row r="66" spans="1:20" ht="21.9" hidden="1" customHeight="1">
      <c r="A66" s="1036"/>
      <c r="B66" s="1039"/>
      <c r="C66" s="1039"/>
      <c r="D66" s="1040"/>
      <c r="E66" s="1040"/>
      <c r="F66" s="1011"/>
      <c r="G66" s="1011"/>
      <c r="H66" s="1011"/>
      <c r="I66" s="1045"/>
      <c r="J66" s="1045"/>
      <c r="K66" s="1045"/>
      <c r="L66" s="1011"/>
      <c r="M66" s="1011"/>
      <c r="N66" s="1011"/>
      <c r="O66" s="1011"/>
      <c r="P66" s="1011"/>
      <c r="Q66" s="1011"/>
      <c r="R66" s="1011"/>
      <c r="S66" s="1011"/>
      <c r="T66" s="1045"/>
    </row>
    <row r="67" spans="1:20" ht="21.9" hidden="1" customHeight="1">
      <c r="A67" s="1036"/>
      <c r="B67" s="1039"/>
      <c r="C67" s="1039"/>
      <c r="D67" s="1040"/>
      <c r="E67" s="1040"/>
      <c r="F67" s="1011"/>
      <c r="G67" s="1011"/>
      <c r="H67" s="1011"/>
      <c r="I67" s="1045"/>
      <c r="J67" s="1045"/>
      <c r="K67" s="1045"/>
      <c r="L67" s="1011"/>
      <c r="M67" s="1011"/>
      <c r="N67" s="1011"/>
      <c r="O67" s="1011"/>
      <c r="P67" s="1011"/>
      <c r="Q67" s="1011"/>
      <c r="R67" s="1011"/>
      <c r="S67" s="1011"/>
      <c r="T67" s="1045"/>
    </row>
    <row r="68" spans="1:20" ht="21.9" hidden="1" customHeight="1">
      <c r="A68" s="1036"/>
      <c r="B68" s="1039"/>
      <c r="C68" s="1039"/>
      <c r="D68" s="1040"/>
      <c r="E68" s="1040"/>
      <c r="F68" s="1011"/>
      <c r="G68" s="1011"/>
      <c r="H68" s="1011"/>
      <c r="I68" s="1045"/>
      <c r="J68" s="1045"/>
      <c r="K68" s="1045"/>
      <c r="L68" s="1011"/>
      <c r="M68" s="1011"/>
      <c r="N68" s="1011"/>
      <c r="O68" s="1011"/>
      <c r="P68" s="1011"/>
      <c r="Q68" s="1011"/>
      <c r="R68" s="1011"/>
      <c r="S68" s="1011"/>
      <c r="T68" s="1045"/>
    </row>
    <row r="69" spans="1:20" ht="21.9" customHeight="1">
      <c r="A69" s="1036"/>
      <c r="B69" s="1039"/>
      <c r="C69" s="1039"/>
      <c r="D69" s="1040"/>
      <c r="E69" s="1040"/>
      <c r="F69" s="1011"/>
      <c r="G69" s="1011"/>
      <c r="H69" s="1011"/>
      <c r="I69" s="1045" t="e">
        <f>I52</f>
        <v>#DIV/0!</v>
      </c>
      <c r="J69" s="1045" t="e">
        <f t="shared" ref="J69:K69" si="26">J52</f>
        <v>#DIV/0!</v>
      </c>
      <c r="K69" s="1045" t="e">
        <f t="shared" si="26"/>
        <v>#DIV/0!</v>
      </c>
      <c r="L69" s="1011"/>
      <c r="M69" s="1011"/>
      <c r="N69" s="1011"/>
      <c r="O69" s="1011"/>
      <c r="P69" s="1011"/>
      <c r="Q69" s="1011"/>
      <c r="R69" s="1011"/>
      <c r="S69" s="1011"/>
      <c r="T69" s="1045"/>
    </row>
    <row r="70" spans="1:20" ht="21.9" customHeight="1">
      <c r="A70" s="1036"/>
      <c r="B70" s="1039"/>
      <c r="C70" s="1039"/>
      <c r="D70" s="1040"/>
      <c r="E70" s="1040"/>
      <c r="F70" s="1011"/>
      <c r="G70" s="1011"/>
      <c r="H70" s="1011"/>
      <c r="I70" s="1011"/>
      <c r="J70" s="1011"/>
      <c r="K70" s="1011"/>
      <c r="L70" s="1011"/>
      <c r="M70" s="1011"/>
      <c r="N70" s="1011"/>
      <c r="O70" s="1011"/>
      <c r="P70" s="1011"/>
      <c r="Q70" s="1011"/>
      <c r="R70" s="1011"/>
      <c r="S70" s="1011"/>
      <c r="T70" s="1011"/>
    </row>
    <row r="71" spans="1:20" ht="21.9" customHeight="1">
      <c r="A71" s="1699" t="s">
        <v>905</v>
      </c>
      <c r="B71" s="1699"/>
      <c r="C71" s="1280"/>
      <c r="D71" s="1047"/>
      <c r="E71" s="1047"/>
      <c r="F71" s="1048"/>
      <c r="G71" s="1049"/>
      <c r="H71" s="1011"/>
      <c r="I71" s="1011"/>
      <c r="J71" s="1011"/>
      <c r="K71" s="1011"/>
      <c r="L71" s="1011"/>
      <c r="M71" s="1011"/>
      <c r="N71" s="1011"/>
      <c r="O71" s="1011"/>
      <c r="P71" s="1011"/>
      <c r="Q71" s="1011"/>
      <c r="R71" s="1011"/>
      <c r="S71" s="1011"/>
      <c r="T71" s="1011"/>
    </row>
    <row r="72" spans="1:20" ht="21.9" customHeight="1">
      <c r="A72" s="1036"/>
      <c r="B72" s="1039"/>
      <c r="C72" s="1039"/>
      <c r="D72" s="1040"/>
      <c r="E72" s="1040"/>
      <c r="F72" s="1011"/>
      <c r="G72" s="1011"/>
      <c r="H72" s="1011"/>
      <c r="I72" s="1011"/>
      <c r="J72" s="1011"/>
      <c r="K72" s="1011"/>
      <c r="L72" s="1011"/>
      <c r="M72" s="1011"/>
      <c r="N72" s="1011"/>
      <c r="O72" s="1011"/>
      <c r="P72" s="1011"/>
      <c r="Q72" s="1011"/>
      <c r="R72" s="1011"/>
      <c r="S72" s="1011"/>
      <c r="T72" s="1011"/>
    </row>
    <row r="73" spans="1:20" ht="21.9" customHeight="1">
      <c r="A73" s="1036"/>
      <c r="B73" s="1039"/>
      <c r="C73" s="1039"/>
      <c r="D73" s="1040"/>
      <c r="E73" s="1040"/>
      <c r="F73" s="1011"/>
      <c r="G73" s="1011"/>
      <c r="H73" s="1011"/>
      <c r="I73" s="1011"/>
      <c r="J73" s="1011"/>
      <c r="K73" s="1011"/>
      <c r="L73" s="1011"/>
      <c r="M73" s="1011"/>
      <c r="N73" s="1011"/>
      <c r="O73" s="1011"/>
      <c r="P73" s="1011"/>
      <c r="Q73" s="1011"/>
      <c r="R73" s="1011"/>
      <c r="S73" s="1011"/>
      <c r="T73" s="1011"/>
    </row>
    <row r="74" spans="1:20" ht="21.9" customHeight="1">
      <c r="A74" s="1036"/>
      <c r="B74" s="1039"/>
      <c r="C74" s="1039"/>
      <c r="D74" s="1040"/>
      <c r="E74" s="1040"/>
      <c r="F74" s="1011"/>
      <c r="G74" s="1011"/>
      <c r="H74" s="1011"/>
      <c r="I74" s="1011"/>
      <c r="J74" s="1011"/>
      <c r="K74" s="1011"/>
      <c r="L74" s="1011"/>
      <c r="M74" s="1011"/>
      <c r="N74" s="1011"/>
      <c r="O74" s="1011"/>
      <c r="P74" s="1011"/>
      <c r="Q74" s="1011"/>
      <c r="R74" s="1011"/>
      <c r="S74" s="1011"/>
      <c r="T74" s="1011"/>
    </row>
    <row r="75" spans="1:20" ht="21.9" customHeight="1">
      <c r="A75" s="1036"/>
      <c r="B75" s="1039"/>
      <c r="C75" s="1039"/>
      <c r="D75" s="1040"/>
      <c r="E75" s="1040"/>
      <c r="F75" s="1011"/>
      <c r="G75" s="1011"/>
      <c r="H75" s="1011"/>
      <c r="I75" s="1011"/>
      <c r="J75" s="1011"/>
      <c r="K75" s="1011"/>
      <c r="L75" s="1011"/>
      <c r="M75" s="1011"/>
      <c r="N75" s="1011"/>
      <c r="O75" s="1011"/>
      <c r="P75" s="1011"/>
      <c r="Q75" s="1011"/>
      <c r="R75" s="1011"/>
      <c r="S75" s="1011"/>
      <c r="T75" s="1011"/>
    </row>
    <row r="76" spans="1:20" ht="21.9" customHeight="1">
      <c r="A76" s="1036"/>
      <c r="B76" s="1039"/>
      <c r="C76" s="1039"/>
      <c r="D76" s="1040"/>
      <c r="E76" s="1040"/>
      <c r="F76" s="1011"/>
      <c r="G76" s="1011"/>
      <c r="H76" s="1011"/>
      <c r="I76" s="1011"/>
      <c r="J76" s="1011"/>
      <c r="K76" s="1011"/>
      <c r="L76" s="1011"/>
      <c r="M76" s="1011"/>
      <c r="N76" s="1011"/>
      <c r="O76" s="1011"/>
      <c r="P76" s="1011"/>
      <c r="Q76" s="1011"/>
      <c r="R76" s="1011"/>
      <c r="S76" s="1011"/>
      <c r="T76" s="1011"/>
    </row>
    <row r="77" spans="1:20" ht="21.9" customHeight="1">
      <c r="A77" s="1036"/>
      <c r="B77" s="1039"/>
      <c r="C77" s="1039"/>
      <c r="D77" s="1040"/>
      <c r="E77" s="1040"/>
      <c r="F77" s="1011"/>
      <c r="G77" s="1011"/>
      <c r="H77" s="1011"/>
      <c r="I77" s="1011"/>
      <c r="J77" s="1011"/>
      <c r="K77" s="1011"/>
      <c r="L77" s="1011"/>
      <c r="M77" s="1011"/>
      <c r="N77" s="1011"/>
      <c r="O77" s="1011"/>
      <c r="P77" s="1011"/>
      <c r="Q77" s="1011"/>
      <c r="R77" s="1011"/>
      <c r="S77" s="1011"/>
      <c r="T77" s="1011"/>
    </row>
    <row r="78" spans="1:20" ht="21.9" customHeight="1">
      <c r="A78" s="1036"/>
      <c r="B78" s="1039"/>
      <c r="C78" s="1039"/>
      <c r="D78" s="1040"/>
      <c r="E78" s="1040"/>
      <c r="F78" s="1011"/>
      <c r="G78" s="1011"/>
      <c r="H78" s="1011"/>
      <c r="I78" s="1011"/>
      <c r="J78" s="1011"/>
      <c r="K78" s="1011"/>
      <c r="L78" s="1011"/>
      <c r="M78" s="1011"/>
      <c r="N78" s="1011"/>
      <c r="O78" s="1011"/>
      <c r="P78" s="1011"/>
      <c r="Q78" s="1011"/>
      <c r="R78" s="1011"/>
      <c r="S78" s="1011"/>
      <c r="T78" s="1011"/>
    </row>
    <row r="79" spans="1:20" ht="21.9" customHeight="1">
      <c r="A79" s="1036"/>
      <c r="B79" s="1039"/>
      <c r="C79" s="1039"/>
      <c r="D79" s="1040"/>
      <c r="E79" s="1040"/>
      <c r="F79" s="1011"/>
      <c r="G79" s="1011"/>
      <c r="H79" s="1011"/>
      <c r="I79" s="1011"/>
      <c r="J79" s="1011"/>
      <c r="K79" s="1011"/>
      <c r="L79" s="1011"/>
      <c r="M79" s="1011"/>
      <c r="N79" s="1011"/>
      <c r="O79" s="1011"/>
      <c r="P79" s="1011"/>
      <c r="Q79" s="1011"/>
      <c r="R79" s="1011"/>
      <c r="S79" s="1011"/>
      <c r="T79" s="1011"/>
    </row>
    <row r="80" spans="1:20" ht="21.9" customHeight="1">
      <c r="A80" s="1036"/>
      <c r="B80" s="1039"/>
      <c r="C80" s="1039"/>
      <c r="D80" s="1040"/>
      <c r="E80" s="1040"/>
      <c r="F80" s="1011"/>
      <c r="G80" s="1011"/>
      <c r="H80" s="1011"/>
      <c r="I80" s="1011"/>
      <c r="J80" s="1011"/>
      <c r="K80" s="1011"/>
      <c r="L80" s="1011"/>
      <c r="M80" s="1011"/>
      <c r="N80" s="1011"/>
      <c r="O80" s="1011"/>
      <c r="P80" s="1011"/>
      <c r="Q80" s="1011"/>
      <c r="R80" s="1011"/>
      <c r="S80" s="1011"/>
      <c r="T80" s="1011"/>
    </row>
    <row r="81" spans="1:20" ht="21.9" customHeight="1">
      <c r="A81" s="1036"/>
      <c r="B81" s="1039"/>
      <c r="C81" s="1039"/>
      <c r="D81" s="1040"/>
      <c r="E81" s="1040"/>
      <c r="F81" s="1011"/>
      <c r="G81" s="1011"/>
      <c r="H81" s="1011"/>
      <c r="I81" s="1011"/>
      <c r="J81" s="1011"/>
      <c r="K81" s="1011"/>
      <c r="L81" s="1011"/>
      <c r="M81" s="1011"/>
      <c r="N81" s="1011"/>
      <c r="O81" s="1011"/>
      <c r="P81" s="1011"/>
      <c r="Q81" s="1011"/>
      <c r="R81" s="1011"/>
      <c r="S81" s="1011"/>
      <c r="T81" s="1011"/>
    </row>
    <row r="82" spans="1:20" ht="21.9" customHeight="1">
      <c r="A82" s="1036"/>
      <c r="B82" s="1039"/>
      <c r="C82" s="1039"/>
      <c r="D82" s="1040"/>
      <c r="E82" s="1040"/>
      <c r="F82" s="1011"/>
      <c r="G82" s="1011"/>
      <c r="H82" s="1011"/>
      <c r="I82" s="1011"/>
      <c r="J82" s="1011"/>
      <c r="K82" s="1011"/>
      <c r="L82" s="1011"/>
      <c r="M82" s="1011"/>
      <c r="N82" s="1011"/>
      <c r="O82" s="1011"/>
      <c r="P82" s="1011"/>
      <c r="Q82" s="1011"/>
      <c r="R82" s="1011"/>
      <c r="S82" s="1011"/>
      <c r="T82" s="1011"/>
    </row>
    <row r="83" spans="1:20" ht="21.9" customHeight="1">
      <c r="A83" s="1036"/>
      <c r="B83" s="1039"/>
      <c r="C83" s="1039"/>
      <c r="D83" s="1040"/>
      <c r="E83" s="1040"/>
      <c r="F83" s="1011"/>
      <c r="G83" s="1011"/>
      <c r="H83" s="1011"/>
      <c r="I83" s="1011"/>
      <c r="J83" s="1011"/>
      <c r="K83" s="1011"/>
      <c r="L83" s="1011"/>
      <c r="M83" s="1011"/>
      <c r="N83" s="1011"/>
      <c r="O83" s="1011"/>
      <c r="P83" s="1011"/>
      <c r="Q83" s="1011"/>
      <c r="R83" s="1011"/>
      <c r="S83" s="1011"/>
      <c r="T83" s="1011"/>
    </row>
    <row r="84" spans="1:20" ht="21.9" customHeight="1">
      <c r="A84" s="1036"/>
      <c r="B84" s="1039"/>
      <c r="C84" s="1039"/>
      <c r="D84" s="1040"/>
      <c r="E84" s="1040"/>
      <c r="F84" s="1011"/>
      <c r="G84" s="1011"/>
      <c r="H84" s="1011"/>
      <c r="I84" s="1011"/>
      <c r="J84" s="1011"/>
      <c r="K84" s="1011"/>
      <c r="L84" s="1011"/>
      <c r="M84" s="1011"/>
      <c r="N84" s="1011"/>
      <c r="O84" s="1011"/>
      <c r="P84" s="1011"/>
      <c r="Q84" s="1011"/>
      <c r="R84" s="1011"/>
      <c r="S84" s="1011"/>
      <c r="T84" s="1011"/>
    </row>
    <row r="85" spans="1:20" ht="21.9" customHeight="1">
      <c r="A85" s="1036"/>
      <c r="B85" s="1039"/>
      <c r="C85" s="1039"/>
      <c r="D85" s="1040"/>
      <c r="E85" s="1040"/>
      <c r="F85" s="1011"/>
      <c r="G85" s="1011"/>
      <c r="H85" s="1011"/>
      <c r="I85" s="1011"/>
      <c r="J85" s="1011"/>
      <c r="K85" s="1011"/>
      <c r="L85" s="1011"/>
      <c r="M85" s="1011"/>
      <c r="N85" s="1011"/>
      <c r="O85" s="1011"/>
      <c r="P85" s="1011"/>
      <c r="Q85" s="1011"/>
      <c r="R85" s="1011"/>
      <c r="S85" s="1011"/>
      <c r="T85" s="1011"/>
    </row>
    <row r="86" spans="1:20" ht="21.9" customHeight="1">
      <c r="A86" s="1036"/>
      <c r="B86" s="1039"/>
      <c r="C86" s="1039"/>
      <c r="D86" s="1040"/>
      <c r="E86" s="1040"/>
      <c r="F86" s="1011"/>
      <c r="G86" s="1011"/>
      <c r="H86" s="1011"/>
      <c r="I86" s="1011"/>
      <c r="J86" s="1011"/>
      <c r="K86" s="1011"/>
      <c r="L86" s="1011"/>
      <c r="M86" s="1011"/>
      <c r="N86" s="1011"/>
      <c r="O86" s="1011"/>
      <c r="P86" s="1011"/>
      <c r="Q86" s="1011"/>
      <c r="R86" s="1011"/>
      <c r="S86" s="1011"/>
      <c r="T86" s="1011"/>
    </row>
    <row r="87" spans="1:20" ht="21.9" customHeight="1">
      <c r="A87" s="1036"/>
      <c r="B87" s="1039"/>
      <c r="C87" s="1039"/>
      <c r="D87" s="1040"/>
      <c r="E87" s="1040"/>
      <c r="F87" s="1011"/>
      <c r="G87" s="1011"/>
      <c r="H87" s="1011"/>
      <c r="I87" s="1011"/>
      <c r="J87" s="1011"/>
      <c r="K87" s="1011"/>
      <c r="L87" s="1011"/>
      <c r="M87" s="1011"/>
      <c r="N87" s="1011"/>
      <c r="O87" s="1011"/>
      <c r="P87" s="1011"/>
      <c r="Q87" s="1011"/>
      <c r="R87" s="1011"/>
      <c r="S87" s="1011"/>
      <c r="T87" s="1011"/>
    </row>
    <row r="88" spans="1:20" ht="21.9" customHeight="1">
      <c r="A88" s="1036"/>
      <c r="B88" s="1039"/>
      <c r="C88" s="1039"/>
      <c r="D88" s="1040"/>
      <c r="E88" s="1040"/>
      <c r="F88" s="1011"/>
      <c r="G88" s="1011"/>
      <c r="H88" s="1011"/>
      <c r="I88" s="1011"/>
      <c r="J88" s="1011"/>
      <c r="K88" s="1011"/>
      <c r="L88" s="1011"/>
      <c r="M88" s="1011"/>
      <c r="N88" s="1011"/>
      <c r="O88" s="1011"/>
      <c r="P88" s="1011"/>
      <c r="Q88" s="1011"/>
      <c r="R88" s="1011"/>
      <c r="S88" s="1011"/>
      <c r="T88" s="1011"/>
    </row>
    <row r="89" spans="1:20" ht="21.9" customHeight="1">
      <c r="A89" s="1036"/>
      <c r="B89" s="1039"/>
      <c r="C89" s="1039"/>
      <c r="D89" s="1040"/>
      <c r="E89" s="1040"/>
      <c r="F89" s="1011"/>
      <c r="G89" s="1011"/>
      <c r="H89" s="1011"/>
      <c r="I89" s="1011"/>
      <c r="J89" s="1011"/>
      <c r="K89" s="1011"/>
      <c r="L89" s="1011"/>
      <c r="M89" s="1011"/>
      <c r="N89" s="1011"/>
      <c r="O89" s="1011"/>
      <c r="P89" s="1011"/>
      <c r="Q89" s="1011"/>
      <c r="R89" s="1011"/>
      <c r="S89" s="1011"/>
      <c r="T89" s="1011"/>
    </row>
    <row r="90" spans="1:20" ht="21.9" customHeight="1">
      <c r="A90" s="1036"/>
      <c r="B90" s="1039"/>
      <c r="C90" s="1039"/>
      <c r="D90" s="1040"/>
      <c r="E90" s="1040"/>
      <c r="F90" s="1011"/>
      <c r="G90" s="1011"/>
      <c r="H90" s="1011"/>
      <c r="I90" s="1011"/>
      <c r="J90" s="1011"/>
      <c r="K90" s="1011"/>
      <c r="L90" s="1011"/>
      <c r="M90" s="1011"/>
      <c r="N90" s="1011"/>
      <c r="O90" s="1011"/>
      <c r="P90" s="1011"/>
      <c r="Q90" s="1011"/>
      <c r="R90" s="1011"/>
      <c r="S90" s="1011"/>
      <c r="T90" s="1011"/>
    </row>
    <row r="91" spans="1:20" ht="21.9" customHeight="1">
      <c r="A91" s="1036"/>
      <c r="B91" s="1039"/>
      <c r="C91" s="1039"/>
      <c r="D91" s="1040"/>
      <c r="E91" s="1040"/>
      <c r="F91" s="1011"/>
      <c r="G91" s="1011"/>
      <c r="H91" s="1011"/>
      <c r="I91" s="1011"/>
      <c r="J91" s="1011"/>
      <c r="K91" s="1011"/>
      <c r="L91" s="1011"/>
      <c r="M91" s="1011"/>
      <c r="N91" s="1011"/>
      <c r="O91" s="1011"/>
      <c r="P91" s="1011"/>
      <c r="Q91" s="1011"/>
      <c r="R91" s="1011"/>
      <c r="S91" s="1011"/>
      <c r="T91" s="1011"/>
    </row>
    <row r="92" spans="1:20" ht="21.9" customHeight="1">
      <c r="A92" s="1036"/>
      <c r="B92" s="1039"/>
      <c r="C92" s="1039"/>
      <c r="D92" s="1040"/>
      <c r="E92" s="1040"/>
      <c r="F92" s="1011"/>
      <c r="G92" s="1011"/>
      <c r="H92" s="1011"/>
      <c r="I92" s="1011"/>
      <c r="J92" s="1011"/>
      <c r="K92" s="1011"/>
      <c r="L92" s="1011"/>
      <c r="M92" s="1011"/>
      <c r="N92" s="1011"/>
      <c r="O92" s="1011"/>
      <c r="P92" s="1011"/>
      <c r="Q92" s="1011"/>
      <c r="R92" s="1011"/>
      <c r="S92" s="1011"/>
      <c r="T92" s="1011"/>
    </row>
    <row r="93" spans="1:20" ht="21.9" customHeight="1">
      <c r="A93" s="1036"/>
      <c r="B93" s="1039"/>
      <c r="C93" s="1039"/>
      <c r="D93" s="1040"/>
      <c r="E93" s="1040"/>
      <c r="F93" s="1011"/>
      <c r="G93" s="1011"/>
      <c r="H93" s="1011"/>
      <c r="I93" s="1011"/>
      <c r="J93" s="1011"/>
      <c r="K93" s="1011"/>
      <c r="L93" s="1011"/>
      <c r="M93" s="1011"/>
      <c r="N93" s="1011"/>
      <c r="O93" s="1011"/>
      <c r="P93" s="1011"/>
      <c r="Q93" s="1011"/>
      <c r="R93" s="1011"/>
      <c r="S93" s="1011"/>
      <c r="T93" s="1011"/>
    </row>
    <row r="94" spans="1:20" ht="21.9" customHeight="1">
      <c r="A94" s="1036"/>
      <c r="B94" s="1039"/>
      <c r="C94" s="1039"/>
      <c r="D94" s="1040"/>
      <c r="E94" s="1040"/>
      <c r="F94" s="1011"/>
      <c r="G94" s="1011"/>
      <c r="H94" s="1011"/>
      <c r="I94" s="1011"/>
      <c r="J94" s="1011"/>
      <c r="K94" s="1011"/>
      <c r="L94" s="1011"/>
      <c r="M94" s="1011"/>
      <c r="N94" s="1011"/>
      <c r="O94" s="1011"/>
      <c r="P94" s="1011"/>
      <c r="Q94" s="1011"/>
      <c r="R94" s="1011"/>
      <c r="S94" s="1011"/>
      <c r="T94" s="1011"/>
    </row>
    <row r="95" spans="1:20" ht="21.9" customHeight="1">
      <c r="A95" s="1036"/>
      <c r="B95" s="1039"/>
      <c r="C95" s="1039"/>
      <c r="D95" s="1040"/>
      <c r="E95" s="1040"/>
      <c r="F95" s="1011"/>
      <c r="G95" s="1011"/>
      <c r="H95" s="1011"/>
      <c r="I95" s="1011"/>
      <c r="J95" s="1011"/>
      <c r="K95" s="1011"/>
      <c r="L95" s="1011"/>
      <c r="M95" s="1011"/>
      <c r="N95" s="1011"/>
      <c r="O95" s="1011"/>
      <c r="P95" s="1011"/>
      <c r="Q95" s="1011"/>
      <c r="R95" s="1011"/>
      <c r="S95" s="1011"/>
      <c r="T95" s="1011"/>
    </row>
    <row r="96" spans="1:20" ht="21.9" customHeight="1">
      <c r="A96" s="1036"/>
      <c r="B96" s="1039"/>
      <c r="C96" s="1039"/>
      <c r="D96" s="1040"/>
      <c r="E96" s="1040"/>
      <c r="F96" s="1011"/>
      <c r="G96" s="1011"/>
      <c r="H96" s="1011"/>
      <c r="I96" s="1011"/>
      <c r="J96" s="1011"/>
      <c r="K96" s="1011"/>
      <c r="L96" s="1011"/>
      <c r="M96" s="1011"/>
      <c r="N96" s="1011"/>
      <c r="O96" s="1011"/>
      <c r="P96" s="1011"/>
      <c r="Q96" s="1011"/>
      <c r="R96" s="1011"/>
      <c r="S96" s="1011"/>
      <c r="T96" s="1011"/>
    </row>
    <row r="97" spans="1:20" ht="21.9" customHeight="1">
      <c r="A97" s="1036"/>
      <c r="B97" s="1039"/>
      <c r="C97" s="1039"/>
      <c r="D97" s="1040"/>
      <c r="E97" s="1040"/>
      <c r="F97" s="1011"/>
      <c r="G97" s="1011"/>
      <c r="H97" s="1011"/>
      <c r="I97" s="1011"/>
      <c r="J97" s="1011"/>
      <c r="K97" s="1011"/>
      <c r="L97" s="1011"/>
      <c r="M97" s="1011"/>
      <c r="N97" s="1011"/>
      <c r="O97" s="1011"/>
      <c r="P97" s="1011"/>
      <c r="Q97" s="1011"/>
      <c r="R97" s="1011"/>
      <c r="S97" s="1011"/>
      <c r="T97" s="1011"/>
    </row>
    <row r="98" spans="1:20" ht="21.9" customHeight="1">
      <c r="A98" s="1036"/>
      <c r="B98" s="1039"/>
      <c r="C98" s="1039"/>
      <c r="D98" s="1040"/>
      <c r="E98" s="1040"/>
      <c r="F98" s="1011"/>
      <c r="G98" s="1011"/>
      <c r="H98" s="1011"/>
      <c r="I98" s="1011"/>
      <c r="J98" s="1011"/>
      <c r="K98" s="1011"/>
      <c r="L98" s="1011"/>
      <c r="M98" s="1011"/>
      <c r="N98" s="1011"/>
      <c r="O98" s="1011"/>
      <c r="P98" s="1011"/>
      <c r="Q98" s="1011"/>
      <c r="R98" s="1011"/>
      <c r="S98" s="1011"/>
      <c r="T98" s="1011"/>
    </row>
    <row r="99" spans="1:20" ht="21.9" customHeight="1">
      <c r="A99" s="1036"/>
      <c r="B99" s="1039"/>
      <c r="C99" s="1039"/>
      <c r="D99" s="1040"/>
      <c r="E99" s="1040"/>
      <c r="F99" s="1011"/>
      <c r="G99" s="1011"/>
      <c r="H99" s="1011"/>
      <c r="I99" s="1011"/>
      <c r="J99" s="1011"/>
      <c r="K99" s="1011"/>
      <c r="L99" s="1011"/>
      <c r="M99" s="1011"/>
      <c r="N99" s="1011"/>
      <c r="O99" s="1011"/>
      <c r="P99" s="1011"/>
      <c r="Q99" s="1011"/>
      <c r="R99" s="1011"/>
      <c r="S99" s="1011"/>
      <c r="T99" s="1011"/>
    </row>
    <row r="100" spans="1:20" ht="21.9" customHeight="1">
      <c r="A100" s="1036"/>
      <c r="B100" s="1039"/>
      <c r="C100" s="1039"/>
      <c r="D100" s="1040"/>
      <c r="E100" s="1040"/>
      <c r="F100" s="1011"/>
      <c r="G100" s="1011"/>
      <c r="H100" s="1011"/>
      <c r="I100" s="1011"/>
      <c r="J100" s="1011"/>
      <c r="K100" s="1011"/>
      <c r="L100" s="1011"/>
      <c r="M100" s="1011"/>
      <c r="N100" s="1011"/>
      <c r="O100" s="1011"/>
      <c r="P100" s="1011"/>
      <c r="Q100" s="1011"/>
      <c r="R100" s="1011"/>
      <c r="S100" s="1011"/>
      <c r="T100" s="1011"/>
    </row>
    <row r="101" spans="1:20" ht="21.9" customHeight="1">
      <c r="A101" s="1036"/>
      <c r="B101" s="1039"/>
      <c r="C101" s="1039"/>
      <c r="D101" s="1040"/>
      <c r="E101" s="1040"/>
      <c r="F101" s="1011"/>
      <c r="G101" s="1011"/>
      <c r="H101" s="1011"/>
      <c r="I101" s="1011"/>
      <c r="J101" s="1011"/>
      <c r="K101" s="1011"/>
      <c r="L101" s="1011"/>
      <c r="M101" s="1011"/>
      <c r="N101" s="1011"/>
      <c r="O101" s="1011"/>
      <c r="P101" s="1011"/>
      <c r="Q101" s="1011"/>
      <c r="R101" s="1011"/>
      <c r="S101" s="1011"/>
      <c r="T101" s="1011"/>
    </row>
    <row r="102" spans="1:20" ht="21.9" customHeight="1">
      <c r="A102" s="1036"/>
      <c r="B102" s="1039"/>
      <c r="C102" s="1039"/>
      <c r="D102" s="1040"/>
      <c r="E102" s="1040"/>
      <c r="F102" s="1011"/>
      <c r="G102" s="1011"/>
      <c r="H102" s="1011"/>
      <c r="I102" s="1011"/>
      <c r="J102" s="1011"/>
      <c r="K102" s="1011"/>
      <c r="L102" s="1046"/>
      <c r="M102" s="1046"/>
      <c r="N102" s="1046"/>
      <c r="O102" s="1046"/>
      <c r="P102" s="1046"/>
      <c r="Q102" s="1046"/>
      <c r="R102" s="1046"/>
      <c r="S102" s="1046"/>
      <c r="T102" s="1011"/>
    </row>
    <row r="103" spans="1:20" ht="21.9" customHeight="1">
      <c r="A103" s="1036"/>
      <c r="B103" s="1039"/>
      <c r="C103" s="1039"/>
      <c r="D103" s="1040"/>
      <c r="E103" s="1040"/>
      <c r="F103" s="1011"/>
      <c r="G103" s="1011"/>
      <c r="H103" s="1011"/>
      <c r="I103" s="1011"/>
      <c r="J103" s="1011"/>
      <c r="K103" s="1011"/>
      <c r="L103" s="1046"/>
      <c r="M103" s="1046"/>
      <c r="N103" s="1046"/>
      <c r="O103" s="1046"/>
      <c r="P103" s="1046"/>
      <c r="Q103" s="1046"/>
      <c r="R103" s="1046"/>
      <c r="S103" s="1046"/>
      <c r="T103" s="1011"/>
    </row>
    <row r="104" spans="1:20" ht="21.9" customHeight="1">
      <c r="A104" s="1036"/>
      <c r="B104" s="1039"/>
      <c r="C104" s="1039"/>
      <c r="D104" s="1040"/>
      <c r="E104" s="1040"/>
      <c r="F104" s="1011"/>
      <c r="G104" s="1011"/>
      <c r="H104" s="1011"/>
      <c r="I104" s="1011"/>
      <c r="J104" s="1011"/>
      <c r="K104" s="1011"/>
      <c r="L104" s="1046"/>
      <c r="M104" s="1046"/>
      <c r="N104" s="1046"/>
      <c r="O104" s="1046"/>
      <c r="P104" s="1046"/>
      <c r="Q104" s="1046"/>
      <c r="R104" s="1046"/>
      <c r="S104" s="1046"/>
      <c r="T104" s="1011"/>
    </row>
    <row r="105" spans="1:20" ht="21.9" customHeight="1">
      <c r="A105" s="1036"/>
      <c r="B105" s="1039"/>
      <c r="C105" s="1039"/>
      <c r="D105" s="1040"/>
      <c r="E105" s="1040"/>
    </row>
    <row r="106" spans="1:20">
      <c r="C106" s="1050"/>
      <c r="D106" s="1051"/>
      <c r="E106" s="1051"/>
      <c r="F106" s="1050"/>
      <c r="G106" s="1050"/>
    </row>
    <row r="107" spans="1:20">
      <c r="C107" s="1050"/>
      <c r="D107" s="1051"/>
      <c r="E107" s="1051"/>
      <c r="F107" s="1050"/>
      <c r="G107" s="1050"/>
    </row>
    <row r="108" spans="1:20">
      <c r="C108" s="1050"/>
      <c r="D108" s="1051"/>
      <c r="E108" s="1051"/>
      <c r="F108" s="1050"/>
      <c r="G108" s="1050"/>
    </row>
    <row r="109" spans="1:20">
      <c r="C109" s="1050"/>
      <c r="D109" s="1051"/>
      <c r="E109" s="1051"/>
      <c r="F109" s="1050"/>
      <c r="G109" s="1050"/>
    </row>
    <row r="110" spans="1:20">
      <c r="C110" s="1050"/>
      <c r="D110" s="1051"/>
      <c r="E110" s="1051"/>
      <c r="F110" s="1050"/>
      <c r="G110" s="1050"/>
    </row>
    <row r="111" spans="1:20">
      <c r="C111" s="1050"/>
      <c r="D111" s="1051"/>
      <c r="E111" s="1051"/>
      <c r="F111" s="1050"/>
      <c r="G111" s="1050"/>
    </row>
    <row r="112" spans="1:20">
      <c r="C112" s="1050"/>
      <c r="D112" s="1051"/>
      <c r="E112" s="1051"/>
      <c r="F112" s="1050"/>
      <c r="G112" s="1050"/>
    </row>
    <row r="113" spans="3:7">
      <c r="C113" s="1050"/>
      <c r="D113" s="1051"/>
      <c r="E113" s="1051"/>
      <c r="F113" s="1050"/>
      <c r="G113" s="1050"/>
    </row>
    <row r="114" spans="3:7">
      <c r="C114" s="1050"/>
      <c r="D114" s="1051"/>
      <c r="E114" s="1051"/>
      <c r="F114" s="1050"/>
      <c r="G114" s="1050"/>
    </row>
    <row r="115" spans="3:7">
      <c r="C115" s="1050"/>
      <c r="D115" s="1051"/>
      <c r="E115" s="1051"/>
      <c r="F115" s="1050"/>
      <c r="G115" s="1050"/>
    </row>
    <row r="116" spans="3:7">
      <c r="C116" s="1050"/>
      <c r="D116" s="1051"/>
      <c r="E116" s="1051"/>
      <c r="F116" s="1050"/>
      <c r="G116" s="1050"/>
    </row>
    <row r="117" spans="3:7">
      <c r="C117" s="1050"/>
      <c r="D117" s="1051"/>
      <c r="E117" s="1051"/>
      <c r="F117" s="1050"/>
      <c r="G117" s="1050"/>
    </row>
    <row r="118" spans="3:7">
      <c r="C118" s="1050"/>
      <c r="D118" s="1051"/>
      <c r="E118" s="1051"/>
      <c r="F118" s="1050"/>
      <c r="G118" s="1050"/>
    </row>
    <row r="119" spans="3:7">
      <c r="C119" s="1050"/>
      <c r="D119" s="1051"/>
      <c r="E119" s="1051"/>
      <c r="F119" s="1050"/>
      <c r="G119" s="1050"/>
    </row>
    <row r="120" spans="3:7">
      <c r="C120" s="1050"/>
      <c r="D120" s="1051"/>
      <c r="E120" s="1051"/>
      <c r="F120" s="1050"/>
      <c r="G120" s="1050"/>
    </row>
    <row r="121" spans="3:7">
      <c r="C121" s="1050"/>
      <c r="D121" s="1051"/>
      <c r="E121" s="1051"/>
      <c r="F121" s="1050"/>
      <c r="G121" s="1050"/>
    </row>
    <row r="122" spans="3:7">
      <c r="C122" s="1050"/>
      <c r="D122" s="1051"/>
      <c r="E122" s="1051"/>
      <c r="F122" s="1050"/>
      <c r="G122" s="1050"/>
    </row>
    <row r="123" spans="3:7">
      <c r="C123" s="1050"/>
      <c r="D123" s="1051"/>
      <c r="E123" s="1051"/>
      <c r="F123" s="1050"/>
      <c r="G123" s="1050"/>
    </row>
    <row r="124" spans="3:7">
      <c r="C124" s="1050"/>
      <c r="D124" s="1051"/>
      <c r="E124" s="1051"/>
      <c r="F124" s="1050"/>
      <c r="G124" s="1050"/>
    </row>
    <row r="125" spans="3:7">
      <c r="C125" s="1050"/>
      <c r="D125" s="1051"/>
      <c r="E125" s="1051"/>
      <c r="F125" s="1050"/>
      <c r="G125" s="1050"/>
    </row>
    <row r="126" spans="3:7">
      <c r="C126" s="1050"/>
      <c r="D126" s="1051"/>
      <c r="E126" s="1051"/>
      <c r="F126" s="1050"/>
      <c r="G126" s="1050"/>
    </row>
    <row r="127" spans="3:7">
      <c r="C127" s="1050"/>
      <c r="D127" s="1051"/>
      <c r="E127" s="1051"/>
      <c r="F127" s="1050"/>
      <c r="G127" s="1050"/>
    </row>
    <row r="128" spans="3:7">
      <c r="C128" s="1050"/>
      <c r="D128" s="1051"/>
      <c r="E128" s="1051"/>
      <c r="F128" s="1050"/>
      <c r="G128" s="1050"/>
    </row>
    <row r="129" spans="3:19">
      <c r="C129" s="1050"/>
      <c r="D129" s="1051"/>
      <c r="E129" s="1051"/>
      <c r="F129" s="1050"/>
      <c r="G129" s="1050"/>
    </row>
    <row r="130" spans="3:19">
      <c r="C130" s="1050"/>
      <c r="D130" s="1051"/>
      <c r="E130" s="1051"/>
      <c r="F130" s="1050"/>
      <c r="G130" s="1050"/>
      <c r="L130" s="995"/>
      <c r="M130" s="995"/>
      <c r="N130" s="995"/>
      <c r="O130" s="995"/>
      <c r="P130" s="995"/>
      <c r="Q130" s="995"/>
      <c r="R130" s="995"/>
      <c r="S130" s="995"/>
    </row>
    <row r="131" spans="3:19">
      <c r="C131" s="1050"/>
      <c r="D131" s="1051"/>
      <c r="E131" s="1051"/>
      <c r="F131" s="1050"/>
      <c r="G131" s="1050"/>
      <c r="L131" s="995"/>
      <c r="M131" s="995"/>
      <c r="N131" s="995"/>
      <c r="O131" s="995"/>
      <c r="P131" s="995"/>
      <c r="Q131" s="995"/>
      <c r="R131" s="995"/>
      <c r="S131" s="995"/>
    </row>
    <row r="132" spans="3:19">
      <c r="C132" s="1050"/>
      <c r="D132" s="1051"/>
      <c r="E132" s="1051"/>
      <c r="F132" s="1050"/>
      <c r="G132" s="1050"/>
      <c r="L132" s="995"/>
      <c r="M132" s="995"/>
      <c r="N132" s="995"/>
      <c r="O132" s="995"/>
      <c r="P132" s="995"/>
      <c r="Q132" s="995"/>
      <c r="R132" s="995"/>
      <c r="S132" s="995"/>
    </row>
    <row r="133" spans="3:19">
      <c r="C133" s="1050"/>
      <c r="D133" s="1051"/>
      <c r="E133" s="1051"/>
      <c r="F133" s="1050"/>
      <c r="G133" s="1050"/>
      <c r="L133" s="995"/>
      <c r="M133" s="995"/>
      <c r="N133" s="995"/>
      <c r="O133" s="995"/>
      <c r="P133" s="995"/>
      <c r="Q133" s="995"/>
      <c r="R133" s="995"/>
      <c r="S133" s="995"/>
    </row>
    <row r="134" spans="3:19">
      <c r="C134" s="1050"/>
      <c r="D134" s="1051"/>
      <c r="E134" s="1051"/>
      <c r="F134" s="1050"/>
      <c r="G134" s="1050"/>
      <c r="L134" s="995"/>
      <c r="M134" s="995"/>
      <c r="N134" s="995"/>
      <c r="O134" s="995"/>
      <c r="P134" s="995"/>
      <c r="Q134" s="995"/>
      <c r="R134" s="995"/>
      <c r="S134" s="995"/>
    </row>
    <row r="135" spans="3:19">
      <c r="C135" s="1050"/>
      <c r="D135" s="1051"/>
      <c r="E135" s="1051"/>
      <c r="F135" s="1050"/>
      <c r="G135" s="1050"/>
      <c r="L135" s="995"/>
      <c r="M135" s="995"/>
      <c r="N135" s="995"/>
      <c r="O135" s="995"/>
      <c r="P135" s="995"/>
      <c r="Q135" s="995"/>
      <c r="R135" s="995"/>
      <c r="S135" s="995"/>
    </row>
    <row r="136" spans="3:19">
      <c r="C136" s="1050"/>
      <c r="D136" s="1051"/>
      <c r="E136" s="1051"/>
      <c r="F136" s="1050"/>
      <c r="G136" s="1050"/>
      <c r="L136" s="995"/>
      <c r="M136" s="995"/>
      <c r="N136" s="995"/>
      <c r="O136" s="995"/>
      <c r="P136" s="995"/>
      <c r="Q136" s="995"/>
      <c r="R136" s="995"/>
      <c r="S136" s="995"/>
    </row>
    <row r="137" spans="3:19">
      <c r="C137" s="1050"/>
      <c r="D137" s="1051"/>
      <c r="E137" s="1051"/>
      <c r="F137" s="1050"/>
      <c r="G137" s="1050"/>
      <c r="L137" s="995"/>
      <c r="M137" s="995"/>
      <c r="N137" s="995"/>
      <c r="O137" s="995"/>
      <c r="P137" s="995"/>
      <c r="Q137" s="995"/>
      <c r="R137" s="995"/>
      <c r="S137" s="995"/>
    </row>
    <row r="138" spans="3:19">
      <c r="C138" s="1050"/>
      <c r="D138" s="1051"/>
      <c r="E138" s="1051"/>
      <c r="F138" s="1050"/>
      <c r="G138" s="1050"/>
      <c r="L138" s="995"/>
      <c r="M138" s="995"/>
      <c r="N138" s="995"/>
      <c r="O138" s="995"/>
      <c r="P138" s="995"/>
      <c r="Q138" s="995"/>
      <c r="R138" s="995"/>
      <c r="S138" s="995"/>
    </row>
    <row r="139" spans="3:19">
      <c r="C139" s="1050"/>
      <c r="D139" s="1051"/>
      <c r="E139" s="1051"/>
      <c r="F139" s="1050"/>
      <c r="G139" s="1050"/>
      <c r="L139" s="995"/>
      <c r="M139" s="995"/>
      <c r="N139" s="995"/>
      <c r="O139" s="995"/>
      <c r="P139" s="995"/>
      <c r="Q139" s="995"/>
      <c r="R139" s="995"/>
      <c r="S139" s="995"/>
    </row>
    <row r="140" spans="3:19">
      <c r="C140" s="1050"/>
      <c r="D140" s="1051"/>
      <c r="E140" s="1051"/>
      <c r="F140" s="1050"/>
      <c r="G140" s="1050"/>
      <c r="L140" s="995"/>
      <c r="M140" s="995"/>
      <c r="N140" s="995"/>
      <c r="O140" s="995"/>
      <c r="P140" s="995"/>
      <c r="Q140" s="995"/>
      <c r="R140" s="995"/>
      <c r="S140" s="995"/>
    </row>
    <row r="141" spans="3:19">
      <c r="C141" s="1050"/>
      <c r="D141" s="1051"/>
      <c r="E141" s="1051"/>
      <c r="F141" s="1050"/>
      <c r="G141" s="1050"/>
      <c r="L141" s="995"/>
      <c r="M141" s="995"/>
      <c r="N141" s="995"/>
      <c r="O141" s="995"/>
      <c r="P141" s="995"/>
      <c r="Q141" s="995"/>
      <c r="R141" s="995"/>
      <c r="S141" s="995"/>
    </row>
    <row r="142" spans="3:19">
      <c r="C142" s="1050"/>
      <c r="D142" s="1051"/>
      <c r="E142" s="1051"/>
      <c r="F142" s="1050"/>
      <c r="G142" s="1050"/>
      <c r="L142" s="995"/>
      <c r="M142" s="995"/>
      <c r="N142" s="995"/>
      <c r="O142" s="995"/>
      <c r="P142" s="995"/>
      <c r="Q142" s="995"/>
      <c r="R142" s="995"/>
      <c r="S142" s="995"/>
    </row>
    <row r="143" spans="3:19">
      <c r="C143" s="1050"/>
      <c r="D143" s="1051"/>
      <c r="E143" s="1051"/>
      <c r="F143" s="1050"/>
      <c r="G143" s="1050"/>
      <c r="L143" s="995"/>
      <c r="M143" s="995"/>
      <c r="N143" s="995"/>
      <c r="O143" s="995"/>
      <c r="P143" s="995"/>
      <c r="Q143" s="995"/>
      <c r="R143" s="995"/>
      <c r="S143" s="995"/>
    </row>
    <row r="144" spans="3:19">
      <c r="C144" s="1050"/>
      <c r="D144" s="1051"/>
      <c r="E144" s="1051"/>
      <c r="F144" s="1050"/>
      <c r="G144" s="1050"/>
      <c r="L144" s="995"/>
      <c r="M144" s="995"/>
      <c r="N144" s="995"/>
      <c r="O144" s="995"/>
      <c r="P144" s="995"/>
      <c r="Q144" s="995"/>
      <c r="R144" s="995"/>
      <c r="S144" s="995"/>
    </row>
    <row r="145" spans="3:19">
      <c r="C145" s="1050"/>
      <c r="D145" s="1051"/>
      <c r="E145" s="1051"/>
      <c r="F145" s="1050"/>
      <c r="G145" s="1050"/>
      <c r="L145" s="995"/>
      <c r="M145" s="995"/>
      <c r="N145" s="995"/>
      <c r="O145" s="995"/>
      <c r="P145" s="995"/>
      <c r="Q145" s="995"/>
      <c r="R145" s="995"/>
      <c r="S145" s="995"/>
    </row>
    <row r="146" spans="3:19">
      <c r="C146" s="1050"/>
      <c r="D146" s="1051"/>
      <c r="E146" s="1051"/>
      <c r="F146" s="1050"/>
      <c r="G146" s="1050"/>
      <c r="L146" s="995"/>
      <c r="M146" s="995"/>
      <c r="N146" s="995"/>
      <c r="O146" s="995"/>
      <c r="P146" s="995"/>
      <c r="Q146" s="995"/>
      <c r="R146" s="995"/>
      <c r="S146" s="995"/>
    </row>
    <row r="147" spans="3:19">
      <c r="C147" s="1050"/>
      <c r="D147" s="1051"/>
      <c r="E147" s="1051"/>
      <c r="F147" s="1050"/>
      <c r="G147" s="1050"/>
      <c r="L147" s="995"/>
      <c r="M147" s="995"/>
      <c r="N147" s="995"/>
      <c r="O147" s="995"/>
      <c r="P147" s="995"/>
      <c r="Q147" s="995"/>
      <c r="R147" s="995"/>
      <c r="S147" s="995"/>
    </row>
    <row r="148" spans="3:19">
      <c r="C148" s="1050"/>
      <c r="D148" s="1051"/>
      <c r="E148" s="1051"/>
      <c r="F148" s="1050"/>
      <c r="G148" s="1050"/>
      <c r="L148" s="995"/>
      <c r="M148" s="995"/>
      <c r="N148" s="995"/>
      <c r="O148" s="995"/>
      <c r="P148" s="995"/>
      <c r="Q148" s="995"/>
      <c r="R148" s="995"/>
      <c r="S148" s="995"/>
    </row>
    <row r="149" spans="3:19">
      <c r="C149" s="1050"/>
      <c r="D149" s="1051"/>
      <c r="E149" s="1051"/>
      <c r="F149" s="1050"/>
      <c r="G149" s="1050"/>
      <c r="L149" s="995"/>
      <c r="M149" s="995"/>
      <c r="N149" s="995"/>
      <c r="O149" s="995"/>
      <c r="P149" s="995"/>
      <c r="Q149" s="995"/>
      <c r="R149" s="995"/>
      <c r="S149" s="995"/>
    </row>
    <row r="150" spans="3:19">
      <c r="C150" s="1050"/>
      <c r="D150" s="1051"/>
      <c r="E150" s="1051"/>
      <c r="F150" s="1050"/>
      <c r="G150" s="1050"/>
      <c r="L150" s="995"/>
      <c r="M150" s="995"/>
      <c r="N150" s="995"/>
      <c r="O150" s="995"/>
      <c r="P150" s="995"/>
      <c r="Q150" s="995"/>
      <c r="R150" s="995"/>
      <c r="S150" s="995"/>
    </row>
    <row r="151" spans="3:19">
      <c r="C151" s="1050"/>
      <c r="D151" s="1051"/>
      <c r="E151" s="1051"/>
      <c r="F151" s="1050"/>
      <c r="G151" s="1050"/>
      <c r="L151" s="995"/>
      <c r="M151" s="995"/>
      <c r="N151" s="995"/>
      <c r="O151" s="995"/>
      <c r="P151" s="995"/>
      <c r="Q151" s="995"/>
      <c r="R151" s="995"/>
      <c r="S151" s="995"/>
    </row>
    <row r="152" spans="3:19">
      <c r="C152" s="1050"/>
      <c r="D152" s="1051"/>
      <c r="E152" s="1051"/>
      <c r="F152" s="1050"/>
      <c r="G152" s="1050"/>
      <c r="L152" s="995"/>
      <c r="M152" s="995"/>
      <c r="N152" s="995"/>
      <c r="O152" s="995"/>
      <c r="P152" s="995"/>
      <c r="Q152" s="995"/>
      <c r="R152" s="995"/>
      <c r="S152" s="995"/>
    </row>
    <row r="153" spans="3:19">
      <c r="C153" s="1050"/>
      <c r="D153" s="1051"/>
      <c r="E153" s="1051"/>
      <c r="F153" s="1050"/>
      <c r="G153" s="1050"/>
      <c r="L153" s="995"/>
      <c r="M153" s="995"/>
      <c r="N153" s="995"/>
      <c r="O153" s="995"/>
      <c r="P153" s="995"/>
      <c r="Q153" s="995"/>
      <c r="R153" s="995"/>
      <c r="S153" s="995"/>
    </row>
    <row r="154" spans="3:19">
      <c r="C154" s="1050"/>
      <c r="D154" s="1051"/>
      <c r="E154" s="1051"/>
      <c r="F154" s="1050"/>
      <c r="G154" s="1050"/>
      <c r="L154" s="995"/>
      <c r="M154" s="995"/>
      <c r="N154" s="995"/>
      <c r="O154" s="995"/>
      <c r="P154" s="995"/>
      <c r="Q154" s="995"/>
      <c r="R154" s="995"/>
      <c r="S154" s="995"/>
    </row>
    <row r="155" spans="3:19">
      <c r="C155" s="1050"/>
      <c r="D155" s="1051"/>
      <c r="E155" s="1051"/>
      <c r="F155" s="1050"/>
      <c r="G155" s="1050"/>
      <c r="L155" s="995"/>
      <c r="M155" s="995"/>
      <c r="N155" s="995"/>
      <c r="O155" s="995"/>
      <c r="P155" s="995"/>
      <c r="Q155" s="995"/>
      <c r="R155" s="995"/>
      <c r="S155" s="995"/>
    </row>
    <row r="156" spans="3:19">
      <c r="C156" s="1050"/>
      <c r="D156" s="1051"/>
      <c r="E156" s="1051"/>
      <c r="F156" s="1050"/>
      <c r="G156" s="1050"/>
      <c r="L156" s="995"/>
      <c r="M156" s="995"/>
      <c r="N156" s="995"/>
      <c r="O156" s="995"/>
      <c r="P156" s="995"/>
      <c r="Q156" s="995"/>
      <c r="R156" s="995"/>
      <c r="S156" s="995"/>
    </row>
    <row r="157" spans="3:19">
      <c r="C157" s="1050"/>
      <c r="D157" s="1051"/>
      <c r="E157" s="1051"/>
      <c r="F157" s="1050"/>
      <c r="G157" s="1050"/>
      <c r="L157" s="995"/>
      <c r="M157" s="995"/>
      <c r="N157" s="995"/>
      <c r="O157" s="995"/>
      <c r="P157" s="995"/>
      <c r="Q157" s="995"/>
      <c r="R157" s="995"/>
      <c r="S157" s="995"/>
    </row>
    <row r="158" spans="3:19">
      <c r="C158" s="1050"/>
      <c r="D158" s="1051"/>
      <c r="E158" s="1051"/>
      <c r="F158" s="1050"/>
      <c r="G158" s="1050"/>
      <c r="L158" s="995"/>
      <c r="M158" s="995"/>
      <c r="N158" s="995"/>
      <c r="O158" s="995"/>
      <c r="P158" s="995"/>
      <c r="Q158" s="995"/>
      <c r="R158" s="995"/>
      <c r="S158" s="995"/>
    </row>
    <row r="159" spans="3:19">
      <c r="C159" s="1050"/>
      <c r="D159" s="1051"/>
      <c r="E159" s="1051"/>
      <c r="F159" s="1050"/>
      <c r="G159" s="1050"/>
      <c r="L159" s="995"/>
      <c r="M159" s="995"/>
      <c r="N159" s="995"/>
      <c r="O159" s="995"/>
      <c r="P159" s="995"/>
      <c r="Q159" s="995"/>
      <c r="R159" s="995"/>
      <c r="S159" s="995"/>
    </row>
    <row r="160" spans="3:19">
      <c r="C160" s="1050"/>
      <c r="D160" s="1051"/>
      <c r="E160" s="1051"/>
      <c r="F160" s="1050"/>
      <c r="G160" s="1050"/>
      <c r="L160" s="995"/>
      <c r="M160" s="995"/>
      <c r="N160" s="995"/>
      <c r="O160" s="995"/>
      <c r="P160" s="995"/>
      <c r="Q160" s="995"/>
      <c r="R160" s="995"/>
      <c r="S160" s="995"/>
    </row>
    <row r="161" spans="3:19">
      <c r="C161" s="1050"/>
      <c r="D161" s="1051"/>
      <c r="E161" s="1051"/>
      <c r="F161" s="1050"/>
      <c r="G161" s="1050"/>
      <c r="L161" s="995"/>
      <c r="M161" s="995"/>
      <c r="N161" s="995"/>
      <c r="O161" s="995"/>
      <c r="P161" s="995"/>
      <c r="Q161" s="995"/>
      <c r="R161" s="995"/>
      <c r="S161" s="995"/>
    </row>
    <row r="162" spans="3:19">
      <c r="C162" s="1050"/>
      <c r="D162" s="1051"/>
      <c r="E162" s="1051"/>
      <c r="F162" s="1050"/>
      <c r="G162" s="1050"/>
      <c r="L162" s="995"/>
      <c r="M162" s="995"/>
      <c r="N162" s="995"/>
      <c r="O162" s="995"/>
      <c r="P162" s="995"/>
      <c r="Q162" s="995"/>
      <c r="R162" s="995"/>
      <c r="S162" s="995"/>
    </row>
    <row r="163" spans="3:19">
      <c r="L163" s="995"/>
      <c r="M163" s="995"/>
      <c r="N163" s="995"/>
      <c r="O163" s="995"/>
      <c r="P163" s="995"/>
      <c r="Q163" s="995"/>
      <c r="R163" s="995"/>
      <c r="S163" s="995"/>
    </row>
    <row r="164" spans="3:19">
      <c r="L164" s="995"/>
      <c r="M164" s="995"/>
      <c r="N164" s="995"/>
      <c r="O164" s="995"/>
      <c r="P164" s="995"/>
      <c r="Q164" s="995"/>
      <c r="R164" s="995"/>
      <c r="S164" s="995"/>
    </row>
    <row r="165" spans="3:19">
      <c r="L165" s="995"/>
      <c r="M165" s="995"/>
      <c r="N165" s="995"/>
      <c r="O165" s="995"/>
      <c r="P165" s="995"/>
      <c r="Q165" s="995"/>
      <c r="R165" s="995"/>
      <c r="S165" s="995"/>
    </row>
    <row r="166" spans="3:19">
      <c r="L166" s="995"/>
      <c r="M166" s="995"/>
      <c r="N166" s="995"/>
      <c r="O166" s="995"/>
      <c r="P166" s="995"/>
      <c r="Q166" s="995"/>
      <c r="R166" s="995"/>
      <c r="S166" s="995"/>
    </row>
    <row r="167" spans="3:19">
      <c r="L167" s="995"/>
      <c r="M167" s="995"/>
      <c r="N167" s="995"/>
      <c r="O167" s="995"/>
      <c r="P167" s="995"/>
      <c r="Q167" s="995"/>
      <c r="R167" s="995"/>
      <c r="S167" s="995"/>
    </row>
    <row r="168" spans="3:19">
      <c r="L168" s="995"/>
      <c r="M168" s="995"/>
      <c r="N168" s="995"/>
      <c r="O168" s="995"/>
      <c r="P168" s="995"/>
      <c r="Q168" s="995"/>
      <c r="R168" s="995"/>
      <c r="S168" s="995"/>
    </row>
    <row r="169" spans="3:19">
      <c r="L169" s="995"/>
      <c r="M169" s="995"/>
      <c r="N169" s="995"/>
      <c r="O169" s="995"/>
      <c r="P169" s="995"/>
      <c r="Q169" s="995"/>
      <c r="R169" s="995"/>
      <c r="S169" s="995"/>
    </row>
    <row r="170" spans="3:19">
      <c r="L170" s="995"/>
      <c r="M170" s="995"/>
      <c r="N170" s="995"/>
      <c r="O170" s="995"/>
      <c r="P170" s="995"/>
      <c r="Q170" s="995"/>
      <c r="R170" s="995"/>
      <c r="S170" s="995"/>
    </row>
    <row r="171" spans="3:19">
      <c r="L171" s="995"/>
      <c r="M171" s="995"/>
      <c r="N171" s="995"/>
      <c r="O171" s="995"/>
      <c r="P171" s="995"/>
      <c r="Q171" s="995"/>
      <c r="R171" s="995"/>
      <c r="S171" s="995"/>
    </row>
    <row r="172" spans="3:19">
      <c r="L172" s="995"/>
      <c r="M172" s="995"/>
      <c r="N172" s="995"/>
      <c r="O172" s="995"/>
      <c r="P172" s="995"/>
      <c r="Q172" s="995"/>
      <c r="R172" s="995"/>
      <c r="S172" s="995"/>
    </row>
    <row r="173" spans="3:19">
      <c r="L173" s="995"/>
      <c r="M173" s="995"/>
      <c r="N173" s="995"/>
      <c r="O173" s="995"/>
      <c r="P173" s="995"/>
      <c r="Q173" s="995"/>
      <c r="R173" s="995"/>
      <c r="S173" s="995"/>
    </row>
    <row r="174" spans="3:19">
      <c r="L174" s="995"/>
      <c r="M174" s="995"/>
      <c r="N174" s="995"/>
      <c r="O174" s="995"/>
      <c r="P174" s="995"/>
      <c r="Q174" s="995"/>
      <c r="R174" s="995"/>
      <c r="S174" s="995"/>
    </row>
    <row r="175" spans="3:19">
      <c r="L175" s="995"/>
      <c r="M175" s="995"/>
      <c r="N175" s="995"/>
      <c r="O175" s="995"/>
      <c r="P175" s="995"/>
      <c r="Q175" s="995"/>
      <c r="R175" s="995"/>
      <c r="S175" s="995"/>
    </row>
    <row r="176" spans="3:19">
      <c r="L176" s="995"/>
      <c r="M176" s="995"/>
      <c r="N176" s="995"/>
      <c r="O176" s="995"/>
      <c r="P176" s="995"/>
      <c r="Q176" s="995"/>
      <c r="R176" s="995"/>
      <c r="S176" s="995"/>
    </row>
    <row r="177" spans="12:19">
      <c r="L177" s="995"/>
      <c r="M177" s="995"/>
      <c r="N177" s="995"/>
      <c r="O177" s="995"/>
      <c r="P177" s="995"/>
      <c r="Q177" s="995"/>
      <c r="R177" s="995"/>
      <c r="S177" s="995"/>
    </row>
    <row r="178" spans="12:19">
      <c r="L178" s="995"/>
      <c r="M178" s="995"/>
      <c r="N178" s="995"/>
      <c r="O178" s="995"/>
      <c r="P178" s="995"/>
      <c r="Q178" s="995"/>
      <c r="R178" s="995"/>
      <c r="S178" s="995"/>
    </row>
    <row r="179" spans="12:19">
      <c r="L179" s="995"/>
      <c r="M179" s="995"/>
      <c r="N179" s="995"/>
      <c r="O179" s="995"/>
      <c r="P179" s="995"/>
      <c r="Q179" s="995"/>
      <c r="R179" s="995"/>
      <c r="S179" s="995"/>
    </row>
    <row r="180" spans="12:19">
      <c r="L180" s="995"/>
      <c r="M180" s="995"/>
      <c r="N180" s="995"/>
      <c r="O180" s="995"/>
      <c r="P180" s="995"/>
      <c r="Q180" s="995"/>
      <c r="R180" s="995"/>
      <c r="S180" s="995"/>
    </row>
    <row r="181" spans="12:19">
      <c r="L181" s="995"/>
      <c r="M181" s="995"/>
      <c r="N181" s="995"/>
      <c r="O181" s="995"/>
      <c r="P181" s="995"/>
      <c r="Q181" s="995"/>
      <c r="R181" s="995"/>
      <c r="S181" s="995"/>
    </row>
    <row r="182" spans="12:19">
      <c r="L182" s="995"/>
      <c r="M182" s="995"/>
      <c r="N182" s="995"/>
      <c r="O182" s="995"/>
      <c r="P182" s="995"/>
      <c r="Q182" s="995"/>
      <c r="R182" s="995"/>
      <c r="S182" s="995"/>
    </row>
    <row r="183" spans="12:19">
      <c r="L183" s="995"/>
      <c r="M183" s="995"/>
      <c r="N183" s="995"/>
      <c r="O183" s="995"/>
      <c r="P183" s="995"/>
      <c r="Q183" s="995"/>
      <c r="R183" s="995"/>
      <c r="S183" s="995"/>
    </row>
    <row r="184" spans="12:19">
      <c r="L184" s="995"/>
      <c r="M184" s="995"/>
      <c r="N184" s="995"/>
      <c r="O184" s="995"/>
      <c r="P184" s="995"/>
      <c r="Q184" s="995"/>
      <c r="R184" s="995"/>
      <c r="S184" s="995"/>
    </row>
    <row r="185" spans="12:19">
      <c r="L185" s="995"/>
      <c r="M185" s="995"/>
      <c r="N185" s="995"/>
      <c r="O185" s="995"/>
      <c r="P185" s="995"/>
      <c r="Q185" s="995"/>
      <c r="R185" s="995"/>
      <c r="S185" s="995"/>
    </row>
    <row r="186" spans="12:19">
      <c r="L186" s="995"/>
      <c r="M186" s="995"/>
      <c r="N186" s="995"/>
      <c r="O186" s="995"/>
      <c r="P186" s="995"/>
      <c r="Q186" s="995"/>
      <c r="R186" s="995"/>
      <c r="S186" s="995"/>
    </row>
  </sheetData>
  <mergeCells count="12">
    <mergeCell ref="A4:B4"/>
    <mergeCell ref="A6:A7"/>
    <mergeCell ref="B6:B7"/>
    <mergeCell ref="C6:C7"/>
    <mergeCell ref="A8:A11"/>
    <mergeCell ref="B8:C11"/>
    <mergeCell ref="I55:M55"/>
    <mergeCell ref="F6:F7"/>
    <mergeCell ref="G6:G7"/>
    <mergeCell ref="I6:T6"/>
    <mergeCell ref="A71:B71"/>
    <mergeCell ref="B49:C49"/>
  </mergeCells>
  <pageMargins left="0.25" right="0.25" top="0.75" bottom="0.75" header="0.3" footer="0.3"/>
  <pageSetup paperSize="9" scale="56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3" sqref="B23"/>
    </sheetView>
  </sheetViews>
  <sheetFormatPr baseColWidth="10" defaultColWidth="11.44140625" defaultRowHeight="14.4"/>
  <cols>
    <col min="1" max="1" width="63.88671875" style="984" bestFit="1" customWidth="1"/>
    <col min="2" max="2" width="25.6640625" style="984" bestFit="1" customWidth="1"/>
    <col min="3" max="3" width="8.33203125" style="984" bestFit="1" customWidth="1"/>
    <col min="4" max="4" width="10.33203125" style="984" bestFit="1" customWidth="1"/>
    <col min="5" max="5" width="16.6640625" style="984" bestFit="1" customWidth="1"/>
    <col min="6" max="6" width="13" style="984" bestFit="1" customWidth="1"/>
    <col min="7" max="16384" width="11.44140625" style="984"/>
  </cols>
  <sheetData>
    <row r="1" spans="1:8">
      <c r="A1" s="1719" t="s">
        <v>888</v>
      </c>
      <c r="B1" s="1719"/>
      <c r="C1" s="1719"/>
      <c r="D1" s="1719"/>
      <c r="E1" s="1719"/>
      <c r="F1" s="1719"/>
    </row>
    <row r="2" spans="1:8">
      <c r="A2" s="985" t="s">
        <v>867</v>
      </c>
      <c r="B2" s="985" t="s">
        <v>868</v>
      </c>
      <c r="C2" s="985" t="s">
        <v>212</v>
      </c>
      <c r="D2" s="985" t="s">
        <v>673</v>
      </c>
      <c r="E2" s="985" t="s">
        <v>869</v>
      </c>
      <c r="F2" s="985" t="s">
        <v>870</v>
      </c>
    </row>
    <row r="3" spans="1:8">
      <c r="A3" s="984" t="s">
        <v>889</v>
      </c>
      <c r="B3" s="984" t="s">
        <v>890</v>
      </c>
      <c r="C3" s="984" t="s">
        <v>891</v>
      </c>
      <c r="D3" s="984">
        <v>1</v>
      </c>
      <c r="E3" s="986">
        <v>7762.5000000000009</v>
      </c>
      <c r="F3" s="987">
        <f t="shared" ref="F3:F9" si="0">E3*D3</f>
        <v>7762.5000000000009</v>
      </c>
      <c r="H3" s="986"/>
    </row>
    <row r="4" spans="1:8">
      <c r="A4" s="984" t="s">
        <v>892</v>
      </c>
      <c r="B4" s="984" t="s">
        <v>893</v>
      </c>
      <c r="C4" s="984" t="s">
        <v>894</v>
      </c>
      <c r="D4" s="984">
        <v>30</v>
      </c>
      <c r="E4" s="986">
        <v>592.65000000000009</v>
      </c>
      <c r="F4" s="987">
        <f t="shared" si="0"/>
        <v>17779.500000000004</v>
      </c>
      <c r="H4" s="986"/>
    </row>
    <row r="5" spans="1:8">
      <c r="A5" s="984" t="s">
        <v>895</v>
      </c>
      <c r="B5" s="984" t="s">
        <v>896</v>
      </c>
      <c r="C5" s="984" t="s">
        <v>891</v>
      </c>
      <c r="D5" s="984">
        <v>3</v>
      </c>
      <c r="E5" s="986">
        <v>4995</v>
      </c>
      <c r="F5" s="987">
        <f t="shared" si="0"/>
        <v>14985</v>
      </c>
      <c r="H5" s="986"/>
    </row>
    <row r="6" spans="1:8">
      <c r="A6" s="984" t="s">
        <v>897</v>
      </c>
      <c r="B6" s="984" t="s">
        <v>898</v>
      </c>
      <c r="C6" s="984" t="s">
        <v>891</v>
      </c>
      <c r="D6" s="984">
        <v>3</v>
      </c>
      <c r="E6" s="986">
        <v>3780.0000000000005</v>
      </c>
      <c r="F6" s="987">
        <f t="shared" si="0"/>
        <v>11340.000000000002</v>
      </c>
      <c r="H6" s="986"/>
    </row>
    <row r="7" spans="1:8">
      <c r="A7" s="984" t="s">
        <v>899</v>
      </c>
      <c r="B7" s="984" t="s">
        <v>900</v>
      </c>
      <c r="C7" s="984" t="s">
        <v>891</v>
      </c>
      <c r="D7" s="984">
        <v>3</v>
      </c>
      <c r="E7" s="986">
        <v>233.55</v>
      </c>
      <c r="F7" s="987">
        <f t="shared" si="0"/>
        <v>700.65000000000009</v>
      </c>
      <c r="H7" s="986"/>
    </row>
    <row r="8" spans="1:8">
      <c r="A8" s="984" t="s">
        <v>901</v>
      </c>
      <c r="B8" s="984" t="s">
        <v>902</v>
      </c>
      <c r="C8" s="984" t="s">
        <v>891</v>
      </c>
      <c r="D8" s="984">
        <v>1</v>
      </c>
      <c r="E8" s="986">
        <v>9450</v>
      </c>
      <c r="F8" s="987">
        <f t="shared" si="0"/>
        <v>9450</v>
      </c>
      <c r="H8" s="986"/>
    </row>
    <row r="9" spans="1:8">
      <c r="A9" s="984" t="s">
        <v>903</v>
      </c>
      <c r="C9" s="984" t="s">
        <v>891</v>
      </c>
      <c r="D9" s="984">
        <v>20</v>
      </c>
      <c r="E9" s="986">
        <v>310.5</v>
      </c>
      <c r="F9" s="987">
        <f t="shared" si="0"/>
        <v>6210</v>
      </c>
      <c r="H9" s="986"/>
    </row>
    <row r="10" spans="1:8">
      <c r="A10" s="1720" t="s">
        <v>904</v>
      </c>
      <c r="B10" s="1721"/>
      <c r="C10" s="1721"/>
      <c r="D10" s="1721"/>
      <c r="E10" s="1722"/>
      <c r="F10" s="988">
        <f>SUM(F3:F9)</f>
        <v>68227.649999999994</v>
      </c>
    </row>
    <row r="11" spans="1:8">
      <c r="A11" s="1720" t="s">
        <v>871</v>
      </c>
      <c r="B11" s="1721"/>
      <c r="C11" s="1721"/>
      <c r="D11" s="1721"/>
      <c r="E11" s="1722"/>
      <c r="F11" s="987">
        <f>F10*0.21</f>
        <v>14327.806499999999</v>
      </c>
    </row>
    <row r="12" spans="1:8">
      <c r="A12" s="1720" t="s">
        <v>872</v>
      </c>
      <c r="B12" s="1721"/>
      <c r="C12" s="1721"/>
      <c r="D12" s="1721"/>
      <c r="E12" s="1722"/>
      <c r="F12" s="989">
        <f>F10-F11</f>
        <v>53899.843499999995</v>
      </c>
    </row>
    <row r="13" spans="1:8">
      <c r="A13" s="1720" t="s">
        <v>873</v>
      </c>
      <c r="B13" s="1721"/>
      <c r="C13" s="1721"/>
      <c r="D13" s="1721"/>
      <c r="E13" s="1722"/>
      <c r="F13" s="987">
        <f>F10*0.6</f>
        <v>40936.589999999997</v>
      </c>
    </row>
    <row r="14" spans="1:8">
      <c r="A14" s="1718" t="s">
        <v>870</v>
      </c>
      <c r="B14" s="1718"/>
      <c r="C14" s="1718"/>
      <c r="D14" s="1718"/>
      <c r="E14" s="1718"/>
      <c r="F14" s="990">
        <f>(F12+F13)*1.2</f>
        <v>113803.72019999998</v>
      </c>
    </row>
  </sheetData>
  <mergeCells count="6">
    <mergeCell ref="A14:E14"/>
    <mergeCell ref="A1:F1"/>
    <mergeCell ref="A10:E10"/>
    <mergeCell ref="A11:E11"/>
    <mergeCell ref="A12:E12"/>
    <mergeCell ref="A13:E1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rgb="FF92D050"/>
    <pageSetUpPr fitToPage="1"/>
  </sheetPr>
  <dimension ref="A1:Y325"/>
  <sheetViews>
    <sheetView topLeftCell="A189" zoomScale="55" zoomScaleNormal="55" zoomScaleSheetLayoutView="55" workbookViewId="0">
      <selection activeCell="L217" sqref="L217"/>
    </sheetView>
  </sheetViews>
  <sheetFormatPr baseColWidth="10" defaultColWidth="11.44140625" defaultRowHeight="13.2"/>
  <cols>
    <col min="1" max="1" width="8.109375" style="52" customWidth="1"/>
    <col min="2" max="2" width="16.109375" style="51" customWidth="1"/>
    <col min="3" max="3" width="77.5546875" style="51" customWidth="1"/>
    <col min="4" max="4" width="10.88671875" style="51" hidden="1" customWidth="1"/>
    <col min="5" max="5" width="13.5546875" style="51" hidden="1" customWidth="1"/>
    <col min="6" max="6" width="19.88671875" style="51" hidden="1" customWidth="1"/>
    <col min="7" max="7" width="19.6640625" style="51" hidden="1" customWidth="1"/>
    <col min="8" max="8" width="24.109375" style="51" hidden="1" customWidth="1"/>
    <col min="9" max="9" width="15.109375" style="51" hidden="1" customWidth="1"/>
    <col min="10" max="10" width="21.33203125" style="51" customWidth="1"/>
    <col min="11" max="11" width="23.6640625" style="51" hidden="1" customWidth="1"/>
    <col min="12" max="12" width="18.6640625" style="51" customWidth="1"/>
    <col min="13" max="13" width="0.33203125" style="51" customWidth="1"/>
    <col min="14" max="14" width="18.6640625" style="51" customWidth="1"/>
    <col min="15" max="15" width="24.33203125" style="51" customWidth="1"/>
    <col min="16" max="16" width="20.44140625" style="51" customWidth="1"/>
    <col min="17" max="25" width="18.6640625" style="51" customWidth="1"/>
    <col min="26" max="16384" width="11.44140625" style="51"/>
  </cols>
  <sheetData>
    <row r="1" spans="1:25" s="112" customFormat="1" ht="18" customHeight="1">
      <c r="A1" s="57"/>
      <c r="B1" s="57"/>
      <c r="C1" s="57"/>
      <c r="D1" s="57"/>
      <c r="E1" s="57"/>
      <c r="F1" s="57"/>
      <c r="G1" s="57"/>
    </row>
    <row r="2" spans="1:25" s="112" customFormat="1" ht="18" customHeight="1">
      <c r="A2" s="193"/>
      <c r="B2" s="194"/>
      <c r="C2" s="193"/>
      <c r="D2" s="193"/>
      <c r="E2" s="195"/>
      <c r="F2" s="193"/>
      <c r="G2" s="193"/>
    </row>
    <row r="3" spans="1:25" s="112" customFormat="1" ht="18" customHeight="1">
      <c r="A3" s="193"/>
      <c r="B3" s="194"/>
      <c r="C3" s="193"/>
      <c r="D3" s="193"/>
      <c r="E3" s="195"/>
      <c r="F3" s="193"/>
      <c r="G3" s="193"/>
      <c r="N3"/>
    </row>
    <row r="4" spans="1:25" s="112" customFormat="1" ht="18" customHeight="1">
      <c r="A4" s="193"/>
      <c r="B4" s="194"/>
      <c r="C4" s="193"/>
      <c r="D4" s="193"/>
      <c r="E4" s="195"/>
      <c r="F4" s="193"/>
      <c r="G4" s="193"/>
    </row>
    <row r="5" spans="1:25" s="112" customFormat="1" ht="18" customHeight="1">
      <c r="A5" s="193"/>
      <c r="B5" s="194"/>
      <c r="C5" s="193"/>
      <c r="D5" s="193"/>
      <c r="E5" s="195"/>
      <c r="F5" s="193"/>
      <c r="G5" s="193"/>
      <c r="O5" s="843"/>
    </row>
    <row r="6" spans="1:25" s="112" customFormat="1" ht="35.25" customHeight="1">
      <c r="A6" s="193"/>
      <c r="B6" s="194"/>
      <c r="C6" s="193"/>
      <c r="D6" s="193"/>
      <c r="E6" s="195"/>
      <c r="F6" s="193"/>
      <c r="G6" s="193"/>
      <c r="K6" s="1723"/>
      <c r="L6" s="1723"/>
      <c r="M6" s="1723"/>
      <c r="N6" s="1723"/>
      <c r="O6" s="843"/>
    </row>
    <row r="7" spans="1:25" s="112" customFormat="1" ht="18" customHeight="1">
      <c r="A7" s="193"/>
      <c r="B7" s="194"/>
      <c r="C7" s="193"/>
      <c r="D7" s="193"/>
      <c r="E7" s="195"/>
      <c r="F7" s="193"/>
      <c r="G7" s="193"/>
    </row>
    <row r="8" spans="1:25" s="112" customFormat="1" ht="18" customHeight="1">
      <c r="A8" s="193"/>
      <c r="B8" s="194"/>
      <c r="C8" s="193"/>
      <c r="D8" s="193"/>
      <c r="E8" s="195"/>
      <c r="F8" s="193"/>
      <c r="G8" s="193"/>
    </row>
    <row r="9" spans="1:25" s="112" customFormat="1" ht="18" customHeight="1">
      <c r="A9" s="193"/>
      <c r="B9" s="195"/>
      <c r="C9" s="193"/>
      <c r="D9" s="193"/>
      <c r="E9" s="602"/>
      <c r="F9" s="193"/>
      <c r="G9" s="193"/>
    </row>
    <row r="10" spans="1:25" s="112" customFormat="1" ht="14.25" customHeight="1">
      <c r="A10" s="193"/>
      <c r="B10" s="195"/>
      <c r="C10" s="193"/>
      <c r="D10" s="193"/>
      <c r="E10" s="249"/>
      <c r="F10" s="193"/>
      <c r="G10" s="193"/>
    </row>
    <row r="11" spans="1:25" s="112" customFormat="1" ht="31.5" customHeight="1">
      <c r="A11" s="196"/>
      <c r="B11" s="196"/>
      <c r="C11" s="617" t="s">
        <v>461</v>
      </c>
      <c r="D11" s="197"/>
      <c r="E11" s="198"/>
      <c r="F11" s="196"/>
      <c r="G11" s="196"/>
    </row>
    <row r="12" spans="1:25" s="112" customFormat="1" ht="18" customHeight="1">
      <c r="A12" s="56"/>
    </row>
    <row r="13" spans="1:25" s="112" customFormat="1" ht="22.5" customHeight="1">
      <c r="B13" s="636" t="s">
        <v>649</v>
      </c>
      <c r="C13" s="615" t="str">
        <f>+'PRES. PARA COEF.'!C7</f>
        <v>SATURNINO SEGUROLA</v>
      </c>
      <c r="D13" s="616"/>
      <c r="E13" s="616"/>
      <c r="F13" s="616"/>
      <c r="G13" s="616" t="str">
        <f>+Datos!B6</f>
        <v>SARMIENTO - SAN JUAN</v>
      </c>
      <c r="H13" s="616"/>
      <c r="I13" s="614"/>
      <c r="J13" s="614"/>
      <c r="P13" s="636" t="str">
        <f>+G13</f>
        <v>SARMIENTO - SAN JUAN</v>
      </c>
    </row>
    <row r="14" spans="1:25" s="112" customFormat="1" ht="18" customHeight="1" thickBot="1">
      <c r="A14" s="56"/>
    </row>
    <row r="15" spans="1:25" ht="27.75" customHeight="1" thickBot="1">
      <c r="A15" s="844"/>
      <c r="B15" s="1675" t="s">
        <v>671</v>
      </c>
      <c r="C15" s="1679" t="s">
        <v>672</v>
      </c>
      <c r="D15" s="531" t="s">
        <v>430</v>
      </c>
      <c r="E15" s="532"/>
      <c r="F15" s="531"/>
      <c r="G15" s="533" t="s">
        <v>251</v>
      </c>
      <c r="H15" s="534"/>
      <c r="I15" s="1726" t="s">
        <v>2</v>
      </c>
      <c r="J15" s="1724" t="s">
        <v>554</v>
      </c>
      <c r="K15" s="1724" t="s">
        <v>250</v>
      </c>
      <c r="L15" s="1681" t="s">
        <v>252</v>
      </c>
      <c r="M15" s="620"/>
      <c r="N15" s="1729" t="s">
        <v>463</v>
      </c>
      <c r="O15" s="1730"/>
      <c r="P15" s="1730"/>
      <c r="Q15" s="1730"/>
      <c r="R15" s="1730"/>
      <c r="S15" s="1730"/>
      <c r="T15" s="1730"/>
      <c r="U15" s="1730"/>
      <c r="V15" s="1730"/>
      <c r="W15" s="1730"/>
      <c r="X15" s="1730"/>
      <c r="Y15" s="1730"/>
    </row>
    <row r="16" spans="1:25" ht="34.200000000000003" customHeight="1" thickBot="1">
      <c r="A16" s="844"/>
      <c r="B16" s="1676"/>
      <c r="C16" s="1680"/>
      <c r="D16" s="535" t="s">
        <v>0</v>
      </c>
      <c r="E16" s="536" t="s">
        <v>1</v>
      </c>
      <c r="F16" s="536" t="s">
        <v>248</v>
      </c>
      <c r="G16" s="536" t="s">
        <v>249</v>
      </c>
      <c r="H16" s="537" t="s">
        <v>250</v>
      </c>
      <c r="I16" s="1727"/>
      <c r="J16" s="1725"/>
      <c r="K16" s="1725"/>
      <c r="L16" s="1728"/>
      <c r="M16" s="620"/>
      <c r="N16" s="633">
        <v>1</v>
      </c>
      <c r="O16" s="633">
        <v>2</v>
      </c>
      <c r="P16" s="633">
        <v>3</v>
      </c>
      <c r="Q16" s="633">
        <v>4</v>
      </c>
      <c r="R16" s="633">
        <v>5</v>
      </c>
      <c r="S16" s="633">
        <v>6</v>
      </c>
      <c r="T16" s="633">
        <v>7</v>
      </c>
      <c r="U16" s="633">
        <v>8</v>
      </c>
      <c r="V16" s="633">
        <v>9</v>
      </c>
      <c r="W16" s="633">
        <v>10</v>
      </c>
      <c r="X16" s="633">
        <v>11</v>
      </c>
      <c r="Y16" s="633">
        <v>12</v>
      </c>
    </row>
    <row r="17" spans="1:25" ht="20.25" customHeight="1" thickBot="1">
      <c r="A17" s="844"/>
      <c r="B17" s="848">
        <v>1</v>
      </c>
      <c r="C17" s="512" t="s">
        <v>650</v>
      </c>
      <c r="D17" s="513"/>
      <c r="E17" s="455"/>
      <c r="F17" s="455"/>
      <c r="G17" s="456"/>
      <c r="H17" s="63">
        <f>SUM(G18:G20)</f>
        <v>0</v>
      </c>
      <c r="I17" s="457"/>
      <c r="J17" s="457"/>
      <c r="K17" s="807"/>
      <c r="L17" s="458"/>
      <c r="M17" s="458"/>
      <c r="N17" s="621"/>
      <c r="O17" s="621"/>
      <c r="P17" s="621"/>
      <c r="Q17" s="621"/>
      <c r="R17" s="621"/>
      <c r="S17" s="621"/>
      <c r="T17" s="621"/>
      <c r="U17" s="621"/>
      <c r="V17" s="621"/>
      <c r="W17" s="621"/>
      <c r="X17" s="621"/>
      <c r="Y17" s="621"/>
    </row>
    <row r="18" spans="1:25" ht="20.25" customHeight="1">
      <c r="A18" s="845"/>
      <c r="B18" s="849" t="s">
        <v>680</v>
      </c>
      <c r="C18" s="538" t="s">
        <v>589</v>
      </c>
      <c r="D18" s="515" t="s">
        <v>537</v>
      </c>
      <c r="E18" s="178">
        <v>1</v>
      </c>
      <c r="F18" s="179">
        <f>+A.Precios!F71</f>
        <v>0</v>
      </c>
      <c r="G18" s="64">
        <f>+F18*E18</f>
        <v>0</v>
      </c>
      <c r="H18" s="64"/>
      <c r="I18" s="65" t="e">
        <f>+G18/$H$208*100</f>
        <v>#DIV/0!</v>
      </c>
      <c r="J18" s="65"/>
      <c r="K18" s="812"/>
      <c r="L18" s="813"/>
      <c r="M18" s="813"/>
      <c r="N18" s="814"/>
      <c r="O18" s="814"/>
      <c r="P18" s="814"/>
      <c r="Q18" s="814"/>
      <c r="R18" s="814"/>
      <c r="S18" s="814"/>
      <c r="T18" s="814"/>
      <c r="U18" s="814"/>
      <c r="V18" s="814"/>
      <c r="W18" s="814"/>
      <c r="X18" s="814"/>
      <c r="Y18" s="814"/>
    </row>
    <row r="19" spans="1:25" ht="20.25" customHeight="1">
      <c r="A19" s="845"/>
      <c r="B19" s="849" t="s">
        <v>681</v>
      </c>
      <c r="C19" s="516" t="s">
        <v>6</v>
      </c>
      <c r="D19" s="517" t="s">
        <v>537</v>
      </c>
      <c r="E19" s="180">
        <v>1</v>
      </c>
      <c r="F19" s="176">
        <f>+A.Precios!F108</f>
        <v>0</v>
      </c>
      <c r="G19" s="66">
        <f>+F19*E19</f>
        <v>0</v>
      </c>
      <c r="H19" s="66"/>
      <c r="I19" s="65" t="e">
        <f>+G19/$H$208*100</f>
        <v>#DIV/0!</v>
      </c>
      <c r="J19" s="65"/>
      <c r="K19" s="818"/>
      <c r="L19" s="459"/>
      <c r="M19" s="459"/>
      <c r="N19" s="819"/>
      <c r="O19" s="819"/>
      <c r="P19" s="819"/>
      <c r="Q19" s="819"/>
      <c r="R19" s="819"/>
      <c r="S19" s="819"/>
      <c r="T19" s="819"/>
      <c r="U19" s="819"/>
      <c r="V19" s="819"/>
      <c r="W19" s="819"/>
      <c r="X19" s="819"/>
      <c r="Y19" s="819"/>
    </row>
    <row r="20" spans="1:25" ht="20.25" customHeight="1" thickBot="1">
      <c r="A20" s="845"/>
      <c r="B20" s="849" t="s">
        <v>682</v>
      </c>
      <c r="C20" s="516" t="s">
        <v>471</v>
      </c>
      <c r="D20" s="517" t="s">
        <v>537</v>
      </c>
      <c r="E20" s="180">
        <v>1</v>
      </c>
      <c r="F20" s="176">
        <f>+A.Precios!F108/4</f>
        <v>0</v>
      </c>
      <c r="G20" s="66">
        <f>+F20*E20</f>
        <v>0</v>
      </c>
      <c r="H20" s="66"/>
      <c r="I20" s="65" t="e">
        <f>+G20/$H$208*100</f>
        <v>#DIV/0!</v>
      </c>
      <c r="J20" s="67"/>
      <c r="K20" s="815"/>
      <c r="L20" s="816"/>
      <c r="M20" s="816"/>
      <c r="N20" s="817"/>
      <c r="O20" s="817"/>
      <c r="P20" s="817"/>
      <c r="Q20" s="817"/>
      <c r="R20" s="817"/>
      <c r="S20" s="817"/>
      <c r="T20" s="817"/>
      <c r="U20" s="817"/>
      <c r="V20" s="817"/>
      <c r="W20" s="817"/>
      <c r="X20" s="817"/>
      <c r="Y20" s="817"/>
    </row>
    <row r="21" spans="1:25" ht="20.25" customHeight="1" thickBot="1">
      <c r="A21" s="844"/>
      <c r="B21" s="848">
        <v>2</v>
      </c>
      <c r="C21" s="512" t="s">
        <v>651</v>
      </c>
      <c r="D21" s="513"/>
      <c r="E21" s="455"/>
      <c r="F21" s="455"/>
      <c r="G21" s="456"/>
      <c r="H21" s="63" t="e">
        <f>SUM(G22:G23)</f>
        <v>#REF!</v>
      </c>
      <c r="I21" s="65"/>
      <c r="J21" s="457"/>
      <c r="K21" s="807"/>
      <c r="L21" s="458"/>
      <c r="M21" s="458"/>
      <c r="N21" s="621"/>
      <c r="O21" s="621"/>
      <c r="P21" s="621"/>
      <c r="Q21" s="621"/>
      <c r="R21" s="621"/>
      <c r="S21" s="621"/>
      <c r="T21" s="621"/>
      <c r="U21" s="621"/>
      <c r="V21" s="621"/>
      <c r="W21" s="621"/>
      <c r="X21" s="621"/>
      <c r="Y21" s="621"/>
    </row>
    <row r="22" spans="1:25" ht="20.25" customHeight="1">
      <c r="A22" s="846"/>
      <c r="B22" s="852" t="s">
        <v>683</v>
      </c>
      <c r="C22" s="518" t="s">
        <v>587</v>
      </c>
      <c r="D22" s="519" t="s">
        <v>537</v>
      </c>
      <c r="E22" s="279">
        <v>1</v>
      </c>
      <c r="F22" s="469" t="e">
        <f>+A.Precios!#REF!</f>
        <v>#REF!</v>
      </c>
      <c r="G22" s="470" t="e">
        <f>+F22*E22</f>
        <v>#REF!</v>
      </c>
      <c r="H22" s="64"/>
      <c r="I22" s="65" t="e">
        <f>+G22/$H$208*100</f>
        <v>#REF!</v>
      </c>
      <c r="J22" s="65"/>
      <c r="K22" s="820"/>
      <c r="L22" s="821"/>
      <c r="M22" s="821"/>
      <c r="N22" s="822"/>
      <c r="O22" s="822"/>
      <c r="P22" s="822"/>
      <c r="Q22" s="822"/>
      <c r="R22" s="822"/>
      <c r="S22" s="822"/>
      <c r="T22" s="822"/>
      <c r="U22" s="822"/>
      <c r="V22" s="822"/>
      <c r="W22" s="822"/>
      <c r="X22" s="822"/>
      <c r="Y22" s="822"/>
    </row>
    <row r="23" spans="1:25" ht="20.25" customHeight="1" thickBot="1">
      <c r="A23" s="845"/>
      <c r="B23" s="851" t="s">
        <v>684</v>
      </c>
      <c r="C23" s="509" t="s">
        <v>588</v>
      </c>
      <c r="D23" s="520" t="s">
        <v>14</v>
      </c>
      <c r="E23" s="181">
        <f>+'Viga de Carga y Enc.'!Q62</f>
        <v>329.07089999999999</v>
      </c>
      <c r="F23" s="177">
        <f>+A.Precios!F207</f>
        <v>0</v>
      </c>
      <c r="G23" s="68">
        <f>+F23*E23</f>
        <v>0</v>
      </c>
      <c r="H23" s="66"/>
      <c r="I23" s="67" t="e">
        <f>+G23/$H$208*100</f>
        <v>#DIV/0!</v>
      </c>
      <c r="J23" s="67"/>
      <c r="K23" s="815"/>
      <c r="L23" s="816"/>
      <c r="M23" s="816"/>
      <c r="N23" s="817"/>
      <c r="O23" s="817"/>
      <c r="P23" s="817"/>
      <c r="Q23" s="817"/>
      <c r="R23" s="817"/>
      <c r="S23" s="817"/>
      <c r="T23" s="817"/>
      <c r="U23" s="817"/>
      <c r="V23" s="817"/>
      <c r="W23" s="817"/>
      <c r="X23" s="817"/>
      <c r="Y23" s="817"/>
    </row>
    <row r="24" spans="1:25" ht="20.25" customHeight="1" thickBot="1">
      <c r="A24" s="844"/>
      <c r="B24" s="848">
        <v>3</v>
      </c>
      <c r="C24" s="512" t="s">
        <v>652</v>
      </c>
      <c r="D24" s="513"/>
      <c r="E24" s="455"/>
      <c r="F24" s="455"/>
      <c r="G24" s="456"/>
      <c r="H24" s="63">
        <f>SUM(G25+G36+G38)</f>
        <v>0</v>
      </c>
      <c r="I24" s="65"/>
      <c r="J24" s="457"/>
      <c r="K24" s="807"/>
      <c r="L24" s="458"/>
      <c r="M24" s="458"/>
      <c r="N24" s="621"/>
      <c r="O24" s="621"/>
      <c r="P24" s="621"/>
      <c r="Q24" s="621"/>
      <c r="R24" s="621"/>
      <c r="S24" s="621"/>
      <c r="T24" s="621"/>
      <c r="U24" s="621"/>
      <c r="V24" s="621"/>
      <c r="W24" s="621"/>
      <c r="X24" s="621"/>
      <c r="Y24" s="621"/>
    </row>
    <row r="25" spans="1:25" ht="20.25" customHeight="1">
      <c r="A25" s="845"/>
      <c r="B25" s="850" t="s">
        <v>685</v>
      </c>
      <c r="C25" s="521" t="s">
        <v>301</v>
      </c>
      <c r="D25" s="517"/>
      <c r="E25" s="180"/>
      <c r="F25" s="176"/>
      <c r="G25" s="66">
        <f>SUM(G26:G35)</f>
        <v>0</v>
      </c>
      <c r="H25" s="66"/>
      <c r="I25" s="65" t="e">
        <f t="shared" ref="I25:I37" si="0">+G25/$H$208*100</f>
        <v>#DIV/0!</v>
      </c>
      <c r="J25" s="67"/>
      <c r="K25" s="820"/>
      <c r="L25" s="821"/>
      <c r="M25" s="821"/>
      <c r="N25" s="822"/>
      <c r="O25" s="822"/>
      <c r="P25" s="822"/>
      <c r="Q25" s="822"/>
      <c r="R25" s="822"/>
      <c r="S25" s="822"/>
      <c r="T25" s="822"/>
      <c r="U25" s="822"/>
      <c r="V25" s="822"/>
      <c r="W25" s="822"/>
      <c r="X25" s="822"/>
      <c r="Y25" s="822"/>
    </row>
    <row r="26" spans="1:25" ht="20.25" customHeight="1">
      <c r="A26" s="845"/>
      <c r="B26" s="850" t="s">
        <v>686</v>
      </c>
      <c r="C26" s="522" t="s">
        <v>580</v>
      </c>
      <c r="D26" s="517" t="s">
        <v>15</v>
      </c>
      <c r="E26" s="180">
        <f>+'Viga de Carga y Enc.'!O62</f>
        <v>1265.1100000000001</v>
      </c>
      <c r="F26" s="176">
        <f>+A.Precios!F239</f>
        <v>0</v>
      </c>
      <c r="G26" s="66">
        <f>+E26*F26</f>
        <v>0</v>
      </c>
      <c r="H26" s="66"/>
      <c r="I26" s="65" t="e">
        <f t="shared" si="0"/>
        <v>#DIV/0!</v>
      </c>
      <c r="J26" s="67"/>
      <c r="K26" s="818"/>
      <c r="L26" s="459"/>
      <c r="M26" s="459"/>
      <c r="N26" s="819"/>
      <c r="O26" s="819"/>
      <c r="P26" s="819"/>
      <c r="Q26" s="819"/>
      <c r="R26" s="819"/>
      <c r="S26" s="819"/>
      <c r="T26" s="819"/>
      <c r="U26" s="819"/>
      <c r="V26" s="819"/>
      <c r="W26" s="819"/>
      <c r="X26" s="819"/>
      <c r="Y26" s="819"/>
    </row>
    <row r="27" spans="1:25" ht="20.25" customHeight="1">
      <c r="A27" s="845"/>
      <c r="B27" s="850" t="s">
        <v>687</v>
      </c>
      <c r="C27" s="506" t="s">
        <v>472</v>
      </c>
      <c r="D27" s="517" t="s">
        <v>14</v>
      </c>
      <c r="E27" s="180">
        <f>+'Viga de Carga y Enc.'!P62</f>
        <v>78.976800000000011</v>
      </c>
      <c r="F27" s="176">
        <f>+A.Precios!F323</f>
        <v>0</v>
      </c>
      <c r="G27" s="66">
        <f>+E27*F27</f>
        <v>0</v>
      </c>
      <c r="H27" s="66"/>
      <c r="I27" s="65" t="e">
        <f t="shared" si="0"/>
        <v>#DIV/0!</v>
      </c>
      <c r="J27" s="67"/>
      <c r="K27" s="818"/>
      <c r="L27" s="459"/>
      <c r="M27" s="459"/>
      <c r="N27" s="819"/>
      <c r="O27" s="819"/>
      <c r="P27" s="819"/>
      <c r="Q27" s="819"/>
      <c r="R27" s="819"/>
      <c r="S27" s="819"/>
      <c r="T27" s="819"/>
      <c r="U27" s="819"/>
      <c r="V27" s="819"/>
      <c r="W27" s="819"/>
      <c r="X27" s="819"/>
      <c r="Y27" s="819"/>
    </row>
    <row r="28" spans="1:25" ht="20.25" customHeight="1">
      <c r="A28" s="845"/>
      <c r="B28" s="850" t="s">
        <v>688</v>
      </c>
      <c r="C28" s="506" t="s">
        <v>590</v>
      </c>
      <c r="D28" s="517" t="s">
        <v>14</v>
      </c>
      <c r="E28" s="180">
        <f>+'Viga de Carga y Enc.'!N62+'Viga de Carga y Enc.'!K62</f>
        <v>13.2897</v>
      </c>
      <c r="F28" s="176">
        <f>+A.Precios!F363</f>
        <v>0</v>
      </c>
      <c r="G28" s="66">
        <f t="shared" ref="G28:G35" si="1">+E28*F28</f>
        <v>0</v>
      </c>
      <c r="H28" s="66"/>
      <c r="I28" s="65" t="e">
        <f t="shared" si="0"/>
        <v>#DIV/0!</v>
      </c>
      <c r="J28" s="67"/>
      <c r="K28" s="818"/>
      <c r="L28" s="459"/>
      <c r="M28" s="459"/>
      <c r="N28" s="819"/>
      <c r="O28" s="819"/>
      <c r="P28" s="819"/>
      <c r="Q28" s="819"/>
      <c r="R28" s="819"/>
      <c r="S28" s="819"/>
      <c r="T28" s="819"/>
      <c r="U28" s="819"/>
      <c r="V28" s="819"/>
      <c r="W28" s="819"/>
      <c r="X28" s="819"/>
      <c r="Y28" s="819"/>
    </row>
    <row r="29" spans="1:25" ht="20.25" customHeight="1">
      <c r="A29" s="845"/>
      <c r="B29" s="850" t="s">
        <v>689</v>
      </c>
      <c r="C29" s="506" t="s">
        <v>277</v>
      </c>
      <c r="D29" s="517" t="s">
        <v>14</v>
      </c>
      <c r="E29" s="180">
        <f>+'Viga de Carga y Enc.'!L62</f>
        <v>4.8910999999999998</v>
      </c>
      <c r="F29" s="176">
        <f>+A.Precios!F400</f>
        <v>0</v>
      </c>
      <c r="G29" s="66">
        <f t="shared" si="1"/>
        <v>0</v>
      </c>
      <c r="H29" s="66"/>
      <c r="I29" s="65" t="e">
        <f t="shared" si="0"/>
        <v>#DIV/0!</v>
      </c>
      <c r="J29" s="67"/>
      <c r="K29" s="818"/>
      <c r="L29" s="459"/>
      <c r="M29" s="459"/>
      <c r="N29" s="819"/>
      <c r="O29" s="819"/>
      <c r="P29" s="819"/>
      <c r="Q29" s="819"/>
      <c r="R29" s="819"/>
      <c r="S29" s="819"/>
      <c r="T29" s="819"/>
      <c r="U29" s="819"/>
      <c r="V29" s="819"/>
      <c r="W29" s="819"/>
      <c r="X29" s="819"/>
      <c r="Y29" s="819"/>
    </row>
    <row r="30" spans="1:25" ht="20.25" customHeight="1">
      <c r="A30" s="845"/>
      <c r="B30" s="850" t="s">
        <v>690</v>
      </c>
      <c r="C30" s="522" t="s">
        <v>16</v>
      </c>
      <c r="D30" s="517" t="s">
        <v>14</v>
      </c>
      <c r="E30" s="180">
        <f>+'Col. de Carga y Enc.'!I67</f>
        <v>11.865</v>
      </c>
      <c r="F30" s="176">
        <f>+A.Precios!F440</f>
        <v>0</v>
      </c>
      <c r="G30" s="66">
        <f t="shared" si="1"/>
        <v>0</v>
      </c>
      <c r="H30" s="66"/>
      <c r="I30" s="65" t="e">
        <f t="shared" si="0"/>
        <v>#DIV/0!</v>
      </c>
      <c r="J30" s="67"/>
      <c r="K30" s="818"/>
      <c r="L30" s="459"/>
      <c r="M30" s="459"/>
      <c r="N30" s="819"/>
      <c r="O30" s="819"/>
      <c r="P30" s="819"/>
      <c r="Q30" s="819"/>
      <c r="R30" s="819"/>
      <c r="S30" s="819"/>
      <c r="T30" s="819"/>
      <c r="U30" s="819"/>
      <c r="V30" s="819"/>
      <c r="W30" s="819"/>
      <c r="X30" s="819"/>
      <c r="Y30" s="819"/>
    </row>
    <row r="31" spans="1:25" ht="20.25" customHeight="1">
      <c r="A31" s="845"/>
      <c r="B31" s="850" t="s">
        <v>691</v>
      </c>
      <c r="C31" s="522" t="s">
        <v>17</v>
      </c>
      <c r="D31" s="523" t="s">
        <v>14</v>
      </c>
      <c r="E31" s="180">
        <f>+'Col. de Carga y Enc.'!J67</f>
        <v>19.042624999999997</v>
      </c>
      <c r="F31" s="176">
        <f>+A.Precios!F476</f>
        <v>0</v>
      </c>
      <c r="G31" s="66">
        <f t="shared" si="1"/>
        <v>0</v>
      </c>
      <c r="H31" s="66"/>
      <c r="I31" s="65" t="e">
        <f t="shared" si="0"/>
        <v>#DIV/0!</v>
      </c>
      <c r="J31" s="67"/>
      <c r="K31" s="818"/>
      <c r="L31" s="459"/>
      <c r="M31" s="459"/>
      <c r="N31" s="819"/>
      <c r="O31" s="819"/>
      <c r="P31" s="819"/>
      <c r="Q31" s="819"/>
      <c r="R31" s="819"/>
      <c r="S31" s="819"/>
      <c r="T31" s="819"/>
      <c r="U31" s="819"/>
      <c r="V31" s="819"/>
      <c r="W31" s="819"/>
      <c r="X31" s="819"/>
      <c r="Y31" s="819"/>
    </row>
    <row r="32" spans="1:25" ht="20.25" customHeight="1">
      <c r="A32" s="845"/>
      <c r="B32" s="850" t="s">
        <v>692</v>
      </c>
      <c r="C32" s="516" t="s">
        <v>544</v>
      </c>
      <c r="D32" s="517" t="s">
        <v>14</v>
      </c>
      <c r="E32" s="180">
        <f>+'Viga de Carga y Enc.'!J62</f>
        <v>18.888269999999999</v>
      </c>
      <c r="F32" s="176">
        <f>+A.Precios!F512</f>
        <v>0</v>
      </c>
      <c r="G32" s="66">
        <f t="shared" si="1"/>
        <v>0</v>
      </c>
      <c r="H32" s="66"/>
      <c r="I32" s="65" t="e">
        <f t="shared" si="0"/>
        <v>#DIV/0!</v>
      </c>
      <c r="J32" s="67"/>
      <c r="K32" s="818"/>
      <c r="L32" s="459"/>
      <c r="M32" s="459"/>
      <c r="N32" s="819"/>
      <c r="O32" s="819"/>
      <c r="P32" s="819"/>
      <c r="Q32" s="819"/>
      <c r="R32" s="819"/>
      <c r="S32" s="819"/>
      <c r="T32" s="819"/>
      <c r="U32" s="819"/>
      <c r="V32" s="819"/>
      <c r="W32" s="819"/>
      <c r="X32" s="819"/>
      <c r="Y32" s="819"/>
    </row>
    <row r="33" spans="1:25" ht="20.25" customHeight="1">
      <c r="A33" s="845"/>
      <c r="B33" s="850" t="s">
        <v>693</v>
      </c>
      <c r="C33" s="516" t="s">
        <v>431</v>
      </c>
      <c r="D33" s="517" t="s">
        <v>14</v>
      </c>
      <c r="E33" s="180">
        <f>+'Viga de Carga y Enc.'!M62</f>
        <v>17.315815000000001</v>
      </c>
      <c r="F33" s="176">
        <f>+A.Precios!F548</f>
        <v>0</v>
      </c>
      <c r="G33" s="66">
        <f t="shared" si="1"/>
        <v>0</v>
      </c>
      <c r="H33" s="66"/>
      <c r="I33" s="65" t="e">
        <f t="shared" si="0"/>
        <v>#DIV/0!</v>
      </c>
      <c r="J33" s="67"/>
      <c r="K33" s="818"/>
      <c r="L33" s="459"/>
      <c r="M33" s="459"/>
      <c r="N33" s="819"/>
      <c r="O33" s="819"/>
      <c r="P33" s="819"/>
      <c r="Q33" s="819"/>
      <c r="R33" s="819"/>
      <c r="S33" s="819"/>
      <c r="T33" s="819"/>
      <c r="U33" s="819"/>
      <c r="V33" s="819"/>
      <c r="W33" s="819"/>
      <c r="X33" s="819"/>
      <c r="Y33" s="819"/>
    </row>
    <row r="34" spans="1:25" ht="20.25" customHeight="1">
      <c r="A34" s="845"/>
      <c r="B34" s="850" t="s">
        <v>694</v>
      </c>
      <c r="C34" s="516" t="s">
        <v>7</v>
      </c>
      <c r="D34" s="517"/>
      <c r="E34" s="180"/>
      <c r="F34" s="176"/>
      <c r="G34" s="66"/>
      <c r="H34" s="66"/>
      <c r="I34" s="65"/>
      <c r="J34" s="67"/>
      <c r="K34" s="823"/>
      <c r="L34" s="460"/>
      <c r="M34" s="460"/>
      <c r="N34" s="824"/>
      <c r="O34" s="824"/>
      <c r="P34" s="824"/>
      <c r="Q34" s="824"/>
      <c r="R34" s="824"/>
      <c r="S34" s="824"/>
      <c r="T34" s="824"/>
      <c r="U34" s="824"/>
      <c r="V34" s="824"/>
      <c r="W34" s="824"/>
      <c r="X34" s="824"/>
      <c r="Y34" s="824"/>
    </row>
    <row r="35" spans="1:25" ht="20.25" hidden="1" customHeight="1">
      <c r="A35" s="845"/>
      <c r="B35" s="850" t="s">
        <v>582</v>
      </c>
      <c r="C35" s="516" t="s">
        <v>583</v>
      </c>
      <c r="D35" s="517" t="s">
        <v>14</v>
      </c>
      <c r="E35" s="180">
        <f>+CONT.PISO.LOSA.ZOCALO!O25</f>
        <v>143.57783924999998</v>
      </c>
      <c r="F35" s="176">
        <f>+A.Precios!F585</f>
        <v>0</v>
      </c>
      <c r="G35" s="66">
        <f t="shared" si="1"/>
        <v>0</v>
      </c>
      <c r="H35" s="66"/>
      <c r="I35" s="65" t="e">
        <f t="shared" si="0"/>
        <v>#DIV/0!</v>
      </c>
      <c r="J35" s="67"/>
      <c r="K35" s="823"/>
      <c r="L35" s="460"/>
      <c r="M35" s="460"/>
      <c r="N35" s="824"/>
      <c r="O35" s="824"/>
      <c r="P35" s="824"/>
      <c r="Q35" s="824"/>
      <c r="R35" s="824"/>
      <c r="S35" s="824"/>
      <c r="T35" s="824"/>
      <c r="U35" s="824"/>
      <c r="V35" s="824"/>
      <c r="W35" s="824"/>
      <c r="X35" s="824"/>
      <c r="Y35" s="824"/>
    </row>
    <row r="36" spans="1:25" ht="20.25" customHeight="1">
      <c r="A36" s="847"/>
      <c r="B36" s="850" t="s">
        <v>695</v>
      </c>
      <c r="C36" s="521" t="s">
        <v>432</v>
      </c>
      <c r="D36" s="517"/>
      <c r="E36" s="180"/>
      <c r="F36" s="176"/>
      <c r="G36" s="64">
        <f>SUM(G37)</f>
        <v>0</v>
      </c>
      <c r="H36" s="166"/>
      <c r="I36" s="65" t="e">
        <f t="shared" si="0"/>
        <v>#DIV/0!</v>
      </c>
      <c r="J36" s="541"/>
      <c r="K36" s="818"/>
      <c r="L36" s="459"/>
      <c r="M36" s="459"/>
      <c r="N36" s="819"/>
      <c r="O36" s="819"/>
      <c r="P36" s="819"/>
      <c r="Q36" s="819"/>
      <c r="R36" s="819"/>
      <c r="S36" s="819"/>
      <c r="T36" s="819"/>
      <c r="U36" s="819"/>
      <c r="V36" s="819"/>
      <c r="W36" s="819"/>
      <c r="X36" s="819"/>
      <c r="Y36" s="819"/>
    </row>
    <row r="37" spans="1:25" ht="20.25" customHeight="1" thickBot="1">
      <c r="A37" s="847"/>
      <c r="B37" s="850" t="s">
        <v>696</v>
      </c>
      <c r="C37" s="506" t="s">
        <v>591</v>
      </c>
      <c r="D37" s="517" t="s">
        <v>15</v>
      </c>
      <c r="E37" s="180">
        <f>+CUB.TECHO!G25</f>
        <v>274.82400000000001</v>
      </c>
      <c r="F37" s="176">
        <f>+A.Precios!F622</f>
        <v>0</v>
      </c>
      <c r="G37" s="64">
        <f>+F37*E37</f>
        <v>0</v>
      </c>
      <c r="H37" s="166"/>
      <c r="I37" s="65" t="e">
        <f t="shared" si="0"/>
        <v>#DIV/0!</v>
      </c>
      <c r="J37" s="541"/>
      <c r="K37" s="825"/>
      <c r="L37" s="610"/>
      <c r="M37" s="610"/>
      <c r="N37" s="826"/>
      <c r="O37" s="826"/>
      <c r="P37" s="826"/>
      <c r="Q37" s="826"/>
      <c r="R37" s="826"/>
      <c r="S37" s="826"/>
      <c r="T37" s="826"/>
      <c r="U37" s="826"/>
      <c r="V37" s="826"/>
      <c r="W37" s="826"/>
      <c r="X37" s="826"/>
      <c r="Y37" s="826"/>
    </row>
    <row r="38" spans="1:25" ht="20.25" hidden="1" customHeight="1" thickBot="1">
      <c r="A38" s="845"/>
      <c r="B38" s="850" t="s">
        <v>389</v>
      </c>
      <c r="C38" s="539" t="s">
        <v>390</v>
      </c>
      <c r="D38" s="517" t="s">
        <v>15</v>
      </c>
      <c r="E38" s="540"/>
      <c r="F38" s="176"/>
      <c r="G38" s="66">
        <f>+E38*F38</f>
        <v>0</v>
      </c>
      <c r="H38" s="166"/>
      <c r="I38" s="65"/>
      <c r="J38" s="541"/>
      <c r="K38" s="807"/>
      <c r="L38" s="458"/>
      <c r="M38" s="458"/>
      <c r="N38" s="621"/>
      <c r="O38" s="621"/>
      <c r="P38" s="621"/>
      <c r="Q38" s="621"/>
      <c r="R38" s="621"/>
      <c r="S38" s="621"/>
      <c r="T38" s="621"/>
      <c r="U38" s="621"/>
      <c r="V38" s="621"/>
      <c r="W38" s="621"/>
      <c r="X38" s="621"/>
      <c r="Y38" s="621"/>
    </row>
    <row r="39" spans="1:25" ht="20.25" customHeight="1" thickBot="1">
      <c r="A39" s="844"/>
      <c r="B39" s="848">
        <v>4</v>
      </c>
      <c r="C39" s="512" t="s">
        <v>653</v>
      </c>
      <c r="D39" s="513"/>
      <c r="E39" s="455"/>
      <c r="F39" s="455"/>
      <c r="G39" s="456"/>
      <c r="H39" s="63" t="e">
        <f>SUM(G40+G48+G52+G54+G57+G63)</f>
        <v>#REF!</v>
      </c>
      <c r="I39" s="65"/>
      <c r="J39" s="457"/>
      <c r="K39" s="807"/>
      <c r="L39" s="458"/>
      <c r="M39" s="458"/>
      <c r="N39" s="621"/>
      <c r="O39" s="621"/>
      <c r="P39" s="621"/>
      <c r="Q39" s="621"/>
      <c r="R39" s="621"/>
      <c r="S39" s="621"/>
      <c r="T39" s="621"/>
      <c r="U39" s="621"/>
      <c r="V39" s="621"/>
      <c r="W39" s="621"/>
      <c r="X39" s="621"/>
      <c r="Y39" s="621"/>
    </row>
    <row r="40" spans="1:25" ht="20.25" customHeight="1">
      <c r="A40" s="845"/>
      <c r="B40" s="852" t="s">
        <v>697</v>
      </c>
      <c r="C40" s="524" t="s">
        <v>305</v>
      </c>
      <c r="D40" s="519"/>
      <c r="E40" s="279"/>
      <c r="F40" s="179"/>
      <c r="G40" s="64" t="e">
        <f>SUM(G41:G47)</f>
        <v>#REF!</v>
      </c>
      <c r="H40" s="64"/>
      <c r="I40" s="65" t="e">
        <f t="shared" ref="I40:I47" si="2">+G40/$H$208*100</f>
        <v>#REF!</v>
      </c>
      <c r="J40" s="65"/>
      <c r="K40" s="818"/>
      <c r="L40" s="459"/>
      <c r="M40" s="459"/>
      <c r="N40" s="819"/>
      <c r="O40" s="819"/>
      <c r="P40" s="819"/>
      <c r="Q40" s="819"/>
      <c r="R40" s="819"/>
      <c r="S40" s="819"/>
      <c r="T40" s="819"/>
      <c r="U40" s="819"/>
      <c r="V40" s="819"/>
      <c r="W40" s="819"/>
      <c r="X40" s="819"/>
      <c r="Y40" s="819"/>
    </row>
    <row r="41" spans="1:25" ht="20.25" hidden="1" customHeight="1">
      <c r="A41" s="845"/>
      <c r="B41" s="850" t="s">
        <v>321</v>
      </c>
      <c r="C41" s="506" t="s">
        <v>622</v>
      </c>
      <c r="D41" s="517" t="s">
        <v>14</v>
      </c>
      <c r="E41" s="180">
        <f>+MAMP.DURL.REV.PINT.PLENO!H130*1.2</f>
        <v>69.185519999999997</v>
      </c>
      <c r="F41" s="179">
        <f>+A.Precios!F683</f>
        <v>0</v>
      </c>
      <c r="G41" s="64">
        <f t="shared" ref="G41:G65" si="3">+F41*E41</f>
        <v>0</v>
      </c>
      <c r="H41" s="64"/>
      <c r="I41" s="65" t="e">
        <f t="shared" si="2"/>
        <v>#DIV/0!</v>
      </c>
      <c r="J41" s="65"/>
      <c r="K41" s="818"/>
      <c r="L41" s="459"/>
      <c r="M41" s="459"/>
      <c r="N41" s="819"/>
      <c r="O41" s="819"/>
      <c r="P41" s="819"/>
      <c r="Q41" s="819"/>
      <c r="R41" s="819"/>
      <c r="S41" s="819"/>
      <c r="T41" s="819"/>
      <c r="U41" s="819"/>
      <c r="V41" s="819"/>
      <c r="W41" s="819"/>
      <c r="X41" s="819"/>
      <c r="Y41" s="819"/>
    </row>
    <row r="42" spans="1:25" ht="20.25" customHeight="1">
      <c r="A42" s="845"/>
      <c r="B42" s="850" t="s">
        <v>698</v>
      </c>
      <c r="C42" s="506" t="s">
        <v>474</v>
      </c>
      <c r="D42" s="517" t="s">
        <v>15</v>
      </c>
      <c r="E42" s="180">
        <f>+MAMP.DURL.REV.PINT.PLENO!G131/4</f>
        <v>178.10137499999999</v>
      </c>
      <c r="F42" s="179">
        <f>+A.Precios!F714</f>
        <v>0</v>
      </c>
      <c r="G42" s="64">
        <f t="shared" si="3"/>
        <v>0</v>
      </c>
      <c r="H42" s="64"/>
      <c r="I42" s="65" t="e">
        <f t="shared" si="2"/>
        <v>#DIV/0!</v>
      </c>
      <c r="J42" s="65"/>
      <c r="K42" s="818"/>
      <c r="L42" s="459"/>
      <c r="M42" s="459"/>
      <c r="N42" s="819"/>
      <c r="O42" s="819"/>
      <c r="P42" s="819"/>
      <c r="Q42" s="819"/>
      <c r="R42" s="819"/>
      <c r="S42" s="819"/>
      <c r="T42" s="819"/>
      <c r="U42" s="819"/>
      <c r="V42" s="819"/>
      <c r="W42" s="819"/>
      <c r="X42" s="819"/>
      <c r="Y42" s="819"/>
    </row>
    <row r="43" spans="1:25" ht="20.25" customHeight="1">
      <c r="A43" s="845"/>
      <c r="B43" s="850" t="s">
        <v>699</v>
      </c>
      <c r="C43" s="522" t="s">
        <v>475</v>
      </c>
      <c r="D43" s="517" t="s">
        <v>15</v>
      </c>
      <c r="E43" s="180">
        <f>+MAMP.DURL.REV.PINT.PLENO!G132*5</f>
        <v>59.599999999999994</v>
      </c>
      <c r="F43" s="179" t="e">
        <f>+A.Precios!#REF!</f>
        <v>#REF!</v>
      </c>
      <c r="G43" s="64" t="e">
        <f t="shared" si="3"/>
        <v>#REF!</v>
      </c>
      <c r="H43" s="64"/>
      <c r="I43" s="65" t="e">
        <f t="shared" si="2"/>
        <v>#REF!</v>
      </c>
      <c r="J43" s="65"/>
      <c r="K43" s="818"/>
      <c r="L43" s="459"/>
      <c r="M43" s="459"/>
      <c r="N43" s="819"/>
      <c r="O43" s="819"/>
      <c r="P43" s="819"/>
      <c r="Q43" s="819"/>
      <c r="R43" s="819"/>
      <c r="S43" s="819"/>
      <c r="T43" s="819"/>
      <c r="U43" s="819"/>
      <c r="V43" s="819"/>
      <c r="W43" s="819"/>
      <c r="X43" s="819"/>
      <c r="Y43" s="819"/>
    </row>
    <row r="44" spans="1:25" ht="20.25" hidden="1" customHeight="1">
      <c r="A44" s="845"/>
      <c r="B44" s="850" t="s">
        <v>441</v>
      </c>
      <c r="C44" s="506" t="s">
        <v>555</v>
      </c>
      <c r="D44" s="517" t="s">
        <v>15</v>
      </c>
      <c r="E44" s="180">
        <f>+MAMP.DURL.REV.PINT.PLENO!G132*8</f>
        <v>95.359999999999985</v>
      </c>
      <c r="F44" s="179">
        <f>+A.Precios!F744</f>
        <v>0</v>
      </c>
      <c r="G44" s="64">
        <f t="shared" si="3"/>
        <v>0</v>
      </c>
      <c r="H44" s="64"/>
      <c r="I44" s="65" t="e">
        <f t="shared" si="2"/>
        <v>#DIV/0!</v>
      </c>
      <c r="J44" s="65"/>
      <c r="K44" s="818"/>
      <c r="L44" s="459"/>
      <c r="M44" s="459"/>
      <c r="N44" s="819"/>
      <c r="O44" s="819"/>
      <c r="P44" s="819"/>
      <c r="Q44" s="819"/>
      <c r="R44" s="819"/>
      <c r="S44" s="819"/>
      <c r="T44" s="819"/>
      <c r="U44" s="819"/>
      <c r="V44" s="819"/>
      <c r="W44" s="819"/>
      <c r="X44" s="819"/>
      <c r="Y44" s="819"/>
    </row>
    <row r="45" spans="1:25" ht="20.25" hidden="1" customHeight="1">
      <c r="A45" s="845"/>
      <c r="B45" s="850" t="s">
        <v>458</v>
      </c>
      <c r="C45" s="506" t="s">
        <v>625</v>
      </c>
      <c r="D45" s="517" t="s">
        <v>15</v>
      </c>
      <c r="E45" s="180">
        <v>0</v>
      </c>
      <c r="F45" s="179" t="e">
        <f>+A.Precios!#REF!</f>
        <v>#REF!</v>
      </c>
      <c r="G45" s="64" t="e">
        <f>+F45*E45</f>
        <v>#REF!</v>
      </c>
      <c r="H45" s="64"/>
      <c r="I45" s="65" t="e">
        <f t="shared" si="2"/>
        <v>#REF!</v>
      </c>
      <c r="J45" s="65"/>
      <c r="K45" s="818"/>
      <c r="L45" s="459"/>
      <c r="M45" s="459"/>
      <c r="N45" s="819"/>
      <c r="O45" s="819"/>
      <c r="P45" s="819"/>
      <c r="Q45" s="819"/>
      <c r="R45" s="819"/>
      <c r="S45" s="819"/>
      <c r="T45" s="819"/>
      <c r="U45" s="819"/>
      <c r="V45" s="819"/>
      <c r="W45" s="819"/>
      <c r="X45" s="819"/>
      <c r="Y45" s="819"/>
    </row>
    <row r="46" spans="1:25" ht="20.25" hidden="1" customHeight="1">
      <c r="A46" s="845"/>
      <c r="B46" s="850" t="s">
        <v>458</v>
      </c>
      <c r="C46" s="506" t="s">
        <v>625</v>
      </c>
      <c r="D46" s="517"/>
      <c r="E46" s="180"/>
      <c r="F46" s="179"/>
      <c r="G46" s="64"/>
      <c r="H46" s="64"/>
      <c r="I46" s="65"/>
      <c r="J46" s="65"/>
      <c r="K46" s="818"/>
      <c r="L46" s="459"/>
      <c r="M46" s="459"/>
      <c r="N46" s="819"/>
      <c r="O46" s="819"/>
      <c r="P46" s="819"/>
      <c r="Q46" s="819"/>
      <c r="R46" s="819"/>
      <c r="S46" s="819"/>
      <c r="T46" s="819"/>
      <c r="U46" s="819"/>
      <c r="V46" s="819"/>
      <c r="W46" s="819"/>
      <c r="X46" s="819"/>
      <c r="Y46" s="819"/>
    </row>
    <row r="47" spans="1:25" ht="20.25" hidden="1" customHeight="1">
      <c r="A47" s="845"/>
      <c r="B47" s="850" t="s">
        <v>621</v>
      </c>
      <c r="C47" s="506" t="s">
        <v>622</v>
      </c>
      <c r="D47" s="517" t="s">
        <v>14</v>
      </c>
      <c r="E47" s="180">
        <f>+MAMP.DURL.REV.PINT.PLENO!G135*5</f>
        <v>1790</v>
      </c>
      <c r="F47" s="179">
        <f>+F41</f>
        <v>0</v>
      </c>
      <c r="G47" s="64">
        <f t="shared" si="3"/>
        <v>0</v>
      </c>
      <c r="H47" s="64"/>
      <c r="I47" s="65" t="e">
        <f t="shared" si="2"/>
        <v>#DIV/0!</v>
      </c>
      <c r="J47" s="65"/>
      <c r="K47" s="818"/>
      <c r="L47" s="459"/>
      <c r="M47" s="459"/>
      <c r="N47" s="819"/>
      <c r="O47" s="819"/>
      <c r="P47" s="819"/>
      <c r="Q47" s="819"/>
      <c r="R47" s="819"/>
      <c r="S47" s="819"/>
      <c r="T47" s="819"/>
      <c r="U47" s="819"/>
      <c r="V47" s="819"/>
      <c r="W47" s="819"/>
      <c r="X47" s="819"/>
      <c r="Y47" s="819"/>
    </row>
    <row r="48" spans="1:25" ht="20.25" customHeight="1">
      <c r="A48" s="845"/>
      <c r="B48" s="850" t="s">
        <v>701</v>
      </c>
      <c r="C48" s="525" t="s">
        <v>302</v>
      </c>
      <c r="D48" s="517"/>
      <c r="E48" s="180"/>
      <c r="F48" s="179"/>
      <c r="G48" s="64" t="e">
        <f>SUM(G49:G51)</f>
        <v>#REF!</v>
      </c>
      <c r="H48" s="64"/>
      <c r="I48" s="65" t="e">
        <f t="shared" ref="I48:I55" si="4">+G48/$H$208*100</f>
        <v>#REF!</v>
      </c>
      <c r="J48" s="65"/>
      <c r="K48" s="818"/>
      <c r="L48" s="459"/>
      <c r="M48" s="459"/>
      <c r="N48" s="819"/>
      <c r="O48" s="819"/>
      <c r="P48" s="819"/>
      <c r="Q48" s="819"/>
      <c r="R48" s="819"/>
      <c r="S48" s="819"/>
      <c r="T48" s="819"/>
      <c r="U48" s="819"/>
      <c r="V48" s="819"/>
      <c r="W48" s="819"/>
      <c r="X48" s="819"/>
      <c r="Y48" s="819"/>
    </row>
    <row r="49" spans="1:25" ht="20.25" customHeight="1">
      <c r="A49" s="845"/>
      <c r="B49" s="850" t="s">
        <v>323</v>
      </c>
      <c r="C49" s="522" t="s">
        <v>20</v>
      </c>
      <c r="D49" s="517" t="s">
        <v>15</v>
      </c>
      <c r="E49" s="180">
        <f>+MAMP.DURL.REV.PINT.PLENO!G133</f>
        <v>0</v>
      </c>
      <c r="F49" s="179" t="e">
        <f>+A.Precios!#REF!</f>
        <v>#REF!</v>
      </c>
      <c r="G49" s="64" t="e">
        <f t="shared" si="3"/>
        <v>#REF!</v>
      </c>
      <c r="H49" s="64"/>
      <c r="I49" s="65" t="e">
        <f t="shared" si="4"/>
        <v>#REF!</v>
      </c>
      <c r="J49" s="65"/>
      <c r="K49" s="818"/>
      <c r="L49" s="459"/>
      <c r="M49" s="459"/>
      <c r="N49" s="819"/>
      <c r="O49" s="819"/>
      <c r="P49" s="819"/>
      <c r="Q49" s="819"/>
      <c r="R49" s="819"/>
      <c r="S49" s="819"/>
      <c r="T49" s="819"/>
      <c r="U49" s="819"/>
      <c r="V49" s="819"/>
      <c r="W49" s="819"/>
      <c r="X49" s="819"/>
      <c r="Y49" s="819"/>
    </row>
    <row r="50" spans="1:25" ht="20.25" customHeight="1">
      <c r="A50" s="845"/>
      <c r="B50" s="850" t="s">
        <v>700</v>
      </c>
      <c r="C50" s="506" t="s">
        <v>628</v>
      </c>
      <c r="D50" s="517"/>
      <c r="E50" s="180"/>
      <c r="F50" s="179"/>
      <c r="G50" s="64"/>
      <c r="H50" s="64"/>
      <c r="I50" s="65"/>
      <c r="J50" s="65"/>
      <c r="K50" s="818"/>
      <c r="L50" s="459"/>
      <c r="M50" s="459"/>
      <c r="N50" s="819"/>
      <c r="O50" s="819"/>
      <c r="P50" s="819"/>
      <c r="Q50" s="819"/>
      <c r="R50" s="819"/>
      <c r="S50" s="819"/>
      <c r="T50" s="819"/>
      <c r="U50" s="819"/>
      <c r="V50" s="819"/>
      <c r="W50" s="819"/>
      <c r="X50" s="819"/>
      <c r="Y50" s="819"/>
    </row>
    <row r="51" spans="1:25" ht="20.25" hidden="1" customHeight="1">
      <c r="A51" s="845"/>
      <c r="B51" s="850" t="s">
        <v>607</v>
      </c>
      <c r="C51" s="506" t="s">
        <v>608</v>
      </c>
      <c r="D51" s="517" t="s">
        <v>15</v>
      </c>
      <c r="E51" s="180">
        <f>+MAMP.DURL.REV.PINT.PLENO!G134</f>
        <v>126.08</v>
      </c>
      <c r="F51" s="179" t="e">
        <f>+A.Precios!#REF!</f>
        <v>#REF!</v>
      </c>
      <c r="G51" s="64" t="e">
        <f t="shared" si="3"/>
        <v>#REF!</v>
      </c>
      <c r="H51" s="64"/>
      <c r="I51" s="65" t="e">
        <f t="shared" si="4"/>
        <v>#REF!</v>
      </c>
      <c r="J51" s="65"/>
      <c r="K51" s="818"/>
      <c r="L51" s="459"/>
      <c r="M51" s="459"/>
      <c r="N51" s="819"/>
      <c r="O51" s="819"/>
      <c r="P51" s="819"/>
      <c r="Q51" s="819"/>
      <c r="R51" s="819"/>
      <c r="S51" s="819"/>
      <c r="T51" s="819"/>
      <c r="U51" s="819"/>
      <c r="V51" s="819"/>
      <c r="W51" s="819"/>
      <c r="X51" s="819"/>
      <c r="Y51" s="819"/>
    </row>
    <row r="52" spans="1:25" ht="20.25" hidden="1" customHeight="1">
      <c r="A52" s="845"/>
      <c r="B52" s="850" t="s">
        <v>324</v>
      </c>
      <c r="C52" s="525" t="s">
        <v>303</v>
      </c>
      <c r="D52" s="517"/>
      <c r="E52" s="180"/>
      <c r="F52" s="179"/>
      <c r="G52" s="64" t="e">
        <f>SUM(G53:G53)</f>
        <v>#REF!</v>
      </c>
      <c r="H52" s="64"/>
      <c r="I52" s="65" t="e">
        <f t="shared" si="4"/>
        <v>#REF!</v>
      </c>
      <c r="J52" s="65"/>
      <c r="K52" s="818"/>
      <c r="L52" s="459"/>
      <c r="M52" s="459"/>
      <c r="N52" s="819"/>
      <c r="O52" s="819"/>
      <c r="P52" s="819"/>
      <c r="Q52" s="819"/>
      <c r="R52" s="819"/>
      <c r="S52" s="819"/>
      <c r="T52" s="819"/>
      <c r="U52" s="819"/>
      <c r="V52" s="819"/>
      <c r="W52" s="819"/>
      <c r="X52" s="819"/>
      <c r="Y52" s="819"/>
    </row>
    <row r="53" spans="1:25" ht="20.25" hidden="1" customHeight="1">
      <c r="A53" s="845"/>
      <c r="B53" s="850" t="s">
        <v>448</v>
      </c>
      <c r="C53" s="516" t="s">
        <v>449</v>
      </c>
      <c r="D53" s="517" t="s">
        <v>15</v>
      </c>
      <c r="E53" s="180">
        <v>0</v>
      </c>
      <c r="F53" s="179" t="e">
        <f>A.Precios!#REF!</f>
        <v>#REF!</v>
      </c>
      <c r="G53" s="64" t="e">
        <f t="shared" si="3"/>
        <v>#REF!</v>
      </c>
      <c r="H53" s="64"/>
      <c r="I53" s="65" t="e">
        <f t="shared" si="4"/>
        <v>#REF!</v>
      </c>
      <c r="J53" s="65"/>
      <c r="K53" s="818"/>
      <c r="L53" s="459"/>
      <c r="M53" s="459"/>
      <c r="N53" s="819"/>
      <c r="O53" s="819"/>
      <c r="P53" s="819"/>
      <c r="Q53" s="819"/>
      <c r="R53" s="819"/>
      <c r="S53" s="819"/>
      <c r="T53" s="819"/>
      <c r="U53" s="819"/>
      <c r="V53" s="819"/>
      <c r="W53" s="819"/>
      <c r="X53" s="819"/>
      <c r="Y53" s="819"/>
    </row>
    <row r="54" spans="1:25" ht="20.25" customHeight="1">
      <c r="A54" s="845"/>
      <c r="B54" s="850" t="s">
        <v>702</v>
      </c>
      <c r="C54" s="525" t="s">
        <v>304</v>
      </c>
      <c r="D54" s="517"/>
      <c r="E54" s="180"/>
      <c r="F54" s="179"/>
      <c r="G54" s="64" t="e">
        <f>SUM(G55:G56)</f>
        <v>#REF!</v>
      </c>
      <c r="H54" s="64"/>
      <c r="I54" s="65" t="e">
        <f t="shared" si="4"/>
        <v>#REF!</v>
      </c>
      <c r="J54" s="65"/>
      <c r="K54" s="818"/>
      <c r="L54" s="459"/>
      <c r="M54" s="459"/>
      <c r="N54" s="819"/>
      <c r="O54" s="819"/>
      <c r="P54" s="819"/>
      <c r="Q54" s="819"/>
      <c r="R54" s="819"/>
      <c r="S54" s="819"/>
      <c r="T54" s="819"/>
      <c r="U54" s="819"/>
      <c r="V54" s="819"/>
      <c r="W54" s="819"/>
      <c r="X54" s="819"/>
      <c r="Y54" s="819"/>
    </row>
    <row r="55" spans="1:25" ht="20.25" customHeight="1">
      <c r="A55" s="845"/>
      <c r="B55" s="850" t="s">
        <v>703</v>
      </c>
      <c r="C55" s="516" t="s">
        <v>8</v>
      </c>
      <c r="D55" s="517" t="s">
        <v>15</v>
      </c>
      <c r="E55" s="180">
        <f>+AISLACIONES!I68*1.2</f>
        <v>100.41192000000001</v>
      </c>
      <c r="F55" s="179">
        <f>+A.Precios!F776</f>
        <v>0</v>
      </c>
      <c r="G55" s="64">
        <f t="shared" si="3"/>
        <v>0</v>
      </c>
      <c r="H55" s="64"/>
      <c r="I55" s="65" t="e">
        <f t="shared" si="4"/>
        <v>#DIV/0!</v>
      </c>
      <c r="J55" s="65"/>
      <c r="K55" s="818"/>
      <c r="L55" s="459"/>
      <c r="M55" s="459"/>
      <c r="N55" s="819"/>
      <c r="O55" s="819"/>
      <c r="P55" s="819"/>
      <c r="Q55" s="819"/>
      <c r="R55" s="819"/>
      <c r="S55" s="819"/>
      <c r="T55" s="819"/>
      <c r="U55" s="819"/>
      <c r="V55" s="819"/>
      <c r="W55" s="819"/>
      <c r="X55" s="819"/>
      <c r="Y55" s="819"/>
    </row>
    <row r="56" spans="1:25" ht="20.25" customHeight="1">
      <c r="A56" s="845"/>
      <c r="B56" s="850" t="s">
        <v>704</v>
      </c>
      <c r="C56" s="516" t="s">
        <v>440</v>
      </c>
      <c r="D56" s="517" t="s">
        <v>15</v>
      </c>
      <c r="E56" s="180">
        <f>+AISLACIONES!J68</f>
        <v>1230</v>
      </c>
      <c r="F56" s="179" t="e">
        <f>+A.Precios!#REF!</f>
        <v>#REF!</v>
      </c>
      <c r="G56" s="64" t="e">
        <f t="shared" si="3"/>
        <v>#REF!</v>
      </c>
      <c r="H56" s="64"/>
      <c r="I56" s="65" t="e">
        <f>+G56/$H$208*100</f>
        <v>#REF!</v>
      </c>
      <c r="J56" s="65"/>
      <c r="K56" s="818"/>
      <c r="L56" s="459"/>
      <c r="M56" s="459"/>
      <c r="N56" s="819"/>
      <c r="O56" s="819"/>
      <c r="P56" s="819"/>
      <c r="Q56" s="819"/>
      <c r="R56" s="819"/>
      <c r="S56" s="819"/>
      <c r="T56" s="819"/>
      <c r="U56" s="819"/>
      <c r="V56" s="819"/>
      <c r="W56" s="819"/>
      <c r="X56" s="819"/>
      <c r="Y56" s="819"/>
    </row>
    <row r="57" spans="1:25" ht="20.25" customHeight="1">
      <c r="A57" s="845"/>
      <c r="B57" s="850" t="s">
        <v>705</v>
      </c>
      <c r="C57" s="525" t="s">
        <v>233</v>
      </c>
      <c r="D57" s="517"/>
      <c r="E57" s="180"/>
      <c r="F57" s="179"/>
      <c r="G57" s="64" t="e">
        <f>SUM(G58:G61)</f>
        <v>#REF!</v>
      </c>
      <c r="H57" s="64"/>
      <c r="I57" s="65" t="e">
        <f t="shared" ref="I57:I65" si="5">+G57/$H$208*100</f>
        <v>#REF!</v>
      </c>
      <c r="J57" s="65"/>
      <c r="K57" s="818"/>
      <c r="L57" s="459"/>
      <c r="M57" s="459"/>
      <c r="N57" s="819"/>
      <c r="O57" s="819"/>
      <c r="P57" s="819"/>
      <c r="Q57" s="819"/>
      <c r="R57" s="819"/>
      <c r="S57" s="819"/>
      <c r="T57" s="819"/>
      <c r="U57" s="819"/>
      <c r="V57" s="819"/>
      <c r="W57" s="819"/>
      <c r="X57" s="819"/>
      <c r="Y57" s="819"/>
    </row>
    <row r="58" spans="1:25" ht="20.25" customHeight="1">
      <c r="A58" s="845"/>
      <c r="B58" s="850" t="s">
        <v>706</v>
      </c>
      <c r="C58" s="526" t="s">
        <v>391</v>
      </c>
      <c r="D58" s="517" t="s">
        <v>15</v>
      </c>
      <c r="E58" s="180">
        <f>+MAMP.DURL.REV.PINT.PLENO!V128+MAMP.DURL.REV.PINT.PLENO!W128</f>
        <v>2920.7624999999998</v>
      </c>
      <c r="F58" s="179" t="e">
        <f>+A.Precios!F810</f>
        <v>#REF!</v>
      </c>
      <c r="G58" s="64" t="e">
        <f t="shared" si="3"/>
        <v>#REF!</v>
      </c>
      <c r="H58" s="64"/>
      <c r="I58" s="65" t="e">
        <f t="shared" si="5"/>
        <v>#REF!</v>
      </c>
      <c r="J58" s="65"/>
      <c r="K58" s="818"/>
      <c r="L58" s="459"/>
      <c r="M58" s="459"/>
      <c r="N58" s="819"/>
      <c r="O58" s="819"/>
      <c r="P58" s="819"/>
      <c r="Q58" s="819"/>
      <c r="R58" s="819"/>
      <c r="S58" s="819"/>
      <c r="T58" s="819"/>
      <c r="U58" s="819"/>
      <c r="V58" s="819"/>
      <c r="W58" s="819"/>
      <c r="X58" s="819"/>
      <c r="Y58" s="819"/>
    </row>
    <row r="59" spans="1:25" ht="20.25" customHeight="1">
      <c r="A59" s="845"/>
      <c r="B59" s="850" t="s">
        <v>707</v>
      </c>
      <c r="C59" s="527" t="s">
        <v>306</v>
      </c>
      <c r="D59" s="517" t="s">
        <v>15</v>
      </c>
      <c r="E59" s="180">
        <f>+MAMP.DURL.REV.PINT.PLENO!AB128</f>
        <v>162.46439999999998</v>
      </c>
      <c r="F59" s="179" t="e">
        <f>+A.Precios!#REF!</f>
        <v>#REF!</v>
      </c>
      <c r="G59" s="64" t="e">
        <f t="shared" si="3"/>
        <v>#REF!</v>
      </c>
      <c r="H59" s="64"/>
      <c r="I59" s="65" t="e">
        <f t="shared" si="5"/>
        <v>#REF!</v>
      </c>
      <c r="J59" s="65"/>
      <c r="K59" s="818"/>
      <c r="L59" s="459"/>
      <c r="M59" s="459"/>
      <c r="N59" s="819"/>
      <c r="O59" s="819"/>
      <c r="P59" s="819"/>
      <c r="Q59" s="819"/>
      <c r="R59" s="819"/>
      <c r="S59" s="819"/>
      <c r="T59" s="819"/>
      <c r="U59" s="819"/>
      <c r="V59" s="819"/>
      <c r="W59" s="819"/>
      <c r="X59" s="819"/>
      <c r="Y59" s="819"/>
    </row>
    <row r="60" spans="1:25" ht="20.25" customHeight="1">
      <c r="A60" s="845"/>
      <c r="B60" s="850" t="s">
        <v>708</v>
      </c>
      <c r="C60" s="526" t="s">
        <v>307</v>
      </c>
      <c r="D60" s="517" t="s">
        <v>15</v>
      </c>
      <c r="E60" s="180">
        <f>+MAMP.DURL.REV.PINT.PLENO!AD128</f>
        <v>339.99966000000001</v>
      </c>
      <c r="F60" s="179">
        <f>+A.Precios!F843</f>
        <v>0</v>
      </c>
      <c r="G60" s="64">
        <f t="shared" si="3"/>
        <v>0</v>
      </c>
      <c r="H60" s="64"/>
      <c r="I60" s="65" t="e">
        <f t="shared" si="5"/>
        <v>#DIV/0!</v>
      </c>
      <c r="J60" s="65"/>
      <c r="K60" s="818"/>
      <c r="L60" s="459"/>
      <c r="M60" s="459"/>
      <c r="N60" s="819"/>
      <c r="O60" s="819"/>
      <c r="P60" s="819"/>
      <c r="Q60" s="819"/>
      <c r="R60" s="819"/>
      <c r="S60" s="819"/>
      <c r="T60" s="819"/>
      <c r="U60" s="819"/>
      <c r="V60" s="819"/>
      <c r="W60" s="819"/>
      <c r="X60" s="819"/>
      <c r="Y60" s="819"/>
    </row>
    <row r="61" spans="1:25" ht="20.25" customHeight="1">
      <c r="A61" s="845"/>
      <c r="B61" s="850" t="s">
        <v>709</v>
      </c>
      <c r="C61" s="516" t="s">
        <v>308</v>
      </c>
      <c r="D61" s="517" t="s">
        <v>15</v>
      </c>
      <c r="E61" s="180">
        <f>MAMP.DURL.REV.PINT.PLENO!V128+MAMP.DURL.REV.PINT.PLENO!W128</f>
        <v>2920.7624999999998</v>
      </c>
      <c r="F61" s="179">
        <f>+A.Precios!F877</f>
        <v>0</v>
      </c>
      <c r="G61" s="64">
        <f t="shared" si="3"/>
        <v>0</v>
      </c>
      <c r="H61" s="64"/>
      <c r="I61" s="65" t="e">
        <f t="shared" si="5"/>
        <v>#DIV/0!</v>
      </c>
      <c r="J61" s="65"/>
      <c r="K61" s="818"/>
      <c r="L61" s="459"/>
      <c r="M61" s="459"/>
      <c r="N61" s="819"/>
      <c r="O61" s="819"/>
      <c r="P61" s="819"/>
      <c r="Q61" s="819"/>
      <c r="R61" s="819"/>
      <c r="S61" s="819"/>
      <c r="T61" s="819"/>
      <c r="U61" s="819"/>
      <c r="V61" s="819"/>
      <c r="W61" s="819"/>
      <c r="X61" s="819"/>
      <c r="Y61" s="819"/>
    </row>
    <row r="62" spans="1:25" ht="20.25" customHeight="1">
      <c r="A62" s="845"/>
      <c r="B62" s="850" t="s">
        <v>710</v>
      </c>
      <c r="C62" s="516" t="e">
        <f>+'PRES. PARA COEF.'!#REF!</f>
        <v>#REF!</v>
      </c>
      <c r="D62" s="517"/>
      <c r="E62" s="180"/>
      <c r="F62" s="179"/>
      <c r="G62" s="64"/>
      <c r="H62" s="64"/>
      <c r="I62" s="65"/>
      <c r="J62" s="65"/>
      <c r="K62" s="818"/>
      <c r="L62" s="459"/>
      <c r="M62" s="459"/>
      <c r="N62" s="819"/>
      <c r="O62" s="819"/>
      <c r="P62" s="819"/>
      <c r="Q62" s="819"/>
      <c r="R62" s="819"/>
      <c r="S62" s="819"/>
      <c r="T62" s="819"/>
      <c r="U62" s="819"/>
      <c r="V62" s="819"/>
      <c r="W62" s="819"/>
      <c r="X62" s="819"/>
      <c r="Y62" s="819"/>
    </row>
    <row r="63" spans="1:25" ht="20.25" customHeight="1">
      <c r="A63" s="845"/>
      <c r="B63" s="850" t="s">
        <v>711</v>
      </c>
      <c r="C63" s="525" t="s">
        <v>309</v>
      </c>
      <c r="D63" s="517"/>
      <c r="E63" s="180"/>
      <c r="F63" s="179"/>
      <c r="G63" s="64" t="e">
        <f>SUM(G64:G65)</f>
        <v>#REF!</v>
      </c>
      <c r="H63" s="64"/>
      <c r="I63" s="65" t="e">
        <f t="shared" si="5"/>
        <v>#REF!</v>
      </c>
      <c r="J63" s="65"/>
      <c r="K63" s="818"/>
      <c r="L63" s="459"/>
      <c r="M63" s="459"/>
      <c r="N63" s="819"/>
      <c r="O63" s="819"/>
      <c r="P63" s="819"/>
      <c r="Q63" s="819"/>
      <c r="R63" s="819"/>
      <c r="S63" s="819"/>
      <c r="T63" s="819"/>
      <c r="U63" s="819"/>
      <c r="V63" s="819"/>
      <c r="W63" s="819"/>
      <c r="X63" s="819"/>
      <c r="Y63" s="819"/>
    </row>
    <row r="64" spans="1:25" ht="20.25" customHeight="1">
      <c r="A64" s="845"/>
      <c r="B64" s="850" t="s">
        <v>712</v>
      </c>
      <c r="C64" s="516" t="s">
        <v>467</v>
      </c>
      <c r="D64" s="517" t="s">
        <v>15</v>
      </c>
      <c r="E64" s="180">
        <f>+CONT.PISO.LOSA.ZOCALO!L28</f>
        <v>1238.7107700000001</v>
      </c>
      <c r="F64" s="179">
        <f>+A.Precios!F910</f>
        <v>0</v>
      </c>
      <c r="G64" s="64">
        <f>+F64*E64</f>
        <v>0</v>
      </c>
      <c r="H64" s="64"/>
      <c r="I64" s="65" t="e">
        <f>+G64/$H$208*100</f>
        <v>#DIV/0!</v>
      </c>
      <c r="J64" s="65"/>
      <c r="K64" s="818"/>
      <c r="L64" s="459"/>
      <c r="M64" s="459"/>
      <c r="N64" s="819"/>
      <c r="O64" s="819"/>
      <c r="P64" s="819"/>
      <c r="Q64" s="819"/>
      <c r="R64" s="819"/>
      <c r="S64" s="819"/>
      <c r="T64" s="819"/>
      <c r="U64" s="819"/>
      <c r="V64" s="819"/>
      <c r="W64" s="819"/>
      <c r="X64" s="819"/>
      <c r="Y64" s="819"/>
    </row>
    <row r="65" spans="1:25" ht="20.25" customHeight="1" thickBot="1">
      <c r="A65" s="845"/>
      <c r="B65" s="850" t="s">
        <v>713</v>
      </c>
      <c r="C65" s="522" t="s">
        <v>586</v>
      </c>
      <c r="D65" s="517" t="s">
        <v>15</v>
      </c>
      <c r="E65" s="180">
        <v>0</v>
      </c>
      <c r="F65" s="179" t="e">
        <f>A.Precios!#REF!</f>
        <v>#REF!</v>
      </c>
      <c r="G65" s="64" t="e">
        <f t="shared" si="3"/>
        <v>#REF!</v>
      </c>
      <c r="H65" s="64"/>
      <c r="I65" s="65" t="e">
        <f t="shared" si="5"/>
        <v>#REF!</v>
      </c>
      <c r="J65" s="65"/>
      <c r="K65" s="825"/>
      <c r="L65" s="610"/>
      <c r="M65" s="610"/>
      <c r="N65" s="826"/>
      <c r="O65" s="826"/>
      <c r="P65" s="826"/>
      <c r="Q65" s="826"/>
      <c r="R65" s="826"/>
      <c r="S65" s="826"/>
      <c r="T65" s="826"/>
      <c r="U65" s="826"/>
      <c r="V65" s="826"/>
      <c r="W65" s="826"/>
      <c r="X65" s="826"/>
      <c r="Y65" s="826"/>
    </row>
    <row r="66" spans="1:25" ht="20.25" customHeight="1" thickBot="1">
      <c r="A66" s="844"/>
      <c r="B66" s="848">
        <v>5</v>
      </c>
      <c r="C66" s="512" t="s">
        <v>654</v>
      </c>
      <c r="D66" s="513"/>
      <c r="E66" s="455"/>
      <c r="F66" s="455"/>
      <c r="G66" s="456"/>
      <c r="H66" s="63" t="e">
        <f>SUM(G67:G73)</f>
        <v>#REF!</v>
      </c>
      <c r="I66" s="65"/>
      <c r="J66" s="457"/>
      <c r="K66" s="807"/>
      <c r="L66" s="458"/>
      <c r="M66" s="458"/>
      <c r="N66" s="621"/>
      <c r="O66" s="621"/>
      <c r="P66" s="621"/>
      <c r="Q66" s="621"/>
      <c r="R66" s="621"/>
      <c r="S66" s="621"/>
      <c r="T66" s="621"/>
      <c r="U66" s="621"/>
      <c r="V66" s="621"/>
      <c r="W66" s="621"/>
      <c r="X66" s="621"/>
      <c r="Y66" s="621"/>
    </row>
    <row r="67" spans="1:25" ht="20.25" customHeight="1">
      <c r="A67" s="846"/>
      <c r="B67" s="852" t="s">
        <v>714</v>
      </c>
      <c r="C67" s="507" t="s">
        <v>538</v>
      </c>
      <c r="D67" s="519" t="s">
        <v>15</v>
      </c>
      <c r="E67" s="279">
        <f>+E60</f>
        <v>339.99966000000001</v>
      </c>
      <c r="F67" s="469">
        <f>+A.Precios!F949</f>
        <v>0</v>
      </c>
      <c r="G67" s="64">
        <f>+F67*E67</f>
        <v>0</v>
      </c>
      <c r="H67" s="164"/>
      <c r="I67" s="65" t="e">
        <f>+G67/$H$208*100</f>
        <v>#DIV/0!</v>
      </c>
      <c r="J67" s="808"/>
      <c r="K67" s="818"/>
      <c r="L67" s="459"/>
      <c r="M67" s="459"/>
      <c r="N67" s="819"/>
      <c r="O67" s="819"/>
      <c r="P67" s="819"/>
      <c r="Q67" s="819"/>
      <c r="R67" s="819"/>
      <c r="S67" s="819"/>
      <c r="T67" s="819"/>
      <c r="U67" s="819"/>
      <c r="V67" s="819"/>
      <c r="W67" s="819"/>
      <c r="X67" s="819"/>
      <c r="Y67" s="819"/>
    </row>
    <row r="68" spans="1:25" ht="20.25" customHeight="1" thickBot="1">
      <c r="A68" s="846"/>
      <c r="B68" s="850" t="s">
        <v>715</v>
      </c>
      <c r="C68" s="508" t="s">
        <v>206</v>
      </c>
      <c r="D68" s="517" t="s">
        <v>15</v>
      </c>
      <c r="E68" s="180">
        <f>+CARP.VID.POLI.PINTSINT!R37</f>
        <v>24.84</v>
      </c>
      <c r="F68" s="176">
        <f>+A.Precios!F980</f>
        <v>0</v>
      </c>
      <c r="G68" s="66">
        <f>+E68*F68</f>
        <v>0</v>
      </c>
      <c r="H68" s="66"/>
      <c r="I68" s="65" t="e">
        <f>+G68/$H$208*100</f>
        <v>#DIV/0!</v>
      </c>
      <c r="J68" s="67"/>
      <c r="K68" s="818"/>
      <c r="L68" s="459"/>
      <c r="M68" s="459"/>
      <c r="N68" s="819"/>
      <c r="O68" s="819"/>
      <c r="P68" s="819"/>
      <c r="Q68" s="819"/>
      <c r="R68" s="819"/>
      <c r="S68" s="819"/>
      <c r="T68" s="819"/>
      <c r="U68" s="819"/>
      <c r="V68" s="819"/>
      <c r="W68" s="819"/>
      <c r="X68" s="819"/>
      <c r="Y68" s="819"/>
    </row>
    <row r="69" spans="1:25" ht="20.25" hidden="1" customHeight="1" thickBot="1">
      <c r="A69" s="846"/>
      <c r="B69" s="850" t="s">
        <v>795</v>
      </c>
      <c r="C69" s="508" t="str">
        <f>+'PRES. PARA COEF.'!C54</f>
        <v>De hormigon</v>
      </c>
      <c r="D69" s="517" t="s">
        <v>15</v>
      </c>
      <c r="E69" s="180">
        <v>42.3</v>
      </c>
      <c r="F69" s="176">
        <f>A.Precios!F1015</f>
        <v>0</v>
      </c>
      <c r="G69" s="66">
        <f>+F69*E69</f>
        <v>0</v>
      </c>
      <c r="H69" s="66"/>
      <c r="I69" s="65" t="e">
        <f>+G69/$H$208*100</f>
        <v>#DIV/0!</v>
      </c>
      <c r="J69" s="67"/>
      <c r="K69" s="818"/>
      <c r="L69" s="459"/>
      <c r="M69" s="459"/>
      <c r="N69" s="819"/>
      <c r="O69" s="819"/>
      <c r="P69" s="819"/>
      <c r="Q69" s="819"/>
      <c r="R69" s="819"/>
      <c r="S69" s="819"/>
      <c r="T69" s="819"/>
      <c r="U69" s="819"/>
      <c r="V69" s="819"/>
      <c r="W69" s="819"/>
      <c r="X69" s="819"/>
      <c r="Y69" s="819"/>
    </row>
    <row r="70" spans="1:25" ht="20.25" hidden="1" customHeight="1">
      <c r="A70" s="846"/>
      <c r="B70" s="850" t="s">
        <v>796</v>
      </c>
      <c r="C70" s="508" t="s">
        <v>642</v>
      </c>
      <c r="D70" s="517" t="s">
        <v>15</v>
      </c>
      <c r="E70" s="180">
        <v>248</v>
      </c>
      <c r="F70" s="176" t="e">
        <f>A.Precios!#REF!</f>
        <v>#REF!</v>
      </c>
      <c r="G70" s="66" t="e">
        <f>+E70*F70</f>
        <v>#REF!</v>
      </c>
      <c r="H70" s="66"/>
      <c r="I70" s="65" t="e">
        <f>+G70/$H$208*100</f>
        <v>#REF!</v>
      </c>
      <c r="J70" s="67"/>
      <c r="K70" s="818"/>
      <c r="L70" s="459"/>
      <c r="M70" s="459"/>
      <c r="N70" s="819"/>
      <c r="O70" s="819"/>
      <c r="P70" s="819"/>
      <c r="Q70" s="819"/>
      <c r="R70" s="819"/>
      <c r="S70" s="819"/>
      <c r="T70" s="819"/>
      <c r="U70" s="819"/>
      <c r="V70" s="819"/>
      <c r="W70" s="819"/>
      <c r="X70" s="819"/>
      <c r="Y70" s="819"/>
    </row>
    <row r="71" spans="1:25" ht="20.25" hidden="1" customHeight="1">
      <c r="A71" s="846"/>
      <c r="B71" s="850" t="s">
        <v>797</v>
      </c>
      <c r="C71" s="508" t="s">
        <v>547</v>
      </c>
      <c r="D71" s="517" t="s">
        <v>15</v>
      </c>
      <c r="E71" s="180">
        <v>155</v>
      </c>
      <c r="F71" s="176" t="e">
        <f>A.Precios!#REF!*0.8</f>
        <v>#REF!</v>
      </c>
      <c r="G71" s="66" t="e">
        <f>+F71*E71</f>
        <v>#REF!</v>
      </c>
      <c r="H71" s="66"/>
      <c r="I71" s="65" t="e">
        <f>+G71/$H$208*100</f>
        <v>#REF!</v>
      </c>
      <c r="J71" s="65"/>
      <c r="K71" s="818"/>
      <c r="L71" s="459"/>
      <c r="M71" s="459"/>
      <c r="N71" s="819"/>
      <c r="O71" s="819"/>
      <c r="P71" s="819"/>
      <c r="Q71" s="819"/>
      <c r="R71" s="819"/>
      <c r="S71" s="819"/>
      <c r="T71" s="819"/>
      <c r="U71" s="819"/>
      <c r="V71" s="819"/>
      <c r="W71" s="819"/>
      <c r="X71" s="819"/>
      <c r="Y71" s="819"/>
    </row>
    <row r="72" spans="1:25" ht="20.25" hidden="1" customHeight="1">
      <c r="A72" s="846"/>
      <c r="B72" s="850" t="s">
        <v>798</v>
      </c>
      <c r="C72" s="508" t="s">
        <v>545</v>
      </c>
      <c r="D72" s="517"/>
      <c r="E72" s="180"/>
      <c r="F72" s="176"/>
      <c r="G72" s="66"/>
      <c r="H72" s="66"/>
      <c r="I72" s="65"/>
      <c r="J72" s="65"/>
      <c r="K72" s="818"/>
      <c r="L72" s="459"/>
      <c r="M72" s="459"/>
      <c r="N72" s="819"/>
      <c r="O72" s="819"/>
      <c r="P72" s="819"/>
      <c r="Q72" s="819"/>
      <c r="R72" s="819"/>
      <c r="S72" s="819"/>
      <c r="T72" s="819"/>
      <c r="U72" s="819"/>
      <c r="V72" s="819"/>
      <c r="W72" s="819"/>
      <c r="X72" s="819"/>
      <c r="Y72" s="819"/>
    </row>
    <row r="73" spans="1:25" ht="20.25" hidden="1" customHeight="1" thickBot="1">
      <c r="A73" s="846"/>
      <c r="B73" s="850" t="s">
        <v>799</v>
      </c>
      <c r="C73" s="508" t="s">
        <v>551</v>
      </c>
      <c r="D73" s="517" t="s">
        <v>15</v>
      </c>
      <c r="E73" s="180">
        <v>170</v>
      </c>
      <c r="F73" s="176" t="e">
        <f>+A.Precios!#REF!*1.5</f>
        <v>#REF!</v>
      </c>
      <c r="G73" s="66" t="e">
        <f>+F73*E73</f>
        <v>#REF!</v>
      </c>
      <c r="H73" s="66"/>
      <c r="I73" s="65" t="e">
        <f t="shared" ref="I73:I79" si="6">+G73/$H$208*100</f>
        <v>#REF!</v>
      </c>
      <c r="J73" s="65"/>
      <c r="K73" s="818"/>
      <c r="L73" s="459"/>
      <c r="M73" s="459"/>
      <c r="N73" s="819"/>
      <c r="O73" s="819"/>
      <c r="P73" s="819"/>
      <c r="Q73" s="819"/>
      <c r="R73" s="819"/>
      <c r="S73" s="819"/>
      <c r="T73" s="819"/>
      <c r="U73" s="819"/>
      <c r="V73" s="819"/>
      <c r="W73" s="819"/>
      <c r="X73" s="819"/>
      <c r="Y73" s="819"/>
    </row>
    <row r="74" spans="1:25" ht="20.25" customHeight="1" thickBot="1">
      <c r="A74" s="844"/>
      <c r="B74" s="848">
        <v>6</v>
      </c>
      <c r="C74" s="512" t="s">
        <v>655</v>
      </c>
      <c r="D74" s="513"/>
      <c r="E74" s="455"/>
      <c r="F74" s="455"/>
      <c r="G74" s="456"/>
      <c r="H74" s="63" t="e">
        <f>SUM(G75+G89)</f>
        <v>#REF!</v>
      </c>
      <c r="I74" s="65" t="e">
        <f t="shared" si="6"/>
        <v>#DIV/0!</v>
      </c>
      <c r="J74" s="457"/>
      <c r="K74" s="807"/>
      <c r="L74" s="458"/>
      <c r="M74" s="458"/>
      <c r="N74" s="621"/>
      <c r="O74" s="621"/>
      <c r="P74" s="621"/>
      <c r="Q74" s="621"/>
      <c r="R74" s="621"/>
      <c r="S74" s="621"/>
      <c r="T74" s="621"/>
      <c r="U74" s="621"/>
      <c r="V74" s="621"/>
      <c r="W74" s="621"/>
      <c r="X74" s="621"/>
      <c r="Y74" s="621"/>
    </row>
    <row r="75" spans="1:25" ht="20.25" customHeight="1">
      <c r="A75" s="845"/>
      <c r="B75" s="850" t="s">
        <v>716</v>
      </c>
      <c r="C75" s="528" t="s">
        <v>330</v>
      </c>
      <c r="D75" s="517"/>
      <c r="E75" s="180"/>
      <c r="F75" s="176"/>
      <c r="G75" s="66" t="e">
        <f>SUM(G76:G88)</f>
        <v>#REF!</v>
      </c>
      <c r="H75" s="66"/>
      <c r="I75" s="65" t="e">
        <f t="shared" si="6"/>
        <v>#REF!</v>
      </c>
      <c r="J75" s="67"/>
      <c r="K75" s="818"/>
      <c r="L75" s="459"/>
      <c r="M75" s="459"/>
      <c r="N75" s="819"/>
      <c r="O75" s="819"/>
      <c r="P75" s="819"/>
      <c r="Q75" s="819"/>
      <c r="R75" s="819"/>
      <c r="S75" s="819"/>
      <c r="T75" s="819"/>
      <c r="U75" s="819"/>
      <c r="V75" s="819"/>
      <c r="W75" s="819"/>
      <c r="X75" s="819"/>
      <c r="Y75" s="819"/>
    </row>
    <row r="76" spans="1:25" ht="20.25" customHeight="1">
      <c r="A76" s="845"/>
      <c r="B76" s="850" t="s">
        <v>717</v>
      </c>
      <c r="C76" s="508" t="s">
        <v>615</v>
      </c>
      <c r="D76" s="517" t="s">
        <v>15</v>
      </c>
      <c r="E76" s="180">
        <f>+CONT.PISO.LOSA.ZOCALO!L31</f>
        <v>22.4</v>
      </c>
      <c r="F76" s="176" t="e">
        <f>+A.Precios!#REF!</f>
        <v>#REF!</v>
      </c>
      <c r="G76" s="64" t="e">
        <f t="shared" ref="G76:G87" si="7">+F76*E76</f>
        <v>#REF!</v>
      </c>
      <c r="H76" s="66"/>
      <c r="I76" s="65" t="e">
        <f t="shared" si="6"/>
        <v>#REF!</v>
      </c>
      <c r="J76" s="67"/>
      <c r="K76" s="818"/>
      <c r="L76" s="459"/>
      <c r="M76" s="459"/>
      <c r="N76" s="819"/>
      <c r="O76" s="819"/>
      <c r="P76" s="819"/>
      <c r="Q76" s="819"/>
      <c r="R76" s="819"/>
      <c r="S76" s="819"/>
      <c r="T76" s="819"/>
      <c r="U76" s="819"/>
      <c r="V76" s="819"/>
      <c r="W76" s="819"/>
      <c r="X76" s="819"/>
      <c r="Y76" s="819"/>
    </row>
    <row r="77" spans="1:25" ht="20.25" customHeight="1">
      <c r="A77" s="845"/>
      <c r="B77" s="850" t="s">
        <v>718</v>
      </c>
      <c r="C77" s="522" t="s">
        <v>592</v>
      </c>
      <c r="D77" s="517" t="s">
        <v>15</v>
      </c>
      <c r="E77" s="180">
        <f>+CONT.PISO.LOSA.ZOCALO!L34</f>
        <v>1123.56468</v>
      </c>
      <c r="F77" s="176">
        <f>+A.Precios!F1051</f>
        <v>0</v>
      </c>
      <c r="G77" s="64">
        <f t="shared" si="7"/>
        <v>0</v>
      </c>
      <c r="H77" s="66"/>
      <c r="I77" s="65" t="e">
        <f t="shared" si="6"/>
        <v>#DIV/0!</v>
      </c>
      <c r="J77" s="67"/>
      <c r="K77" s="818"/>
      <c r="L77" s="459"/>
      <c r="M77" s="459"/>
      <c r="N77" s="819"/>
      <c r="O77" s="819"/>
      <c r="P77" s="819"/>
      <c r="Q77" s="819"/>
      <c r="R77" s="819"/>
      <c r="S77" s="819"/>
      <c r="T77" s="819"/>
      <c r="U77" s="819"/>
      <c r="V77" s="819"/>
      <c r="W77" s="819"/>
      <c r="X77" s="819"/>
      <c r="Y77" s="819"/>
    </row>
    <row r="78" spans="1:25" ht="20.25" customHeight="1">
      <c r="A78" s="845"/>
      <c r="B78" s="850" t="s">
        <v>719</v>
      </c>
      <c r="C78" s="522" t="s">
        <v>593</v>
      </c>
      <c r="D78" s="517" t="s">
        <v>15</v>
      </c>
      <c r="E78" s="180">
        <f>+CONT.PISO.LOSA.ZOCALO!L35</f>
        <v>139.39327999999998</v>
      </c>
      <c r="F78" s="176" t="e">
        <f>+A.Precios!#REF!</f>
        <v>#REF!</v>
      </c>
      <c r="G78" s="64" t="e">
        <f t="shared" si="7"/>
        <v>#REF!</v>
      </c>
      <c r="H78" s="66"/>
      <c r="I78" s="65" t="e">
        <f t="shared" si="6"/>
        <v>#REF!</v>
      </c>
      <c r="J78" s="67"/>
      <c r="K78" s="818"/>
      <c r="L78" s="459"/>
      <c r="M78" s="459"/>
      <c r="N78" s="819"/>
      <c r="O78" s="819"/>
      <c r="P78" s="819"/>
      <c r="Q78" s="819"/>
      <c r="R78" s="819"/>
      <c r="S78" s="819"/>
      <c r="T78" s="819"/>
      <c r="U78" s="819"/>
      <c r="V78" s="819"/>
      <c r="W78" s="819"/>
      <c r="X78" s="819"/>
      <c r="Y78" s="819"/>
    </row>
    <row r="79" spans="1:25" ht="20.25" customHeight="1">
      <c r="A79" s="845"/>
      <c r="B79" s="850" t="s">
        <v>720</v>
      </c>
      <c r="C79" s="516" t="s">
        <v>594</v>
      </c>
      <c r="D79" s="517" t="s">
        <v>9</v>
      </c>
      <c r="E79" s="180">
        <f>+CONT.PISO.LOSA.ZOCALO!P25</f>
        <v>238.84999999999997</v>
      </c>
      <c r="F79" s="176">
        <f>+A.Precios!F1083</f>
        <v>0</v>
      </c>
      <c r="G79" s="64">
        <f t="shared" si="7"/>
        <v>0</v>
      </c>
      <c r="H79" s="66"/>
      <c r="I79" s="65" t="e">
        <f t="shared" si="6"/>
        <v>#DIV/0!</v>
      </c>
      <c r="J79" s="67"/>
      <c r="K79" s="818"/>
      <c r="L79" s="459"/>
      <c r="M79" s="459"/>
      <c r="N79" s="819"/>
      <c r="O79" s="819"/>
      <c r="P79" s="819"/>
      <c r="Q79" s="819"/>
      <c r="R79" s="819"/>
      <c r="S79" s="819"/>
      <c r="T79" s="819"/>
      <c r="U79" s="819"/>
      <c r="V79" s="819"/>
      <c r="W79" s="819"/>
      <c r="X79" s="819"/>
      <c r="Y79" s="819"/>
    </row>
    <row r="80" spans="1:25" ht="20.25" hidden="1" customHeight="1">
      <c r="A80" s="845"/>
      <c r="B80" s="850" t="s">
        <v>721</v>
      </c>
      <c r="C80" s="508" t="s">
        <v>584</v>
      </c>
      <c r="D80" s="517"/>
      <c r="E80" s="180"/>
      <c r="F80" s="176"/>
      <c r="G80" s="64"/>
      <c r="H80" s="66"/>
      <c r="I80" s="65"/>
      <c r="J80" s="67"/>
      <c r="K80" s="818"/>
      <c r="L80" s="459"/>
      <c r="M80" s="459"/>
      <c r="N80" s="819"/>
      <c r="O80" s="819"/>
      <c r="P80" s="819"/>
      <c r="Q80" s="819"/>
      <c r="R80" s="819"/>
      <c r="S80" s="819"/>
      <c r="T80" s="819"/>
      <c r="U80" s="819"/>
      <c r="V80" s="819"/>
      <c r="W80" s="819"/>
      <c r="X80" s="819"/>
      <c r="Y80" s="819"/>
    </row>
    <row r="81" spans="1:25" ht="20.25" hidden="1" customHeight="1">
      <c r="A81" s="845"/>
      <c r="B81" s="850" t="s">
        <v>722</v>
      </c>
      <c r="C81" s="522" t="s">
        <v>624</v>
      </c>
      <c r="D81" s="517"/>
      <c r="E81" s="180"/>
      <c r="F81" s="176"/>
      <c r="G81" s="64"/>
      <c r="H81" s="66"/>
      <c r="I81" s="65"/>
      <c r="J81" s="67"/>
      <c r="K81" s="818"/>
      <c r="L81" s="459"/>
      <c r="M81" s="459"/>
      <c r="N81" s="819"/>
      <c r="O81" s="819"/>
      <c r="P81" s="819"/>
      <c r="Q81" s="819"/>
      <c r="R81" s="819"/>
      <c r="S81" s="819"/>
      <c r="T81" s="819"/>
      <c r="U81" s="819"/>
      <c r="V81" s="819"/>
      <c r="W81" s="819"/>
      <c r="X81" s="819"/>
      <c r="Y81" s="819"/>
    </row>
    <row r="82" spans="1:25" ht="20.25" hidden="1" customHeight="1">
      <c r="A82" s="845"/>
      <c r="B82" s="850" t="s">
        <v>723</v>
      </c>
      <c r="C82" s="522" t="s">
        <v>616</v>
      </c>
      <c r="D82" s="517"/>
      <c r="E82" s="180"/>
      <c r="F82" s="176"/>
      <c r="G82" s="64"/>
      <c r="H82" s="66"/>
      <c r="I82" s="65"/>
      <c r="J82" s="67"/>
      <c r="K82" s="818"/>
      <c r="L82" s="459"/>
      <c r="M82" s="459"/>
      <c r="N82" s="819"/>
      <c r="O82" s="819"/>
      <c r="P82" s="819"/>
      <c r="Q82" s="819"/>
      <c r="R82" s="819"/>
      <c r="S82" s="819"/>
      <c r="T82" s="819"/>
      <c r="U82" s="819"/>
      <c r="V82" s="819"/>
      <c r="W82" s="819"/>
      <c r="X82" s="819"/>
      <c r="Y82" s="819"/>
    </row>
    <row r="83" spans="1:25" ht="20.25" hidden="1" customHeight="1">
      <c r="A83" s="845"/>
      <c r="B83" s="850" t="s">
        <v>724</v>
      </c>
      <c r="C83" s="522" t="s">
        <v>595</v>
      </c>
      <c r="D83" s="517" t="s">
        <v>9</v>
      </c>
      <c r="E83" s="180">
        <v>0</v>
      </c>
      <c r="F83" s="176" t="e">
        <f>+A.Precios!#REF!</f>
        <v>#REF!</v>
      </c>
      <c r="G83" s="64" t="e">
        <f t="shared" si="7"/>
        <v>#REF!</v>
      </c>
      <c r="H83" s="66"/>
      <c r="I83" s="65" t="e">
        <f>+G83/$H$208*100</f>
        <v>#REF!</v>
      </c>
      <c r="J83" s="67"/>
      <c r="K83" s="818"/>
      <c r="L83" s="459"/>
      <c r="M83" s="459"/>
      <c r="N83" s="819"/>
      <c r="O83" s="819"/>
      <c r="P83" s="819"/>
      <c r="Q83" s="819"/>
      <c r="R83" s="819"/>
      <c r="S83" s="819"/>
      <c r="T83" s="819"/>
      <c r="U83" s="819"/>
      <c r="V83" s="819"/>
      <c r="W83" s="819"/>
      <c r="X83" s="819"/>
      <c r="Y83" s="819"/>
    </row>
    <row r="84" spans="1:25" ht="20.25" customHeight="1">
      <c r="A84" s="845"/>
      <c r="B84" s="850" t="s">
        <v>725</v>
      </c>
      <c r="C84" s="516" t="s">
        <v>596</v>
      </c>
      <c r="D84" s="517" t="s">
        <v>15</v>
      </c>
      <c r="E84" s="180">
        <f>+CARP.VID.POLI.PINTSINT!S37</f>
        <v>8.4960000000000022</v>
      </c>
      <c r="F84" s="176">
        <f>+A.Precios!F1115</f>
        <v>0</v>
      </c>
      <c r="G84" s="64">
        <f>+F84*E84</f>
        <v>0</v>
      </c>
      <c r="H84" s="66"/>
      <c r="I84" s="65" t="e">
        <f>+G84/$H$208*100</f>
        <v>#DIV/0!</v>
      </c>
      <c r="J84" s="67"/>
      <c r="K84" s="818"/>
      <c r="L84" s="459"/>
      <c r="M84" s="459"/>
      <c r="N84" s="819"/>
      <c r="O84" s="819"/>
      <c r="P84" s="819"/>
      <c r="Q84" s="819"/>
      <c r="R84" s="819"/>
      <c r="S84" s="819"/>
      <c r="T84" s="819"/>
      <c r="U84" s="819"/>
      <c r="V84" s="819"/>
      <c r="W84" s="819"/>
      <c r="X84" s="819"/>
      <c r="Y84" s="819"/>
    </row>
    <row r="85" spans="1:25" ht="20.25" hidden="1" customHeight="1">
      <c r="A85" s="845"/>
      <c r="B85" s="850" t="s">
        <v>611</v>
      </c>
      <c r="C85" s="508" t="s">
        <v>598</v>
      </c>
      <c r="D85" s="517"/>
      <c r="E85" s="180"/>
      <c r="F85" s="176"/>
      <c r="G85" s="64"/>
      <c r="H85" s="66"/>
      <c r="I85" s="65"/>
      <c r="J85" s="67"/>
      <c r="K85" s="818"/>
      <c r="L85" s="459"/>
      <c r="M85" s="459"/>
      <c r="N85" s="819"/>
      <c r="O85" s="819"/>
      <c r="P85" s="819"/>
      <c r="Q85" s="819"/>
      <c r="R85" s="819"/>
      <c r="S85" s="819"/>
      <c r="T85" s="819"/>
      <c r="U85" s="819"/>
      <c r="V85" s="819"/>
      <c r="W85" s="819"/>
      <c r="X85" s="819"/>
      <c r="Y85" s="819"/>
    </row>
    <row r="86" spans="1:25" ht="20.25" hidden="1" customHeight="1">
      <c r="A86" s="845"/>
      <c r="B86" s="850" t="s">
        <v>627</v>
      </c>
      <c r="C86" s="516" t="s">
        <v>626</v>
      </c>
      <c r="D86" s="517" t="s">
        <v>15</v>
      </c>
      <c r="E86" s="180">
        <f>+E37</f>
        <v>274.82400000000001</v>
      </c>
      <c r="F86" s="176">
        <f>+F77*3</f>
        <v>0</v>
      </c>
      <c r="G86" s="64">
        <f>+F86*E86</f>
        <v>0</v>
      </c>
      <c r="H86" s="66"/>
      <c r="I86" s="65" t="e">
        <f t="shared" ref="I86:I91" si="8">+G86/$H$208*100</f>
        <v>#DIV/0!</v>
      </c>
      <c r="J86" s="67"/>
      <c r="K86" s="818"/>
      <c r="L86" s="459"/>
      <c r="M86" s="459"/>
      <c r="N86" s="819"/>
      <c r="O86" s="819"/>
      <c r="P86" s="819"/>
      <c r="Q86" s="819"/>
      <c r="R86" s="819"/>
      <c r="S86" s="819"/>
      <c r="T86" s="819"/>
      <c r="U86" s="819"/>
      <c r="V86" s="819"/>
      <c r="W86" s="819"/>
      <c r="X86" s="819"/>
      <c r="Y86" s="819"/>
    </row>
    <row r="87" spans="1:25" ht="20.25" hidden="1" customHeight="1">
      <c r="A87" s="845"/>
      <c r="B87" s="850" t="s">
        <v>644</v>
      </c>
      <c r="C87" s="516" t="s">
        <v>585</v>
      </c>
      <c r="D87" s="517" t="s">
        <v>9</v>
      </c>
      <c r="E87" s="180">
        <v>0</v>
      </c>
      <c r="F87" s="176">
        <f>+F79</f>
        <v>0</v>
      </c>
      <c r="G87" s="64">
        <f t="shared" si="7"/>
        <v>0</v>
      </c>
      <c r="H87" s="66"/>
      <c r="I87" s="65" t="e">
        <f t="shared" si="8"/>
        <v>#DIV/0!</v>
      </c>
      <c r="J87" s="67"/>
      <c r="K87" s="818"/>
      <c r="L87" s="459"/>
      <c r="M87" s="459"/>
      <c r="N87" s="819"/>
      <c r="O87" s="819"/>
      <c r="P87" s="819"/>
      <c r="Q87" s="819"/>
      <c r="R87" s="819"/>
      <c r="S87" s="819"/>
      <c r="T87" s="819"/>
      <c r="U87" s="819"/>
      <c r="V87" s="819"/>
      <c r="W87" s="819"/>
      <c r="X87" s="819"/>
      <c r="Y87" s="819"/>
    </row>
    <row r="88" spans="1:25" ht="20.25" hidden="1" customHeight="1">
      <c r="A88" s="845"/>
      <c r="B88" s="850" t="s">
        <v>612</v>
      </c>
      <c r="C88" s="516" t="s">
        <v>548</v>
      </c>
      <c r="D88" s="517" t="s">
        <v>15</v>
      </c>
      <c r="E88" s="180">
        <v>27</v>
      </c>
      <c r="F88" s="176" t="e">
        <f>+A.Precios!#REF!</f>
        <v>#REF!</v>
      </c>
      <c r="G88" s="64" t="e">
        <f>+F88*E88</f>
        <v>#REF!</v>
      </c>
      <c r="H88" s="66"/>
      <c r="I88" s="65" t="e">
        <f t="shared" si="8"/>
        <v>#REF!</v>
      </c>
      <c r="J88" s="67"/>
      <c r="K88" s="818"/>
      <c r="L88" s="459"/>
      <c r="M88" s="459"/>
      <c r="N88" s="819"/>
      <c r="O88" s="819"/>
      <c r="P88" s="819"/>
      <c r="Q88" s="819"/>
      <c r="R88" s="819"/>
      <c r="S88" s="819"/>
      <c r="T88" s="819"/>
      <c r="U88" s="819"/>
      <c r="V88" s="819"/>
      <c r="W88" s="819"/>
      <c r="X88" s="819"/>
      <c r="Y88" s="819"/>
    </row>
    <row r="89" spans="1:25" ht="20.25" customHeight="1">
      <c r="A89" s="845"/>
      <c r="B89" s="850" t="s">
        <v>726</v>
      </c>
      <c r="C89" s="521" t="s">
        <v>331</v>
      </c>
      <c r="D89" s="517"/>
      <c r="E89" s="180"/>
      <c r="F89" s="176"/>
      <c r="G89" s="64" t="e">
        <f>SUM(G90:G99)</f>
        <v>#REF!</v>
      </c>
      <c r="H89" s="66"/>
      <c r="I89" s="65" t="e">
        <f t="shared" si="8"/>
        <v>#REF!</v>
      </c>
      <c r="J89" s="67"/>
      <c r="K89" s="818"/>
      <c r="L89" s="459"/>
      <c r="M89" s="459"/>
      <c r="N89" s="819"/>
      <c r="O89" s="819"/>
      <c r="P89" s="819"/>
      <c r="Q89" s="819"/>
      <c r="R89" s="819"/>
      <c r="S89" s="819"/>
      <c r="T89" s="819"/>
      <c r="U89" s="819"/>
      <c r="V89" s="819"/>
      <c r="W89" s="819"/>
      <c r="X89" s="819"/>
      <c r="Y89" s="819"/>
    </row>
    <row r="90" spans="1:25" ht="20.25" customHeight="1">
      <c r="A90" s="845"/>
      <c r="B90" s="850" t="s">
        <v>727</v>
      </c>
      <c r="C90" s="508" t="str">
        <f>+'PRES. PARA COEF.'!C62</f>
        <v>De hormigón sin armar</v>
      </c>
      <c r="D90" s="517" t="s">
        <v>15</v>
      </c>
      <c r="E90" s="180">
        <f>+CONT.PISO.LOSA.ZOCALO!L29</f>
        <v>151.56</v>
      </c>
      <c r="F90" s="176">
        <f>+A.Precios!F1151</f>
        <v>0</v>
      </c>
      <c r="G90" s="66">
        <f>+E90*F90</f>
        <v>0</v>
      </c>
      <c r="H90" s="66"/>
      <c r="I90" s="65" t="e">
        <f t="shared" si="8"/>
        <v>#DIV/0!</v>
      </c>
      <c r="J90" s="67"/>
      <c r="K90" s="818"/>
      <c r="L90" s="459"/>
      <c r="M90" s="459"/>
      <c r="N90" s="819"/>
      <c r="O90" s="819"/>
      <c r="P90" s="819"/>
      <c r="Q90" s="819"/>
      <c r="R90" s="819"/>
      <c r="S90" s="819"/>
      <c r="T90" s="819"/>
      <c r="U90" s="819"/>
      <c r="V90" s="819"/>
      <c r="W90" s="819"/>
      <c r="X90" s="819"/>
      <c r="Y90" s="819"/>
    </row>
    <row r="91" spans="1:25" ht="20.25" customHeight="1">
      <c r="A91" s="845"/>
      <c r="B91" s="850" t="s">
        <v>728</v>
      </c>
      <c r="C91" s="508" t="s">
        <v>597</v>
      </c>
      <c r="D91" s="517" t="s">
        <v>14</v>
      </c>
      <c r="E91" s="180">
        <v>0</v>
      </c>
      <c r="F91" s="176" t="e">
        <f>+A.Precios!#REF!</f>
        <v>#REF!</v>
      </c>
      <c r="G91" s="64" t="e">
        <f t="shared" ref="G91:G99" si="9">+F91*E91</f>
        <v>#REF!</v>
      </c>
      <c r="H91" s="66"/>
      <c r="I91" s="65" t="e">
        <f t="shared" si="8"/>
        <v>#REF!</v>
      </c>
      <c r="J91" s="67"/>
      <c r="K91" s="818"/>
      <c r="L91" s="459"/>
      <c r="M91" s="459"/>
      <c r="N91" s="819"/>
      <c r="O91" s="819"/>
      <c r="P91" s="819"/>
      <c r="Q91" s="819"/>
      <c r="R91" s="819"/>
      <c r="S91" s="819"/>
      <c r="T91" s="819"/>
      <c r="U91" s="819"/>
      <c r="V91" s="819"/>
      <c r="W91" s="819"/>
      <c r="X91" s="819"/>
      <c r="Y91" s="819"/>
    </row>
    <row r="92" spans="1:25" ht="20.25" customHeight="1">
      <c r="A92" s="845"/>
      <c r="B92" s="850" t="s">
        <v>729</v>
      </c>
      <c r="C92" s="508" t="s">
        <v>617</v>
      </c>
      <c r="D92" s="517"/>
      <c r="E92" s="180"/>
      <c r="F92" s="176"/>
      <c r="G92" s="64"/>
      <c r="H92" s="66"/>
      <c r="I92" s="65"/>
      <c r="J92" s="67"/>
      <c r="K92" s="818"/>
      <c r="L92" s="459"/>
      <c r="M92" s="459"/>
      <c r="N92" s="819"/>
      <c r="O92" s="819"/>
      <c r="P92" s="819"/>
      <c r="Q92" s="819"/>
      <c r="R92" s="819"/>
      <c r="S92" s="819"/>
      <c r="T92" s="819"/>
      <c r="U92" s="819"/>
      <c r="V92" s="819"/>
      <c r="W92" s="819"/>
      <c r="X92" s="819"/>
      <c r="Y92" s="819"/>
    </row>
    <row r="93" spans="1:25" ht="20.25" hidden="1" customHeight="1">
      <c r="A93" s="845"/>
      <c r="B93" s="850" t="s">
        <v>730</v>
      </c>
      <c r="C93" s="508" t="s">
        <v>598</v>
      </c>
      <c r="D93" s="517" t="s">
        <v>15</v>
      </c>
      <c r="E93" s="180">
        <v>0</v>
      </c>
      <c r="F93" s="176" t="e">
        <f>+A.Precios!#REF!</f>
        <v>#REF!</v>
      </c>
      <c r="G93" s="64" t="e">
        <f t="shared" si="9"/>
        <v>#REF!</v>
      </c>
      <c r="H93" s="66"/>
      <c r="I93" s="65" t="e">
        <f>+G93/$H$208*100</f>
        <v>#REF!</v>
      </c>
      <c r="J93" s="67"/>
      <c r="K93" s="818"/>
      <c r="L93" s="459"/>
      <c r="M93" s="459"/>
      <c r="N93" s="819"/>
      <c r="O93" s="819"/>
      <c r="P93" s="819"/>
      <c r="Q93" s="819"/>
      <c r="R93" s="819"/>
      <c r="S93" s="819"/>
      <c r="T93" s="819"/>
      <c r="U93" s="819"/>
      <c r="V93" s="819"/>
      <c r="W93" s="819"/>
      <c r="X93" s="819"/>
      <c r="Y93" s="819"/>
    </row>
    <row r="94" spans="1:25" ht="20.25" customHeight="1">
      <c r="A94" s="845"/>
      <c r="B94" s="850" t="s">
        <v>731</v>
      </c>
      <c r="C94" s="522" t="s">
        <v>647</v>
      </c>
      <c r="D94" s="517"/>
      <c r="E94" s="180"/>
      <c r="F94" s="176"/>
      <c r="G94" s="64"/>
      <c r="H94" s="66"/>
      <c r="I94" s="65"/>
      <c r="J94" s="67"/>
      <c r="K94" s="818"/>
      <c r="L94" s="459"/>
      <c r="M94" s="459"/>
      <c r="N94" s="819"/>
      <c r="O94" s="819"/>
      <c r="P94" s="819"/>
      <c r="Q94" s="819"/>
      <c r="R94" s="819"/>
      <c r="S94" s="819"/>
      <c r="T94" s="819"/>
      <c r="U94" s="819"/>
      <c r="V94" s="819"/>
      <c r="W94" s="819"/>
      <c r="X94" s="819"/>
      <c r="Y94" s="819"/>
    </row>
    <row r="95" spans="1:25" ht="20.25" customHeight="1" thickBot="1">
      <c r="A95" s="845"/>
      <c r="B95" s="850" t="s">
        <v>732</v>
      </c>
      <c r="C95" s="508" t="s">
        <v>548</v>
      </c>
      <c r="D95" s="517" t="s">
        <v>15</v>
      </c>
      <c r="E95" s="180">
        <v>0</v>
      </c>
      <c r="F95" s="176" t="e">
        <f>A.Precios!#REF!</f>
        <v>#REF!</v>
      </c>
      <c r="G95" s="64" t="e">
        <f t="shared" si="9"/>
        <v>#REF!</v>
      </c>
      <c r="H95" s="66"/>
      <c r="I95" s="65" t="e">
        <f>+G95/$H$208*100</f>
        <v>#REF!</v>
      </c>
      <c r="J95" s="67"/>
      <c r="K95" s="818"/>
      <c r="L95" s="459"/>
      <c r="M95" s="459"/>
      <c r="N95" s="819"/>
      <c r="O95" s="819"/>
      <c r="P95" s="819"/>
      <c r="Q95" s="819"/>
      <c r="R95" s="819"/>
      <c r="S95" s="819"/>
      <c r="T95" s="819"/>
      <c r="U95" s="819"/>
      <c r="V95" s="819"/>
      <c r="W95" s="819"/>
      <c r="X95" s="819"/>
      <c r="Y95" s="819"/>
    </row>
    <row r="96" spans="1:25" ht="20.25" hidden="1" customHeight="1">
      <c r="A96" s="845"/>
      <c r="B96" s="850" t="s">
        <v>801</v>
      </c>
      <c r="C96" s="508" t="s">
        <v>585</v>
      </c>
      <c r="D96" s="517" t="s">
        <v>9</v>
      </c>
      <c r="E96" s="180">
        <f>+CONT.PISO.LOSA.ZOCALO!R25+CONT.PISO.LOSA.ZOCALO!Q25</f>
        <v>97.35</v>
      </c>
      <c r="F96" s="176">
        <f>+A.Precios!F1218</f>
        <v>0</v>
      </c>
      <c r="G96" s="64">
        <f t="shared" si="9"/>
        <v>0</v>
      </c>
      <c r="H96" s="66"/>
      <c r="I96" s="65" t="e">
        <f>+G96/$H$208*100</f>
        <v>#DIV/0!</v>
      </c>
      <c r="J96" s="67"/>
      <c r="K96" s="818"/>
      <c r="L96" s="459"/>
      <c r="M96" s="459"/>
      <c r="N96" s="819"/>
      <c r="O96" s="819"/>
      <c r="P96" s="819"/>
      <c r="Q96" s="819"/>
      <c r="R96" s="819"/>
      <c r="S96" s="819"/>
      <c r="T96" s="819"/>
      <c r="U96" s="819"/>
      <c r="V96" s="819"/>
      <c r="W96" s="819"/>
      <c r="X96" s="819"/>
      <c r="Y96" s="819"/>
    </row>
    <row r="97" spans="1:25" ht="20.25" hidden="1" customHeight="1">
      <c r="A97" s="845"/>
      <c r="B97" s="850" t="s">
        <v>732</v>
      </c>
      <c r="C97" s="508" t="s">
        <v>648</v>
      </c>
      <c r="D97" s="517" t="s">
        <v>15</v>
      </c>
      <c r="E97" s="180">
        <v>45</v>
      </c>
      <c r="F97" s="176">
        <f>+A.Precios!F1219*45</f>
        <v>68.412960000000012</v>
      </c>
      <c r="G97" s="64">
        <f t="shared" si="9"/>
        <v>3078.5832000000005</v>
      </c>
      <c r="H97" s="66"/>
      <c r="I97" s="65" t="e">
        <f>+G97/$H$208*100</f>
        <v>#DIV/0!</v>
      </c>
      <c r="J97" s="67"/>
      <c r="K97" s="818"/>
      <c r="L97" s="459"/>
      <c r="M97" s="459"/>
      <c r="N97" s="819"/>
      <c r="O97" s="819"/>
      <c r="P97" s="819"/>
      <c r="Q97" s="819"/>
      <c r="R97" s="819"/>
      <c r="S97" s="819"/>
      <c r="T97" s="819"/>
      <c r="U97" s="819"/>
      <c r="V97" s="819"/>
      <c r="W97" s="819"/>
      <c r="X97" s="819"/>
      <c r="Y97" s="819"/>
    </row>
    <row r="98" spans="1:25" ht="20.25" hidden="1" customHeight="1">
      <c r="A98" s="845"/>
      <c r="B98" s="850" t="s">
        <v>802</v>
      </c>
      <c r="C98" s="508" t="s">
        <v>623</v>
      </c>
      <c r="D98" s="517"/>
      <c r="E98" s="180"/>
      <c r="F98" s="176"/>
      <c r="G98" s="64"/>
      <c r="H98" s="66"/>
      <c r="I98" s="65"/>
      <c r="J98" s="67"/>
      <c r="K98" s="818"/>
      <c r="L98" s="459"/>
      <c r="M98" s="459"/>
      <c r="N98" s="819"/>
      <c r="O98" s="819"/>
      <c r="P98" s="819"/>
      <c r="Q98" s="819"/>
      <c r="R98" s="819"/>
      <c r="S98" s="819"/>
      <c r="T98" s="819"/>
      <c r="U98" s="819"/>
      <c r="V98" s="819"/>
      <c r="W98" s="819"/>
      <c r="X98" s="819"/>
      <c r="Y98" s="819"/>
    </row>
    <row r="99" spans="1:25" ht="20.25" hidden="1" customHeight="1" thickBot="1">
      <c r="A99" s="845"/>
      <c r="B99" s="850" t="s">
        <v>803</v>
      </c>
      <c r="C99" s="508" t="s">
        <v>643</v>
      </c>
      <c r="D99" s="517" t="s">
        <v>15</v>
      </c>
      <c r="E99" s="180">
        <v>36</v>
      </c>
      <c r="F99" s="176" t="e">
        <f>+F70</f>
        <v>#REF!</v>
      </c>
      <c r="G99" s="64" t="e">
        <f t="shared" si="9"/>
        <v>#REF!</v>
      </c>
      <c r="H99" s="66"/>
      <c r="I99" s="65" t="e">
        <f>+G99/$H$208*100</f>
        <v>#REF!</v>
      </c>
      <c r="J99" s="67"/>
      <c r="K99" s="818"/>
      <c r="L99" s="459"/>
      <c r="M99" s="459"/>
      <c r="N99" s="819"/>
      <c r="O99" s="819"/>
      <c r="P99" s="819"/>
      <c r="Q99" s="819"/>
      <c r="R99" s="819"/>
      <c r="S99" s="819"/>
      <c r="T99" s="819"/>
      <c r="U99" s="819"/>
      <c r="V99" s="819"/>
      <c r="W99" s="819"/>
      <c r="X99" s="819"/>
      <c r="Y99" s="819"/>
    </row>
    <row r="100" spans="1:25" ht="20.25" customHeight="1" thickBot="1">
      <c r="A100" s="844"/>
      <c r="B100" s="848">
        <v>7</v>
      </c>
      <c r="C100" s="512" t="s">
        <v>656</v>
      </c>
      <c r="D100" s="513"/>
      <c r="E100" s="455"/>
      <c r="F100" s="455"/>
      <c r="G100" s="500"/>
      <c r="H100" s="63">
        <f>SUM(G101)</f>
        <v>0</v>
      </c>
      <c r="I100" s="65"/>
      <c r="J100" s="457"/>
      <c r="K100" s="807"/>
      <c r="L100" s="458"/>
      <c r="M100" s="458"/>
      <c r="N100" s="621"/>
      <c r="O100" s="621"/>
      <c r="P100" s="621"/>
      <c r="Q100" s="621"/>
      <c r="R100" s="621"/>
      <c r="S100" s="621"/>
      <c r="T100" s="621"/>
      <c r="U100" s="621"/>
      <c r="V100" s="621"/>
      <c r="W100" s="621"/>
      <c r="X100" s="621"/>
      <c r="Y100" s="621"/>
    </row>
    <row r="101" spans="1:25" ht="20.25" customHeight="1">
      <c r="A101" s="845"/>
      <c r="B101" s="852" t="s">
        <v>733</v>
      </c>
      <c r="C101" s="518" t="s">
        <v>630</v>
      </c>
      <c r="D101" s="517" t="s">
        <v>15</v>
      </c>
      <c r="E101" s="180">
        <f>+CARP.VID.POLI.PINTSINT!P37</f>
        <v>22.139999999999997</v>
      </c>
      <c r="F101" s="176">
        <f>+A.Precios!F1250</f>
        <v>0</v>
      </c>
      <c r="G101" s="64">
        <f>+E101*F101</f>
        <v>0</v>
      </c>
      <c r="H101" s="66"/>
      <c r="I101" s="65" t="e">
        <f>+G101/$H$208*100</f>
        <v>#DIV/0!</v>
      </c>
      <c r="J101" s="808"/>
      <c r="K101" s="820"/>
      <c r="L101" s="821"/>
      <c r="M101" s="821"/>
      <c r="N101" s="822"/>
      <c r="O101" s="822"/>
      <c r="P101" s="822"/>
      <c r="Q101" s="822"/>
      <c r="R101" s="822"/>
      <c r="S101" s="822"/>
      <c r="T101" s="822"/>
      <c r="U101" s="822"/>
      <c r="V101" s="822"/>
      <c r="W101" s="822"/>
      <c r="X101" s="822"/>
      <c r="Y101" s="822"/>
    </row>
    <row r="102" spans="1:25" ht="20.25" customHeight="1" thickBot="1">
      <c r="A102" s="845"/>
      <c r="B102" s="851" t="s">
        <v>734</v>
      </c>
      <c r="C102" s="831" t="s">
        <v>645</v>
      </c>
      <c r="D102" s="827"/>
      <c r="E102" s="828"/>
      <c r="F102" s="829"/>
      <c r="G102" s="830"/>
      <c r="H102" s="164"/>
      <c r="I102" s="65"/>
      <c r="J102" s="832"/>
      <c r="K102" s="825"/>
      <c r="L102" s="610"/>
      <c r="M102" s="610"/>
      <c r="N102" s="826"/>
      <c r="O102" s="826"/>
      <c r="P102" s="826"/>
      <c r="Q102" s="826"/>
      <c r="R102" s="826"/>
      <c r="S102" s="826"/>
      <c r="T102" s="826"/>
      <c r="U102" s="826"/>
      <c r="V102" s="826"/>
      <c r="W102" s="826"/>
      <c r="X102" s="826"/>
      <c r="Y102" s="826"/>
    </row>
    <row r="103" spans="1:25" ht="20.25" customHeight="1" thickBot="1">
      <c r="A103" s="844"/>
      <c r="B103" s="848">
        <v>8</v>
      </c>
      <c r="C103" s="512" t="s">
        <v>657</v>
      </c>
      <c r="D103" s="513"/>
      <c r="E103" s="455"/>
      <c r="F103" s="455"/>
      <c r="G103" s="456"/>
      <c r="H103" s="63" t="e">
        <f>SUM(G104:G106)</f>
        <v>#REF!</v>
      </c>
      <c r="I103" s="65"/>
      <c r="J103" s="457"/>
      <c r="K103" s="807"/>
      <c r="L103" s="458"/>
      <c r="M103" s="458"/>
      <c r="N103" s="621"/>
      <c r="O103" s="621"/>
      <c r="P103" s="621"/>
      <c r="Q103" s="621"/>
      <c r="R103" s="621"/>
      <c r="S103" s="621"/>
      <c r="T103" s="621"/>
      <c r="U103" s="621"/>
      <c r="V103" s="621"/>
      <c r="W103" s="621"/>
      <c r="X103" s="621"/>
      <c r="Y103" s="621"/>
    </row>
    <row r="104" spans="1:25" ht="20.25" customHeight="1">
      <c r="A104" s="845"/>
      <c r="B104" s="850" t="s">
        <v>735</v>
      </c>
      <c r="C104" s="518" t="s">
        <v>600</v>
      </c>
      <c r="D104" s="517" t="s">
        <v>15</v>
      </c>
      <c r="E104" s="180">
        <f>+CUB.TECHO!F25</f>
        <v>1052.9041545</v>
      </c>
      <c r="F104" s="176" t="e">
        <f>+A.Precios!F1320</f>
        <v>#REF!</v>
      </c>
      <c r="G104" s="64" t="e">
        <f>+F104*E104</f>
        <v>#REF!</v>
      </c>
      <c r="H104" s="66"/>
      <c r="I104" s="65" t="e">
        <f>+G104/$H$208*100</f>
        <v>#REF!</v>
      </c>
      <c r="J104" s="67"/>
      <c r="K104" s="818"/>
      <c r="L104" s="459"/>
      <c r="M104" s="459"/>
      <c r="N104" s="819"/>
      <c r="O104" s="819"/>
      <c r="P104" s="819"/>
      <c r="Q104" s="819"/>
      <c r="R104" s="819"/>
      <c r="S104" s="819"/>
      <c r="T104" s="819"/>
      <c r="U104" s="819"/>
      <c r="V104" s="819"/>
      <c r="W104" s="819"/>
      <c r="X104" s="819"/>
      <c r="Y104" s="819"/>
    </row>
    <row r="105" spans="1:25" ht="20.25" customHeight="1" thickBot="1">
      <c r="A105" s="845"/>
      <c r="B105" s="850" t="s">
        <v>736</v>
      </c>
      <c r="C105" s="511" t="s">
        <v>599</v>
      </c>
      <c r="D105" s="517"/>
      <c r="E105" s="180"/>
      <c r="F105" s="176"/>
      <c r="G105" s="64"/>
      <c r="H105" s="66"/>
      <c r="I105" s="65"/>
      <c r="J105" s="67"/>
      <c r="K105" s="818"/>
      <c r="L105" s="459"/>
      <c r="M105" s="459"/>
      <c r="N105" s="819"/>
      <c r="O105" s="819"/>
      <c r="P105" s="819"/>
      <c r="Q105" s="819"/>
      <c r="R105" s="819"/>
      <c r="S105" s="819"/>
      <c r="T105" s="819"/>
      <c r="U105" s="819"/>
      <c r="V105" s="819"/>
      <c r="W105" s="819"/>
      <c r="X105" s="819"/>
      <c r="Y105" s="819"/>
    </row>
    <row r="106" spans="1:25" ht="20.25" hidden="1" customHeight="1" thickBot="1">
      <c r="A106" s="845"/>
      <c r="B106" s="850" t="s">
        <v>609</v>
      </c>
      <c r="C106" s="511" t="s">
        <v>610</v>
      </c>
      <c r="D106" s="517" t="s">
        <v>15</v>
      </c>
      <c r="E106" s="180">
        <f>+CUB.TECHO!G25</f>
        <v>274.82400000000001</v>
      </c>
      <c r="F106" s="176">
        <f>+A.Precios!F1353</f>
        <v>0</v>
      </c>
      <c r="G106" s="64">
        <f>+F106*E106</f>
        <v>0</v>
      </c>
      <c r="H106" s="66"/>
      <c r="I106" s="65" t="e">
        <f>+G106/$H$208*100</f>
        <v>#DIV/0!</v>
      </c>
      <c r="J106" s="67"/>
      <c r="K106" s="818"/>
      <c r="L106" s="459"/>
      <c r="M106" s="459"/>
      <c r="N106" s="819"/>
      <c r="O106" s="819"/>
      <c r="P106" s="819"/>
      <c r="Q106" s="819"/>
      <c r="R106" s="819"/>
      <c r="S106" s="819"/>
      <c r="T106" s="819"/>
      <c r="U106" s="819"/>
      <c r="V106" s="819"/>
      <c r="W106" s="819"/>
      <c r="X106" s="819"/>
      <c r="Y106" s="819"/>
    </row>
    <row r="107" spans="1:25" ht="20.25" customHeight="1" thickBot="1">
      <c r="A107" s="844"/>
      <c r="B107" s="848">
        <v>9</v>
      </c>
      <c r="C107" s="512" t="s">
        <v>658</v>
      </c>
      <c r="D107" s="513"/>
      <c r="E107" s="455"/>
      <c r="F107" s="455"/>
      <c r="G107" s="456"/>
      <c r="H107" s="63" t="e">
        <f>SUM(G108+G111+G112)</f>
        <v>#REF!</v>
      </c>
      <c r="I107" s="65"/>
      <c r="J107" s="457"/>
      <c r="K107" s="807"/>
      <c r="L107" s="458"/>
      <c r="M107" s="458"/>
      <c r="N107" s="621"/>
      <c r="O107" s="621"/>
      <c r="P107" s="621"/>
      <c r="Q107" s="621"/>
      <c r="R107" s="621"/>
      <c r="S107" s="621"/>
      <c r="T107" s="621"/>
      <c r="U107" s="621"/>
      <c r="V107" s="621"/>
      <c r="W107" s="621"/>
      <c r="X107" s="621"/>
      <c r="Y107" s="621"/>
    </row>
    <row r="108" spans="1:25" ht="20.25" customHeight="1">
      <c r="A108" s="845"/>
      <c r="B108" s="850" t="s">
        <v>737</v>
      </c>
      <c r="C108" s="510" t="s">
        <v>336</v>
      </c>
      <c r="D108" s="517"/>
      <c r="E108" s="180"/>
      <c r="F108" s="176"/>
      <c r="G108" s="64">
        <f>G109+G110</f>
        <v>0</v>
      </c>
      <c r="H108" s="66"/>
      <c r="I108" s="65" t="e">
        <f t="shared" ref="I108:I114" si="10">+G108/$H$208*100</f>
        <v>#DIV/0!</v>
      </c>
      <c r="J108" s="67"/>
      <c r="K108" s="818"/>
      <c r="L108" s="459"/>
      <c r="M108" s="459"/>
      <c r="N108" s="819"/>
      <c r="O108" s="819"/>
      <c r="P108" s="819"/>
      <c r="Q108" s="819"/>
      <c r="R108" s="819"/>
      <c r="S108" s="819"/>
      <c r="T108" s="819"/>
      <c r="U108" s="819"/>
      <c r="V108" s="819"/>
      <c r="W108" s="819"/>
      <c r="X108" s="819"/>
      <c r="Y108" s="819"/>
    </row>
    <row r="109" spans="1:25" ht="20.25" customHeight="1">
      <c r="A109" s="845"/>
      <c r="B109" s="850" t="s">
        <v>738</v>
      </c>
      <c r="C109" s="511" t="s">
        <v>338</v>
      </c>
      <c r="D109" s="517" t="s">
        <v>15</v>
      </c>
      <c r="E109" s="180">
        <f>+MAMP.DURL.REV.PINT.PLENO!X128</f>
        <v>210.93587468099997</v>
      </c>
      <c r="F109" s="176">
        <f>+A.Precios!F1387</f>
        <v>0</v>
      </c>
      <c r="G109" s="64">
        <f>+F109*E109</f>
        <v>0</v>
      </c>
      <c r="H109" s="66"/>
      <c r="I109" s="65" t="e">
        <f t="shared" si="10"/>
        <v>#DIV/0!</v>
      </c>
      <c r="J109" s="67"/>
      <c r="K109" s="818"/>
      <c r="L109" s="459"/>
      <c r="M109" s="459"/>
      <c r="N109" s="819"/>
      <c r="O109" s="819"/>
      <c r="P109" s="819"/>
      <c r="Q109" s="819"/>
      <c r="R109" s="819"/>
      <c r="S109" s="819"/>
      <c r="T109" s="819"/>
      <c r="U109" s="819"/>
      <c r="V109" s="819"/>
      <c r="W109" s="819"/>
      <c r="X109" s="819"/>
      <c r="Y109" s="819"/>
    </row>
    <row r="110" spans="1:25" ht="20.25" customHeight="1" thickBot="1">
      <c r="A110" s="845"/>
      <c r="B110" s="850" t="s">
        <v>739</v>
      </c>
      <c r="C110" s="511" t="s">
        <v>339</v>
      </c>
      <c r="D110" s="517" t="s">
        <v>15</v>
      </c>
      <c r="E110" s="180">
        <f>+MAMP.DURL.REV.PINT.PLENO!Y128</f>
        <v>950.0139999999999</v>
      </c>
      <c r="F110" s="176">
        <f>+A.Precios!F1418</f>
        <v>0</v>
      </c>
      <c r="G110" s="64">
        <f>+F110*E110</f>
        <v>0</v>
      </c>
      <c r="H110" s="66"/>
      <c r="I110" s="65" t="e">
        <f t="shared" si="10"/>
        <v>#DIV/0!</v>
      </c>
      <c r="J110" s="67"/>
      <c r="K110" s="818"/>
      <c r="L110" s="459"/>
      <c r="M110" s="459"/>
      <c r="N110" s="819"/>
      <c r="O110" s="819"/>
      <c r="P110" s="819"/>
      <c r="Q110" s="819"/>
      <c r="R110" s="819"/>
      <c r="S110" s="819"/>
      <c r="T110" s="819"/>
      <c r="U110" s="819"/>
      <c r="V110" s="819"/>
      <c r="W110" s="819"/>
      <c r="X110" s="819"/>
      <c r="Y110" s="819"/>
    </row>
    <row r="111" spans="1:25" ht="20.25" hidden="1" customHeight="1">
      <c r="A111" s="845"/>
      <c r="B111" s="850" t="s">
        <v>393</v>
      </c>
      <c r="C111" s="510" t="s">
        <v>394</v>
      </c>
      <c r="D111" s="517" t="s">
        <v>15</v>
      </c>
      <c r="E111" s="540"/>
      <c r="F111" s="176"/>
      <c r="G111" s="64">
        <f>+F111*E111</f>
        <v>0</v>
      </c>
      <c r="H111" s="66"/>
      <c r="I111" s="65" t="e">
        <f t="shared" si="10"/>
        <v>#DIV/0!</v>
      </c>
      <c r="J111" s="67"/>
      <c r="K111" s="818"/>
      <c r="L111" s="459"/>
      <c r="M111" s="459"/>
      <c r="N111" s="819"/>
      <c r="O111" s="819"/>
      <c r="P111" s="819"/>
      <c r="Q111" s="819"/>
      <c r="R111" s="819"/>
      <c r="S111" s="819"/>
      <c r="T111" s="819"/>
      <c r="U111" s="819"/>
      <c r="V111" s="819"/>
      <c r="W111" s="819"/>
      <c r="X111" s="819"/>
      <c r="Y111" s="819"/>
    </row>
    <row r="112" spans="1:25" ht="20.25" hidden="1" customHeight="1">
      <c r="A112" s="845"/>
      <c r="B112" s="850" t="s">
        <v>804</v>
      </c>
      <c r="C112" s="510" t="s">
        <v>395</v>
      </c>
      <c r="D112" s="517" t="s">
        <v>15</v>
      </c>
      <c r="E112" s="540"/>
      <c r="F112" s="176"/>
      <c r="G112" s="64" t="e">
        <f>+G113+G114</f>
        <v>#REF!</v>
      </c>
      <c r="H112" s="66"/>
      <c r="I112" s="65" t="e">
        <f t="shared" si="10"/>
        <v>#REF!</v>
      </c>
      <c r="J112" s="67"/>
      <c r="K112" s="818"/>
      <c r="L112" s="459"/>
      <c r="M112" s="459"/>
      <c r="N112" s="819"/>
      <c r="O112" s="819"/>
      <c r="P112" s="819"/>
      <c r="Q112" s="819"/>
      <c r="R112" s="819"/>
      <c r="S112" s="819"/>
      <c r="T112" s="819"/>
      <c r="U112" s="819"/>
      <c r="V112" s="819"/>
      <c r="W112" s="819"/>
      <c r="X112" s="819"/>
      <c r="Y112" s="819"/>
    </row>
    <row r="113" spans="1:25" ht="20.25" hidden="1" customHeight="1" thickBot="1">
      <c r="A113" s="845"/>
      <c r="B113" s="850" t="s">
        <v>805</v>
      </c>
      <c r="C113" s="511" t="s">
        <v>556</v>
      </c>
      <c r="D113" s="517" t="s">
        <v>15</v>
      </c>
      <c r="E113" s="180">
        <v>56</v>
      </c>
      <c r="F113" s="176" t="e">
        <f>A.Precios!#REF!</f>
        <v>#REF!</v>
      </c>
      <c r="G113" s="64" t="e">
        <f>+F113*E113</f>
        <v>#REF!</v>
      </c>
      <c r="H113" s="66"/>
      <c r="I113" s="65" t="e">
        <f>+G113/$H$208*100</f>
        <v>#REF!</v>
      </c>
      <c r="J113" s="67"/>
      <c r="K113" s="818"/>
      <c r="L113" s="459"/>
      <c r="M113" s="459"/>
      <c r="N113" s="819"/>
      <c r="O113" s="819"/>
      <c r="P113" s="819"/>
      <c r="Q113" s="819"/>
      <c r="R113" s="819"/>
      <c r="S113" s="819"/>
      <c r="T113" s="819"/>
      <c r="U113" s="819"/>
      <c r="V113" s="819"/>
      <c r="W113" s="819"/>
      <c r="X113" s="819"/>
      <c r="Y113" s="819"/>
    </row>
    <row r="114" spans="1:25" ht="20.25" hidden="1" customHeight="1" thickBot="1">
      <c r="A114" s="845"/>
      <c r="B114" s="850" t="s">
        <v>549</v>
      </c>
      <c r="C114" s="511" t="s">
        <v>546</v>
      </c>
      <c r="D114" s="517" t="s">
        <v>15</v>
      </c>
      <c r="E114" s="180">
        <f>+E106</f>
        <v>274.82400000000001</v>
      </c>
      <c r="F114" s="176" t="e">
        <f>A.Precios!#REF!*1.2</f>
        <v>#REF!</v>
      </c>
      <c r="G114" s="64" t="e">
        <f>+F114*E114</f>
        <v>#REF!</v>
      </c>
      <c r="H114" s="66"/>
      <c r="I114" s="65" t="e">
        <f t="shared" si="10"/>
        <v>#REF!</v>
      </c>
      <c r="J114" s="67"/>
      <c r="K114" s="818"/>
      <c r="L114" s="459"/>
      <c r="M114" s="459"/>
      <c r="N114" s="819"/>
      <c r="O114" s="819"/>
      <c r="P114" s="819"/>
      <c r="Q114" s="819"/>
      <c r="R114" s="819"/>
      <c r="S114" s="819"/>
      <c r="T114" s="819"/>
      <c r="U114" s="819"/>
      <c r="V114" s="819"/>
      <c r="W114" s="819"/>
      <c r="X114" s="819"/>
      <c r="Y114" s="819"/>
    </row>
    <row r="115" spans="1:25" ht="20.25" customHeight="1" thickBot="1">
      <c r="A115" s="844"/>
      <c r="B115" s="848">
        <v>10</v>
      </c>
      <c r="C115" s="512" t="s">
        <v>659</v>
      </c>
      <c r="D115" s="513"/>
      <c r="E115" s="455"/>
      <c r="F115" s="455"/>
      <c r="G115" s="456"/>
      <c r="H115" s="63" t="e">
        <f>SUM(G116:G119)</f>
        <v>#REF!</v>
      </c>
      <c r="I115" s="65"/>
      <c r="J115" s="457"/>
      <c r="K115" s="807"/>
      <c r="L115" s="458"/>
      <c r="M115" s="458"/>
      <c r="N115" s="621"/>
      <c r="O115" s="621"/>
      <c r="P115" s="621"/>
      <c r="Q115" s="621"/>
      <c r="R115" s="621"/>
      <c r="S115" s="621"/>
      <c r="T115" s="621"/>
      <c r="U115" s="621"/>
      <c r="V115" s="621"/>
      <c r="W115" s="621"/>
      <c r="X115" s="621"/>
      <c r="Y115" s="621"/>
    </row>
    <row r="116" spans="1:25" ht="20.25" customHeight="1">
      <c r="A116" s="845"/>
      <c r="B116" s="850" t="s">
        <v>740</v>
      </c>
      <c r="C116" s="507" t="s">
        <v>28</v>
      </c>
      <c r="D116" s="517" t="s">
        <v>4</v>
      </c>
      <c r="E116" s="180">
        <v>1</v>
      </c>
      <c r="F116" s="176" t="e">
        <f>+A.Precios!F1462</f>
        <v>#REF!</v>
      </c>
      <c r="G116" s="66" t="e">
        <f>+E116*F116</f>
        <v>#REF!</v>
      </c>
      <c r="H116" s="66"/>
      <c r="I116" s="65" t="e">
        <f>+G116/$H$208*100</f>
        <v>#REF!</v>
      </c>
      <c r="J116" s="67"/>
      <c r="K116" s="818"/>
      <c r="L116" s="459"/>
      <c r="M116" s="459"/>
      <c r="N116" s="819"/>
      <c r="O116" s="819"/>
      <c r="P116" s="819"/>
      <c r="Q116" s="819"/>
      <c r="R116" s="819"/>
      <c r="S116" s="819"/>
      <c r="T116" s="819"/>
      <c r="U116" s="819"/>
      <c r="V116" s="819"/>
      <c r="W116" s="819"/>
      <c r="X116" s="819"/>
      <c r="Y116" s="819"/>
    </row>
    <row r="117" spans="1:25" ht="20.25" customHeight="1">
      <c r="A117" s="845"/>
      <c r="B117" s="850" t="s">
        <v>806</v>
      </c>
      <c r="C117" s="508" t="s">
        <v>340</v>
      </c>
      <c r="D117" s="517" t="s">
        <v>4</v>
      </c>
      <c r="E117" s="540"/>
      <c r="F117" s="176"/>
      <c r="G117" s="64">
        <f>+F117*E117</f>
        <v>0</v>
      </c>
      <c r="H117" s="66"/>
      <c r="I117" s="65" t="e">
        <f>+G117/$H$208*100</f>
        <v>#DIV/0!</v>
      </c>
      <c r="J117" s="67"/>
      <c r="K117" s="818"/>
      <c r="L117" s="459"/>
      <c r="M117" s="459"/>
      <c r="N117" s="819"/>
      <c r="O117" s="819"/>
      <c r="P117" s="819"/>
      <c r="Q117" s="819"/>
      <c r="R117" s="819"/>
      <c r="S117" s="819"/>
      <c r="T117" s="819"/>
      <c r="U117" s="819"/>
      <c r="V117" s="819"/>
      <c r="W117" s="819"/>
      <c r="X117" s="819"/>
      <c r="Y117" s="819"/>
    </row>
    <row r="118" spans="1:25" ht="20.25" customHeight="1">
      <c r="A118" s="845"/>
      <c r="B118" s="850" t="s">
        <v>800</v>
      </c>
      <c r="C118" s="508" t="s">
        <v>343</v>
      </c>
      <c r="D118" s="517" t="s">
        <v>4</v>
      </c>
      <c r="E118" s="180">
        <v>1</v>
      </c>
      <c r="F118" s="176">
        <f>+A.Precios!F1596*1</f>
        <v>0</v>
      </c>
      <c r="G118" s="64">
        <f>+F118*E118</f>
        <v>0</v>
      </c>
      <c r="H118" s="66"/>
      <c r="I118" s="65" t="e">
        <f>+G118/$H$208*100</f>
        <v>#DIV/0!</v>
      </c>
      <c r="J118" s="67"/>
      <c r="K118" s="818"/>
      <c r="L118" s="459"/>
      <c r="M118" s="459"/>
      <c r="N118" s="819"/>
      <c r="O118" s="819"/>
      <c r="P118" s="819"/>
      <c r="Q118" s="819"/>
      <c r="R118" s="819"/>
      <c r="S118" s="819"/>
      <c r="T118" s="819"/>
      <c r="U118" s="819"/>
      <c r="V118" s="819"/>
      <c r="W118" s="819"/>
      <c r="X118" s="819"/>
      <c r="Y118" s="819"/>
    </row>
    <row r="119" spans="1:25" ht="20.25" customHeight="1" thickBot="1">
      <c r="A119" s="845"/>
      <c r="B119" s="850" t="s">
        <v>741</v>
      </c>
      <c r="C119" s="508" t="s">
        <v>344</v>
      </c>
      <c r="D119" s="517" t="s">
        <v>4</v>
      </c>
      <c r="E119" s="180">
        <v>1</v>
      </c>
      <c r="F119" s="176">
        <f>+A.Precios!F1635/15</f>
        <v>0</v>
      </c>
      <c r="G119" s="64">
        <f>+F119*E119</f>
        <v>0</v>
      </c>
      <c r="H119" s="66"/>
      <c r="I119" s="65" t="e">
        <f>+G119/$H$208*100</f>
        <v>#DIV/0!</v>
      </c>
      <c r="J119" s="67"/>
      <c r="K119" s="818"/>
      <c r="L119" s="459"/>
      <c r="M119" s="459"/>
      <c r="N119" s="819"/>
      <c r="O119" s="819"/>
      <c r="P119" s="819"/>
      <c r="Q119" s="819"/>
      <c r="R119" s="819"/>
      <c r="S119" s="819"/>
      <c r="T119" s="819"/>
      <c r="U119" s="819"/>
      <c r="V119" s="819"/>
      <c r="W119" s="819"/>
      <c r="X119" s="819"/>
      <c r="Y119" s="819"/>
    </row>
    <row r="120" spans="1:25" ht="20.25" customHeight="1" thickBot="1">
      <c r="A120" s="54"/>
      <c r="B120" s="848">
        <v>11</v>
      </c>
      <c r="C120" s="512" t="s">
        <v>660</v>
      </c>
      <c r="D120" s="513"/>
      <c r="E120" s="455"/>
      <c r="F120" s="455"/>
      <c r="G120" s="456"/>
      <c r="H120" s="63" t="e">
        <f>SUM(G121:G124)</f>
        <v>#REF!</v>
      </c>
      <c r="I120" s="65"/>
      <c r="J120" s="457"/>
      <c r="K120" s="807"/>
      <c r="L120" s="458"/>
      <c r="M120" s="458"/>
      <c r="N120" s="621"/>
      <c r="O120" s="621"/>
      <c r="P120" s="621"/>
      <c r="Q120" s="621"/>
      <c r="R120" s="621"/>
      <c r="S120" s="621"/>
      <c r="T120" s="621"/>
      <c r="U120" s="621"/>
      <c r="V120" s="621"/>
      <c r="W120" s="621"/>
      <c r="X120" s="621"/>
      <c r="Y120" s="621"/>
    </row>
    <row r="121" spans="1:25" ht="20.25" customHeight="1">
      <c r="A121" s="845"/>
      <c r="B121" s="850" t="s">
        <v>742</v>
      </c>
      <c r="C121" s="506" t="s">
        <v>345</v>
      </c>
      <c r="D121" s="517" t="s">
        <v>537</v>
      </c>
      <c r="E121" s="180">
        <v>1</v>
      </c>
      <c r="F121" s="176" t="e">
        <f>+A.Precios!#REF!</f>
        <v>#REF!</v>
      </c>
      <c r="G121" s="66" t="e">
        <f>+E121*F121</f>
        <v>#REF!</v>
      </c>
      <c r="H121" s="66"/>
      <c r="I121" s="65" t="e">
        <f>+G121/$H$208*100</f>
        <v>#REF!</v>
      </c>
      <c r="J121" s="67"/>
      <c r="K121" s="818"/>
      <c r="L121" s="459"/>
      <c r="M121" s="459"/>
      <c r="N121" s="819"/>
      <c r="O121" s="819"/>
      <c r="P121" s="819"/>
      <c r="Q121" s="819"/>
      <c r="R121" s="819"/>
      <c r="S121" s="819"/>
      <c r="T121" s="819"/>
      <c r="U121" s="819"/>
      <c r="V121" s="819"/>
      <c r="W121" s="819"/>
      <c r="X121" s="819"/>
      <c r="Y121" s="819"/>
    </row>
    <row r="122" spans="1:25" ht="20.25" customHeight="1">
      <c r="A122" s="845"/>
      <c r="B122" s="850" t="s">
        <v>743</v>
      </c>
      <c r="C122" s="506" t="s">
        <v>557</v>
      </c>
      <c r="D122" s="517" t="s">
        <v>537</v>
      </c>
      <c r="E122" s="180">
        <v>1</v>
      </c>
      <c r="F122" s="176" t="e">
        <f>+A.Precios!#REF!</f>
        <v>#REF!</v>
      </c>
      <c r="G122" s="64" t="e">
        <f>+F122*E122</f>
        <v>#REF!</v>
      </c>
      <c r="H122" s="66"/>
      <c r="I122" s="65" t="e">
        <f>+G122/$H$208*100</f>
        <v>#REF!</v>
      </c>
      <c r="J122" s="67"/>
      <c r="K122" s="818"/>
      <c r="L122" s="459"/>
      <c r="M122" s="459"/>
      <c r="N122" s="819"/>
      <c r="O122" s="819"/>
      <c r="P122" s="819"/>
      <c r="Q122" s="819"/>
      <c r="R122" s="819"/>
      <c r="S122" s="819"/>
      <c r="T122" s="819"/>
      <c r="U122" s="819"/>
      <c r="V122" s="819"/>
      <c r="W122" s="819"/>
      <c r="X122" s="819"/>
      <c r="Y122" s="819"/>
    </row>
    <row r="123" spans="1:25" ht="20.25" customHeight="1">
      <c r="A123" s="845"/>
      <c r="B123" s="850" t="s">
        <v>744</v>
      </c>
      <c r="C123" s="506" t="s">
        <v>558</v>
      </c>
      <c r="D123" s="517" t="s">
        <v>537</v>
      </c>
      <c r="E123" s="180">
        <v>1</v>
      </c>
      <c r="F123" s="176" t="e">
        <f>+A.Precios!#REF!</f>
        <v>#REF!</v>
      </c>
      <c r="G123" s="64" t="e">
        <f>+F123*E123</f>
        <v>#REF!</v>
      </c>
      <c r="H123" s="66"/>
      <c r="I123" s="65" t="e">
        <f>+G123/$H$208*100</f>
        <v>#REF!</v>
      </c>
      <c r="J123" s="67"/>
      <c r="K123" s="818"/>
      <c r="L123" s="459"/>
      <c r="M123" s="459"/>
      <c r="N123" s="819"/>
      <c r="O123" s="819"/>
      <c r="P123" s="819"/>
      <c r="Q123" s="819"/>
      <c r="R123" s="819"/>
      <c r="S123" s="819"/>
      <c r="T123" s="819"/>
      <c r="U123" s="819"/>
      <c r="V123" s="819"/>
      <c r="W123" s="819"/>
      <c r="X123" s="819"/>
      <c r="Y123" s="819"/>
    </row>
    <row r="124" spans="1:25" ht="20.25" customHeight="1" thickBot="1">
      <c r="A124" s="845"/>
      <c r="B124" s="850" t="s">
        <v>745</v>
      </c>
      <c r="C124" s="506" t="s">
        <v>290</v>
      </c>
      <c r="D124" s="517" t="s">
        <v>537</v>
      </c>
      <c r="E124" s="180">
        <v>1</v>
      </c>
      <c r="F124" s="176" t="e">
        <f>+A.Precios!#REF!</f>
        <v>#REF!</v>
      </c>
      <c r="G124" s="64" t="e">
        <f>+F124*E124</f>
        <v>#REF!</v>
      </c>
      <c r="H124" s="66"/>
      <c r="I124" s="65" t="e">
        <f>+G124/$H$208*100</f>
        <v>#REF!</v>
      </c>
      <c r="J124" s="67"/>
      <c r="K124" s="818"/>
      <c r="L124" s="459"/>
      <c r="M124" s="459"/>
      <c r="N124" s="819"/>
      <c r="O124" s="819"/>
      <c r="P124" s="819"/>
      <c r="Q124" s="819"/>
      <c r="R124" s="819"/>
      <c r="S124" s="819"/>
      <c r="T124" s="819"/>
      <c r="U124" s="819"/>
      <c r="V124" s="819"/>
      <c r="W124" s="819"/>
      <c r="X124" s="819"/>
      <c r="Y124" s="819"/>
    </row>
    <row r="125" spans="1:25" ht="20.25" customHeight="1" thickBot="1">
      <c r="A125" s="844"/>
      <c r="B125" s="848">
        <v>12</v>
      </c>
      <c r="C125" s="512" t="s">
        <v>661</v>
      </c>
      <c r="D125" s="513"/>
      <c r="E125" s="455"/>
      <c r="F125" s="455"/>
      <c r="G125" s="456"/>
      <c r="H125" s="63" t="e">
        <f>SUM(G126:G133)</f>
        <v>#REF!</v>
      </c>
      <c r="I125" s="65"/>
      <c r="J125" s="457"/>
      <c r="K125" s="807"/>
      <c r="L125" s="458"/>
      <c r="M125" s="458"/>
      <c r="N125" s="621"/>
      <c r="O125" s="621"/>
      <c r="P125" s="621"/>
      <c r="Q125" s="621"/>
      <c r="R125" s="621"/>
      <c r="S125" s="621"/>
      <c r="T125" s="621"/>
      <c r="U125" s="621"/>
      <c r="V125" s="621"/>
      <c r="W125" s="621"/>
      <c r="X125" s="621"/>
      <c r="Y125" s="621"/>
    </row>
    <row r="126" spans="1:25" ht="20.25" customHeight="1">
      <c r="A126" s="845"/>
      <c r="B126" s="850" t="s">
        <v>746</v>
      </c>
      <c r="C126" s="505" t="s">
        <v>601</v>
      </c>
      <c r="D126" s="517" t="s">
        <v>537</v>
      </c>
      <c r="E126" s="180">
        <v>1</v>
      </c>
      <c r="F126" s="176" t="e">
        <f>+A.Precios!#REF!</f>
        <v>#REF!</v>
      </c>
      <c r="G126" s="64" t="e">
        <f t="shared" ref="G126:G133" si="11">+F126*E126</f>
        <v>#REF!</v>
      </c>
      <c r="H126" s="66"/>
      <c r="I126" s="65" t="e">
        <f t="shared" ref="I126:I133" si="12">+G126/$H$208*100</f>
        <v>#REF!</v>
      </c>
      <c r="J126" s="67"/>
      <c r="K126" s="818"/>
      <c r="L126" s="459"/>
      <c r="M126" s="459"/>
      <c r="N126" s="819"/>
      <c r="O126" s="819"/>
      <c r="P126" s="819"/>
      <c r="Q126" s="819"/>
      <c r="R126" s="819"/>
      <c r="S126" s="819"/>
      <c r="T126" s="819"/>
      <c r="U126" s="819"/>
      <c r="V126" s="819"/>
      <c r="W126" s="819"/>
      <c r="X126" s="819"/>
      <c r="Y126" s="819"/>
    </row>
    <row r="127" spans="1:25" ht="20.25" customHeight="1">
      <c r="A127" s="845"/>
      <c r="B127" s="850" t="s">
        <v>747</v>
      </c>
      <c r="C127" s="529" t="s">
        <v>559</v>
      </c>
      <c r="D127" s="517" t="s">
        <v>537</v>
      </c>
      <c r="E127" s="180">
        <v>1</v>
      </c>
      <c r="F127" s="176" t="e">
        <f>+A.Precios!#REF!</f>
        <v>#REF!</v>
      </c>
      <c r="G127" s="64" t="e">
        <f t="shared" si="11"/>
        <v>#REF!</v>
      </c>
      <c r="H127" s="66"/>
      <c r="I127" s="65" t="e">
        <f t="shared" si="12"/>
        <v>#REF!</v>
      </c>
      <c r="J127" s="67"/>
      <c r="K127" s="818"/>
      <c r="L127" s="459"/>
      <c r="M127" s="459"/>
      <c r="N127" s="819"/>
      <c r="O127" s="819"/>
      <c r="P127" s="819"/>
      <c r="Q127" s="819"/>
      <c r="R127" s="819"/>
      <c r="S127" s="819"/>
      <c r="T127" s="819"/>
      <c r="U127" s="819"/>
      <c r="V127" s="819"/>
      <c r="W127" s="819"/>
      <c r="X127" s="819"/>
      <c r="Y127" s="819"/>
    </row>
    <row r="128" spans="1:25" ht="20.25" customHeight="1">
      <c r="A128" s="845"/>
      <c r="B128" s="850" t="s">
        <v>748</v>
      </c>
      <c r="C128" s="529" t="s">
        <v>560</v>
      </c>
      <c r="D128" s="517" t="s">
        <v>537</v>
      </c>
      <c r="E128" s="180">
        <v>1</v>
      </c>
      <c r="F128" s="176" t="e">
        <f>+A.Precios!#REF!</f>
        <v>#REF!</v>
      </c>
      <c r="G128" s="64" t="e">
        <f t="shared" si="11"/>
        <v>#REF!</v>
      </c>
      <c r="H128" s="66"/>
      <c r="I128" s="65" t="e">
        <f t="shared" si="12"/>
        <v>#REF!</v>
      </c>
      <c r="J128" s="67"/>
      <c r="K128" s="818"/>
      <c r="L128" s="459"/>
      <c r="M128" s="459"/>
      <c r="N128" s="819"/>
      <c r="O128" s="819"/>
      <c r="P128" s="819"/>
      <c r="Q128" s="819"/>
      <c r="R128" s="819"/>
      <c r="S128" s="819"/>
      <c r="T128" s="819"/>
      <c r="U128" s="819"/>
      <c r="V128" s="819"/>
      <c r="W128" s="819"/>
      <c r="X128" s="819"/>
      <c r="Y128" s="819"/>
    </row>
    <row r="129" spans="1:25" ht="20.25" customHeight="1">
      <c r="A129" s="845"/>
      <c r="B129" s="850" t="s">
        <v>749</v>
      </c>
      <c r="C129" s="529" t="s">
        <v>561</v>
      </c>
      <c r="D129" s="517" t="s">
        <v>537</v>
      </c>
      <c r="E129" s="180">
        <v>1</v>
      </c>
      <c r="F129" s="176" t="e">
        <f>+A.Precios!#REF!</f>
        <v>#REF!</v>
      </c>
      <c r="G129" s="64" t="e">
        <f t="shared" si="11"/>
        <v>#REF!</v>
      </c>
      <c r="H129" s="66"/>
      <c r="I129" s="65" t="e">
        <f t="shared" si="12"/>
        <v>#REF!</v>
      </c>
      <c r="J129" s="67"/>
      <c r="K129" s="818"/>
      <c r="L129" s="459"/>
      <c r="M129" s="459"/>
      <c r="N129" s="819"/>
      <c r="O129" s="819"/>
      <c r="P129" s="819"/>
      <c r="Q129" s="819"/>
      <c r="R129" s="819"/>
      <c r="S129" s="819"/>
      <c r="T129" s="819"/>
      <c r="U129" s="819"/>
      <c r="V129" s="819"/>
      <c r="W129" s="819"/>
      <c r="X129" s="819"/>
      <c r="Y129" s="819"/>
    </row>
    <row r="130" spans="1:25" ht="20.25" customHeight="1">
      <c r="A130" s="845"/>
      <c r="B130" s="850" t="s">
        <v>750</v>
      </c>
      <c r="C130" s="529" t="s">
        <v>581</v>
      </c>
      <c r="D130" s="517" t="s">
        <v>537</v>
      </c>
      <c r="E130" s="180">
        <v>1</v>
      </c>
      <c r="F130" s="176" t="e">
        <f>+A.Precios!#REF!</f>
        <v>#REF!</v>
      </c>
      <c r="G130" s="64" t="e">
        <f t="shared" si="11"/>
        <v>#REF!</v>
      </c>
      <c r="H130" s="66"/>
      <c r="I130" s="65" t="e">
        <f t="shared" si="12"/>
        <v>#REF!</v>
      </c>
      <c r="J130" s="67"/>
      <c r="K130" s="818"/>
      <c r="L130" s="459"/>
      <c r="M130" s="459"/>
      <c r="N130" s="819"/>
      <c r="O130" s="819"/>
      <c r="P130" s="819"/>
      <c r="Q130" s="819"/>
      <c r="R130" s="819"/>
      <c r="S130" s="819"/>
      <c r="T130" s="819"/>
      <c r="U130" s="819"/>
      <c r="V130" s="819"/>
      <c r="W130" s="819"/>
      <c r="X130" s="819"/>
      <c r="Y130" s="819"/>
    </row>
    <row r="131" spans="1:25" ht="20.25" customHeight="1">
      <c r="A131" s="845"/>
      <c r="B131" s="850" t="s">
        <v>751</v>
      </c>
      <c r="C131" s="529" t="s">
        <v>293</v>
      </c>
      <c r="D131" s="517" t="s">
        <v>537</v>
      </c>
      <c r="E131" s="180">
        <v>1</v>
      </c>
      <c r="F131" s="176" t="e">
        <f>+A.Precios!#REF!</f>
        <v>#REF!</v>
      </c>
      <c r="G131" s="64" t="e">
        <f t="shared" si="11"/>
        <v>#REF!</v>
      </c>
      <c r="H131" s="66"/>
      <c r="I131" s="65" t="e">
        <f t="shared" si="12"/>
        <v>#REF!</v>
      </c>
      <c r="J131" s="67"/>
      <c r="K131" s="818"/>
      <c r="L131" s="459"/>
      <c r="M131" s="459"/>
      <c r="N131" s="819"/>
      <c r="O131" s="819"/>
      <c r="P131" s="819"/>
      <c r="Q131" s="819"/>
      <c r="R131" s="819"/>
      <c r="S131" s="819"/>
      <c r="T131" s="819"/>
      <c r="U131" s="819"/>
      <c r="V131" s="819"/>
      <c r="W131" s="819"/>
      <c r="X131" s="819"/>
      <c r="Y131" s="819"/>
    </row>
    <row r="132" spans="1:25" ht="20.25" customHeight="1">
      <c r="A132" s="845"/>
      <c r="B132" s="850" t="s">
        <v>752</v>
      </c>
      <c r="C132" s="529" t="s">
        <v>562</v>
      </c>
      <c r="D132" s="517" t="s">
        <v>537</v>
      </c>
      <c r="E132" s="180">
        <v>1</v>
      </c>
      <c r="F132" s="176" t="e">
        <f>+A.Precios!#REF!</f>
        <v>#REF!</v>
      </c>
      <c r="G132" s="64" t="e">
        <f t="shared" si="11"/>
        <v>#REF!</v>
      </c>
      <c r="H132" s="66"/>
      <c r="I132" s="65" t="e">
        <f t="shared" si="12"/>
        <v>#REF!</v>
      </c>
      <c r="J132" s="67"/>
      <c r="K132" s="818"/>
      <c r="L132" s="459"/>
      <c r="M132" s="459"/>
      <c r="N132" s="819"/>
      <c r="O132" s="819"/>
      <c r="P132" s="819"/>
      <c r="Q132" s="819"/>
      <c r="R132" s="819"/>
      <c r="S132" s="819"/>
      <c r="T132" s="819"/>
      <c r="U132" s="819"/>
      <c r="V132" s="819"/>
      <c r="W132" s="819"/>
      <c r="X132" s="819"/>
      <c r="Y132" s="819"/>
    </row>
    <row r="133" spans="1:25" ht="20.25" customHeight="1" thickBot="1">
      <c r="A133" s="845"/>
      <c r="B133" s="850" t="s">
        <v>753</v>
      </c>
      <c r="C133" s="529" t="s">
        <v>447</v>
      </c>
      <c r="D133" s="517" t="s">
        <v>537</v>
      </c>
      <c r="E133" s="180">
        <v>1</v>
      </c>
      <c r="F133" s="176" t="e">
        <f>+A.Precios!#REF!</f>
        <v>#REF!</v>
      </c>
      <c r="G133" s="64" t="e">
        <f t="shared" si="11"/>
        <v>#REF!</v>
      </c>
      <c r="H133" s="66"/>
      <c r="I133" s="65" t="e">
        <f t="shared" si="12"/>
        <v>#REF!</v>
      </c>
      <c r="J133" s="67"/>
      <c r="K133" s="818"/>
      <c r="L133" s="459"/>
      <c r="M133" s="459"/>
      <c r="N133" s="819"/>
      <c r="O133" s="819"/>
      <c r="P133" s="819"/>
      <c r="Q133" s="819"/>
      <c r="R133" s="819"/>
      <c r="S133" s="819"/>
      <c r="T133" s="819"/>
      <c r="U133" s="819"/>
      <c r="V133" s="819"/>
      <c r="W133" s="819"/>
      <c r="X133" s="819"/>
      <c r="Y133" s="819"/>
    </row>
    <row r="134" spans="1:25" ht="20.25" customHeight="1" thickBot="1">
      <c r="A134" s="844"/>
      <c r="B134" s="848">
        <v>13</v>
      </c>
      <c r="C134" s="512" t="s">
        <v>662</v>
      </c>
      <c r="D134" s="513"/>
      <c r="E134" s="455"/>
      <c r="F134" s="455"/>
      <c r="G134" s="456"/>
      <c r="H134" s="63" t="e">
        <f>SUM(G135:G139)</f>
        <v>#REF!</v>
      </c>
      <c r="I134" s="65"/>
      <c r="J134" s="457"/>
      <c r="K134" s="807"/>
      <c r="L134" s="458"/>
      <c r="M134" s="458"/>
      <c r="N134" s="621"/>
      <c r="O134" s="621"/>
      <c r="P134" s="621"/>
      <c r="Q134" s="621"/>
      <c r="R134" s="621"/>
      <c r="S134" s="621"/>
      <c r="T134" s="621"/>
      <c r="U134" s="621"/>
      <c r="V134" s="621"/>
      <c r="W134" s="621"/>
      <c r="X134" s="621"/>
      <c r="Y134" s="621"/>
    </row>
    <row r="135" spans="1:25" ht="20.25" customHeight="1">
      <c r="A135" s="845"/>
      <c r="B135" s="850" t="s">
        <v>754</v>
      </c>
      <c r="C135" s="505" t="s">
        <v>563</v>
      </c>
      <c r="D135" s="517" t="s">
        <v>537</v>
      </c>
      <c r="E135" s="180">
        <v>1</v>
      </c>
      <c r="F135" s="176" t="e">
        <f>+A.Precios!#REF!</f>
        <v>#REF!</v>
      </c>
      <c r="G135" s="64" t="e">
        <f>+F135*E135</f>
        <v>#REF!</v>
      </c>
      <c r="H135" s="66"/>
      <c r="I135" s="65" t="e">
        <f>+G135/$H$208*100</f>
        <v>#REF!</v>
      </c>
      <c r="J135" s="67"/>
      <c r="K135" s="818"/>
      <c r="L135" s="459"/>
      <c r="M135" s="459"/>
      <c r="N135" s="819"/>
      <c r="O135" s="819"/>
      <c r="P135" s="819"/>
      <c r="Q135" s="819"/>
      <c r="R135" s="819"/>
      <c r="S135" s="819"/>
      <c r="T135" s="819"/>
      <c r="U135" s="819"/>
      <c r="V135" s="819"/>
      <c r="W135" s="819"/>
      <c r="X135" s="819"/>
      <c r="Y135" s="819"/>
    </row>
    <row r="136" spans="1:25" ht="20.25" customHeight="1">
      <c r="A136" s="845"/>
      <c r="B136" s="850" t="s">
        <v>755</v>
      </c>
      <c r="C136" s="529" t="s">
        <v>602</v>
      </c>
      <c r="D136" s="517" t="s">
        <v>537</v>
      </c>
      <c r="E136" s="180">
        <v>1</v>
      </c>
      <c r="F136" s="176" t="e">
        <f>+A.Precios!#REF!/2</f>
        <v>#REF!</v>
      </c>
      <c r="G136" s="64" t="e">
        <f>+F136*E136</f>
        <v>#REF!</v>
      </c>
      <c r="H136" s="66"/>
      <c r="I136" s="65" t="e">
        <f>+G136/$H$208*100</f>
        <v>#REF!</v>
      </c>
      <c r="J136" s="67"/>
      <c r="K136" s="818"/>
      <c r="L136" s="459"/>
      <c r="M136" s="459"/>
      <c r="N136" s="819"/>
      <c r="O136" s="819"/>
      <c r="P136" s="819"/>
      <c r="Q136" s="819"/>
      <c r="R136" s="819"/>
      <c r="S136" s="819"/>
      <c r="T136" s="819"/>
      <c r="U136" s="819"/>
      <c r="V136" s="819"/>
      <c r="W136" s="819"/>
      <c r="X136" s="819"/>
      <c r="Y136" s="819"/>
    </row>
    <row r="137" spans="1:25" ht="20.25" customHeight="1">
      <c r="A137" s="845"/>
      <c r="B137" s="850" t="s">
        <v>756</v>
      </c>
      <c r="C137" s="529" t="s">
        <v>564</v>
      </c>
      <c r="D137" s="517" t="s">
        <v>537</v>
      </c>
      <c r="E137" s="180">
        <v>1</v>
      </c>
      <c r="F137" s="176" t="e">
        <f>+A.Precios!#REF!</f>
        <v>#REF!</v>
      </c>
      <c r="G137" s="64" t="e">
        <f>+F137*E137</f>
        <v>#REF!</v>
      </c>
      <c r="H137" s="66"/>
      <c r="I137" s="65" t="e">
        <f>+G137/$H$208*100</f>
        <v>#REF!</v>
      </c>
      <c r="J137" s="67"/>
      <c r="K137" s="818"/>
      <c r="L137" s="459"/>
      <c r="M137" s="459"/>
      <c r="N137" s="819"/>
      <c r="O137" s="819"/>
      <c r="P137" s="819"/>
      <c r="Q137" s="819"/>
      <c r="R137" s="819"/>
      <c r="S137" s="819"/>
      <c r="T137" s="819"/>
      <c r="U137" s="819"/>
      <c r="V137" s="819"/>
      <c r="W137" s="819"/>
      <c r="X137" s="819"/>
      <c r="Y137" s="819"/>
    </row>
    <row r="138" spans="1:25" ht="20.25" customHeight="1">
      <c r="A138" s="845"/>
      <c r="B138" s="850" t="s">
        <v>757</v>
      </c>
      <c r="C138" s="529" t="s">
        <v>290</v>
      </c>
      <c r="D138" s="517" t="s">
        <v>537</v>
      </c>
      <c r="E138" s="180">
        <v>1</v>
      </c>
      <c r="F138" s="176" t="e">
        <f>+A.Precios!#REF!</f>
        <v>#REF!</v>
      </c>
      <c r="G138" s="64" t="e">
        <f>+F138*E138</f>
        <v>#REF!</v>
      </c>
      <c r="H138" s="66"/>
      <c r="I138" s="65" t="e">
        <f>+G138/$H$208*100</f>
        <v>#REF!</v>
      </c>
      <c r="J138" s="67"/>
      <c r="K138" s="818"/>
      <c r="L138" s="459"/>
      <c r="M138" s="459"/>
      <c r="N138" s="819"/>
      <c r="O138" s="819"/>
      <c r="P138" s="819"/>
      <c r="Q138" s="819"/>
      <c r="R138" s="819"/>
      <c r="S138" s="819"/>
      <c r="T138" s="819"/>
      <c r="U138" s="819"/>
      <c r="V138" s="819"/>
      <c r="W138" s="819"/>
      <c r="X138" s="819"/>
      <c r="Y138" s="819"/>
    </row>
    <row r="139" spans="1:25" ht="20.25" customHeight="1" thickBot="1">
      <c r="A139" s="845"/>
      <c r="B139" s="850" t="s">
        <v>758</v>
      </c>
      <c r="C139" s="529" t="s">
        <v>603</v>
      </c>
      <c r="D139" s="517" t="s">
        <v>4</v>
      </c>
      <c r="E139" s="180">
        <v>1</v>
      </c>
      <c r="F139" s="176" t="e">
        <f>+A.Precios!#REF!</f>
        <v>#REF!</v>
      </c>
      <c r="G139" s="64" t="e">
        <f>+F139*E139</f>
        <v>#REF!</v>
      </c>
      <c r="H139" s="66"/>
      <c r="I139" s="65" t="e">
        <f>+G139/$H$208*100</f>
        <v>#REF!</v>
      </c>
      <c r="J139" s="67"/>
      <c r="K139" s="818"/>
      <c r="L139" s="459"/>
      <c r="M139" s="459"/>
      <c r="N139" s="819"/>
      <c r="O139" s="819"/>
      <c r="P139" s="819"/>
      <c r="Q139" s="819"/>
      <c r="R139" s="819"/>
      <c r="S139" s="819"/>
      <c r="T139" s="819"/>
      <c r="U139" s="819"/>
      <c r="V139" s="819"/>
      <c r="W139" s="819"/>
      <c r="X139" s="819"/>
      <c r="Y139" s="819"/>
    </row>
    <row r="140" spans="1:25" ht="20.25" hidden="1" customHeight="1" thickBot="1">
      <c r="A140" s="846">
        <v>14</v>
      </c>
      <c r="B140" s="853" t="s">
        <v>565</v>
      </c>
      <c r="C140" s="513"/>
      <c r="D140" s="513"/>
      <c r="E140" s="455"/>
      <c r="F140" s="455"/>
      <c r="G140" s="456"/>
      <c r="H140" s="63" t="e">
        <f>SUM(G141:G142)</f>
        <v>#REF!</v>
      </c>
      <c r="I140" s="65"/>
      <c r="J140" s="457"/>
      <c r="K140" s="807"/>
      <c r="L140" s="458"/>
      <c r="M140" s="458"/>
      <c r="N140" s="621"/>
      <c r="O140" s="621"/>
      <c r="P140" s="621"/>
      <c r="Q140" s="621"/>
      <c r="R140" s="621"/>
      <c r="S140" s="621"/>
      <c r="T140" s="621"/>
      <c r="U140" s="621"/>
      <c r="V140" s="621"/>
      <c r="W140" s="621"/>
      <c r="X140" s="621"/>
      <c r="Y140" s="621"/>
    </row>
    <row r="141" spans="1:25" ht="20.25" hidden="1" customHeight="1" thickBot="1">
      <c r="A141" s="845"/>
      <c r="B141" s="850" t="s">
        <v>360</v>
      </c>
      <c r="C141" s="506" t="s">
        <v>348</v>
      </c>
      <c r="D141" s="517" t="s">
        <v>4</v>
      </c>
      <c r="E141" s="180">
        <v>0</v>
      </c>
      <c r="F141" s="176" t="e">
        <f>A.Precios!#REF!</f>
        <v>#REF!</v>
      </c>
      <c r="G141" s="64" t="e">
        <f>+F141*E141</f>
        <v>#REF!</v>
      </c>
      <c r="H141" s="66"/>
      <c r="I141" s="65" t="e">
        <f>+G141/$H$208*100</f>
        <v>#REF!</v>
      </c>
      <c r="J141" s="67"/>
      <c r="K141" s="807"/>
      <c r="L141" s="458"/>
      <c r="M141" s="458"/>
      <c r="N141" s="621"/>
      <c r="O141" s="621"/>
      <c r="P141" s="621"/>
      <c r="Q141" s="621"/>
      <c r="R141" s="621"/>
      <c r="S141" s="621"/>
      <c r="T141" s="621"/>
      <c r="U141" s="621"/>
      <c r="V141" s="621"/>
      <c r="W141" s="621"/>
      <c r="X141" s="621"/>
      <c r="Y141" s="621"/>
    </row>
    <row r="142" spans="1:25" ht="20.25" hidden="1" customHeight="1" thickBot="1">
      <c r="A142" s="845"/>
      <c r="B142" s="850" t="s">
        <v>361</v>
      </c>
      <c r="C142" s="506" t="s">
        <v>349</v>
      </c>
      <c r="D142" s="517" t="s">
        <v>4</v>
      </c>
      <c r="E142" s="180">
        <v>1</v>
      </c>
      <c r="F142" s="176" t="e">
        <f>+A.Precios!#REF!</f>
        <v>#REF!</v>
      </c>
      <c r="G142" s="64" t="e">
        <f>+F142*E142</f>
        <v>#REF!</v>
      </c>
      <c r="H142" s="66"/>
      <c r="I142" s="65" t="e">
        <f>+G142/$H$208*100</f>
        <v>#REF!</v>
      </c>
      <c r="J142" s="67"/>
      <c r="K142" s="807"/>
      <c r="L142" s="458"/>
      <c r="M142" s="458"/>
      <c r="N142" s="621"/>
      <c r="O142" s="621"/>
      <c r="P142" s="621"/>
      <c r="Q142" s="621"/>
      <c r="R142" s="621"/>
      <c r="S142" s="621"/>
      <c r="T142" s="621"/>
      <c r="U142" s="621"/>
      <c r="V142" s="621"/>
      <c r="W142" s="621"/>
      <c r="X142" s="621"/>
      <c r="Y142" s="621"/>
    </row>
    <row r="143" spans="1:25" ht="20.25" hidden="1" customHeight="1" thickBot="1">
      <c r="A143" s="846">
        <v>15</v>
      </c>
      <c r="B143" s="853" t="s">
        <v>566</v>
      </c>
      <c r="C143" s="513"/>
      <c r="D143" s="513"/>
      <c r="E143" s="455"/>
      <c r="F143" s="455"/>
      <c r="G143" s="456"/>
      <c r="H143" s="63" t="e">
        <f>SUM(G144:G145)</f>
        <v>#REF!</v>
      </c>
      <c r="I143" s="65"/>
      <c r="J143" s="457"/>
      <c r="K143" s="807"/>
      <c r="L143" s="458"/>
      <c r="M143" s="458"/>
      <c r="N143" s="621"/>
      <c r="O143" s="621"/>
      <c r="P143" s="621"/>
      <c r="Q143" s="621"/>
      <c r="R143" s="621"/>
      <c r="S143" s="621"/>
      <c r="T143" s="621"/>
      <c r="U143" s="621"/>
      <c r="V143" s="621"/>
      <c r="W143" s="621"/>
      <c r="X143" s="621"/>
      <c r="Y143" s="621"/>
    </row>
    <row r="144" spans="1:25" ht="20.25" hidden="1" customHeight="1" thickBot="1">
      <c r="A144" s="846"/>
      <c r="B144" s="854" t="s">
        <v>411</v>
      </c>
      <c r="C144" s="506" t="s">
        <v>290</v>
      </c>
      <c r="D144" s="517" t="s">
        <v>537</v>
      </c>
      <c r="E144" s="180">
        <v>0</v>
      </c>
      <c r="F144" s="176" t="e">
        <f>+A.Precios!#REF!</f>
        <v>#REF!</v>
      </c>
      <c r="G144" s="64" t="e">
        <f>+F144*E144</f>
        <v>#REF!</v>
      </c>
      <c r="H144" s="164"/>
      <c r="I144" s="65" t="e">
        <f>+G144/$H$208*100</f>
        <v>#REF!</v>
      </c>
      <c r="J144" s="634"/>
      <c r="K144" s="807"/>
      <c r="L144" s="458"/>
      <c r="M144" s="458"/>
      <c r="N144" s="621"/>
      <c r="O144" s="621"/>
      <c r="P144" s="621"/>
      <c r="Q144" s="621"/>
      <c r="R144" s="621"/>
      <c r="S144" s="621"/>
      <c r="T144" s="621"/>
      <c r="U144" s="621"/>
      <c r="V144" s="621"/>
      <c r="W144" s="621"/>
      <c r="X144" s="621"/>
      <c r="Y144" s="621"/>
    </row>
    <row r="145" spans="1:25" ht="20.25" hidden="1" customHeight="1" thickBot="1">
      <c r="A145" s="845"/>
      <c r="B145" s="850" t="s">
        <v>468</v>
      </c>
      <c r="C145" s="506" t="s">
        <v>469</v>
      </c>
      <c r="D145" s="517" t="s">
        <v>4</v>
      </c>
      <c r="E145" s="180">
        <v>0</v>
      </c>
      <c r="F145" s="176" t="e">
        <f>+A.Precios!#REF!</f>
        <v>#REF!</v>
      </c>
      <c r="G145" s="64" t="e">
        <f>+F145*E145</f>
        <v>#REF!</v>
      </c>
      <c r="H145" s="66"/>
      <c r="I145" s="65" t="e">
        <f>+G145/$H$208*100</f>
        <v>#REF!</v>
      </c>
      <c r="J145" s="67"/>
      <c r="K145" s="807"/>
      <c r="L145" s="458"/>
      <c r="M145" s="458"/>
      <c r="N145" s="621"/>
      <c r="O145" s="621"/>
      <c r="P145" s="621"/>
      <c r="Q145" s="621"/>
      <c r="R145" s="621"/>
      <c r="S145" s="621"/>
      <c r="T145" s="621"/>
      <c r="U145" s="621"/>
      <c r="V145" s="621"/>
      <c r="W145" s="621"/>
      <c r="X145" s="621"/>
      <c r="Y145" s="621"/>
    </row>
    <row r="146" spans="1:25" ht="20.25" customHeight="1" thickBot="1">
      <c r="A146" s="844"/>
      <c r="B146" s="848">
        <v>16</v>
      </c>
      <c r="C146" s="512" t="s">
        <v>663</v>
      </c>
      <c r="D146" s="513"/>
      <c r="E146" s="455"/>
      <c r="F146" s="455"/>
      <c r="G146" s="456"/>
      <c r="H146" s="63" t="e">
        <f>SUM(G147:G148)</f>
        <v>#REF!</v>
      </c>
      <c r="I146" s="65"/>
      <c r="J146" s="457"/>
      <c r="K146" s="807"/>
      <c r="L146" s="458"/>
      <c r="M146" s="458"/>
      <c r="N146" s="621"/>
      <c r="O146" s="621"/>
      <c r="P146" s="621"/>
      <c r="Q146" s="621"/>
      <c r="R146" s="621"/>
      <c r="S146" s="621"/>
      <c r="T146" s="621"/>
      <c r="U146" s="621"/>
      <c r="V146" s="621"/>
      <c r="W146" s="621"/>
      <c r="X146" s="621"/>
      <c r="Y146" s="621"/>
    </row>
    <row r="147" spans="1:25" ht="20.25" customHeight="1" thickBot="1">
      <c r="A147" s="846"/>
      <c r="B147" s="854" t="s">
        <v>759</v>
      </c>
      <c r="C147" s="506" t="s">
        <v>646</v>
      </c>
      <c r="D147" s="517" t="s">
        <v>537</v>
      </c>
      <c r="E147" s="180">
        <v>1</v>
      </c>
      <c r="F147" s="176" t="e">
        <f>+F135*1.2</f>
        <v>#REF!</v>
      </c>
      <c r="G147" s="64" t="e">
        <f>+F147*E147</f>
        <v>#REF!</v>
      </c>
      <c r="H147" s="164"/>
      <c r="I147" s="65" t="e">
        <f>+G147/$H$208*100</f>
        <v>#REF!</v>
      </c>
      <c r="J147" s="634"/>
      <c r="K147" s="807"/>
      <c r="L147" s="458"/>
      <c r="M147" s="458"/>
      <c r="N147" s="621"/>
      <c r="O147" s="621"/>
      <c r="P147" s="621"/>
      <c r="Q147" s="621"/>
      <c r="R147" s="621"/>
      <c r="S147" s="621"/>
      <c r="T147" s="621"/>
      <c r="U147" s="621"/>
      <c r="V147" s="621"/>
      <c r="W147" s="621"/>
      <c r="X147" s="621"/>
      <c r="Y147" s="621"/>
    </row>
    <row r="148" spans="1:25" ht="20.25" customHeight="1" thickBot="1">
      <c r="A148" s="844"/>
      <c r="B148" s="848">
        <v>17</v>
      </c>
      <c r="C148" s="512" t="s">
        <v>664</v>
      </c>
      <c r="D148" s="513"/>
      <c r="E148" s="499"/>
      <c r="F148" s="455"/>
      <c r="G148" s="456"/>
      <c r="H148" s="63" t="e">
        <f>SUM(G149+G155+G156+G157)</f>
        <v>#REF!</v>
      </c>
      <c r="I148" s="65"/>
      <c r="J148" s="457"/>
      <c r="K148" s="807"/>
      <c r="L148" s="458"/>
      <c r="M148" s="458"/>
      <c r="N148" s="621"/>
      <c r="O148" s="621"/>
      <c r="P148" s="621"/>
      <c r="Q148" s="621"/>
      <c r="R148" s="621"/>
      <c r="S148" s="621"/>
      <c r="T148" s="621"/>
      <c r="U148" s="621"/>
      <c r="V148" s="621"/>
      <c r="W148" s="621"/>
      <c r="X148" s="621"/>
      <c r="Y148" s="621"/>
    </row>
    <row r="149" spans="1:25" ht="20.25" customHeight="1">
      <c r="A149" s="845"/>
      <c r="B149" s="850" t="s">
        <v>760</v>
      </c>
      <c r="C149" s="530" t="s">
        <v>350</v>
      </c>
      <c r="D149" s="517"/>
      <c r="E149" s="180"/>
      <c r="F149" s="176"/>
      <c r="G149" s="64" t="e">
        <f>SUM(G150:G153)</f>
        <v>#REF!</v>
      </c>
      <c r="H149" s="66"/>
      <c r="I149" s="65" t="e">
        <f t="shared" ref="I149:I157" si="13">+G149/$H$208*100</f>
        <v>#REF!</v>
      </c>
      <c r="J149" s="67"/>
      <c r="K149" s="818"/>
      <c r="L149" s="459"/>
      <c r="M149" s="459"/>
      <c r="N149" s="819"/>
      <c r="O149" s="819"/>
      <c r="P149" s="819"/>
      <c r="Q149" s="819"/>
      <c r="R149" s="819"/>
      <c r="S149" s="819"/>
      <c r="T149" s="819"/>
      <c r="U149" s="819"/>
      <c r="V149" s="819"/>
      <c r="W149" s="819"/>
      <c r="X149" s="819"/>
      <c r="Y149" s="819"/>
    </row>
    <row r="150" spans="1:25" ht="20.25" customHeight="1">
      <c r="A150" s="845"/>
      <c r="B150" s="850" t="s">
        <v>761</v>
      </c>
      <c r="C150" s="505" t="s">
        <v>567</v>
      </c>
      <c r="D150" s="517" t="s">
        <v>4</v>
      </c>
      <c r="E150" s="180">
        <v>1</v>
      </c>
      <c r="F150" s="176" t="e">
        <f>+A.Precios!#REF!</f>
        <v>#REF!</v>
      </c>
      <c r="G150" s="64" t="e">
        <f t="shared" ref="G150:G157" si="14">+F150*E150</f>
        <v>#REF!</v>
      </c>
      <c r="H150" s="66"/>
      <c r="I150" s="65" t="e">
        <f t="shared" si="13"/>
        <v>#REF!</v>
      </c>
      <c r="J150" s="67"/>
      <c r="K150" s="818"/>
      <c r="L150" s="459"/>
      <c r="M150" s="459"/>
      <c r="N150" s="819"/>
      <c r="O150" s="819"/>
      <c r="P150" s="819"/>
      <c r="Q150" s="819"/>
      <c r="R150" s="819"/>
      <c r="S150" s="819"/>
      <c r="T150" s="819"/>
      <c r="U150" s="819"/>
      <c r="V150" s="819"/>
      <c r="W150" s="819"/>
      <c r="X150" s="819"/>
      <c r="Y150" s="819"/>
    </row>
    <row r="151" spans="1:25" ht="20.25" customHeight="1">
      <c r="A151" s="845"/>
      <c r="B151" s="850" t="s">
        <v>762</v>
      </c>
      <c r="C151" s="529" t="s">
        <v>568</v>
      </c>
      <c r="D151" s="517" t="s">
        <v>4</v>
      </c>
      <c r="E151" s="180">
        <v>1</v>
      </c>
      <c r="F151" s="176" t="e">
        <f>+A.Precios!#REF!</f>
        <v>#REF!</v>
      </c>
      <c r="G151" s="64" t="e">
        <f t="shared" si="14"/>
        <v>#REF!</v>
      </c>
      <c r="H151" s="66"/>
      <c r="I151" s="65" t="e">
        <f t="shared" si="13"/>
        <v>#REF!</v>
      </c>
      <c r="J151" s="67"/>
      <c r="K151" s="818"/>
      <c r="L151" s="459"/>
      <c r="M151" s="459"/>
      <c r="N151" s="819"/>
      <c r="O151" s="819"/>
      <c r="P151" s="819"/>
      <c r="Q151" s="819"/>
      <c r="R151" s="819"/>
      <c r="S151" s="819"/>
      <c r="T151" s="819"/>
      <c r="U151" s="819"/>
      <c r="V151" s="819"/>
      <c r="W151" s="819"/>
      <c r="X151" s="819"/>
      <c r="Y151" s="819"/>
    </row>
    <row r="152" spans="1:25" ht="20.25" customHeight="1">
      <c r="A152" s="845"/>
      <c r="B152" s="850" t="s">
        <v>763</v>
      </c>
      <c r="C152" s="529" t="s">
        <v>569</v>
      </c>
      <c r="D152" s="517" t="s">
        <v>537</v>
      </c>
      <c r="E152" s="180">
        <v>1</v>
      </c>
      <c r="F152" s="176" t="e">
        <f>+A.Precios!#REF!</f>
        <v>#REF!</v>
      </c>
      <c r="G152" s="64" t="e">
        <f t="shared" si="14"/>
        <v>#REF!</v>
      </c>
      <c r="H152" s="66"/>
      <c r="I152" s="65" t="e">
        <f t="shared" si="13"/>
        <v>#REF!</v>
      </c>
      <c r="J152" s="67"/>
      <c r="K152" s="818"/>
      <c r="L152" s="459"/>
      <c r="M152" s="459"/>
      <c r="N152" s="819"/>
      <c r="O152" s="819"/>
      <c r="P152" s="819"/>
      <c r="Q152" s="819"/>
      <c r="R152" s="819"/>
      <c r="S152" s="819"/>
      <c r="T152" s="819"/>
      <c r="U152" s="819"/>
      <c r="V152" s="819"/>
      <c r="W152" s="819"/>
      <c r="X152" s="819"/>
      <c r="Y152" s="819"/>
    </row>
    <row r="153" spans="1:25" ht="20.25" customHeight="1">
      <c r="A153" s="845"/>
      <c r="B153" s="850" t="s">
        <v>764</v>
      </c>
      <c r="C153" s="529" t="s">
        <v>291</v>
      </c>
      <c r="D153" s="517" t="s">
        <v>537</v>
      </c>
      <c r="E153" s="180">
        <v>1</v>
      </c>
      <c r="F153" s="176" t="e">
        <f>+A.Precios!#REF!</f>
        <v>#REF!</v>
      </c>
      <c r="G153" s="64" t="e">
        <f t="shared" si="14"/>
        <v>#REF!</v>
      </c>
      <c r="H153" s="66"/>
      <c r="I153" s="65" t="e">
        <f t="shared" si="13"/>
        <v>#REF!</v>
      </c>
      <c r="J153" s="67"/>
      <c r="K153" s="818"/>
      <c r="L153" s="459"/>
      <c r="M153" s="459"/>
      <c r="N153" s="819"/>
      <c r="O153" s="819"/>
      <c r="P153" s="819"/>
      <c r="Q153" s="819"/>
      <c r="R153" s="819"/>
      <c r="S153" s="819"/>
      <c r="T153" s="819"/>
      <c r="U153" s="819"/>
      <c r="V153" s="819"/>
      <c r="W153" s="819"/>
      <c r="X153" s="819"/>
      <c r="Y153" s="819"/>
    </row>
    <row r="154" spans="1:25" ht="20.25" customHeight="1">
      <c r="A154" s="845"/>
      <c r="B154" s="850" t="s">
        <v>765</v>
      </c>
      <c r="C154" s="529" t="s">
        <v>570</v>
      </c>
      <c r="D154" s="517"/>
      <c r="E154" s="180"/>
      <c r="F154" s="176"/>
      <c r="G154" s="64"/>
      <c r="H154" s="66"/>
      <c r="I154" s="65"/>
      <c r="J154" s="67"/>
      <c r="K154" s="818"/>
      <c r="L154" s="459"/>
      <c r="M154" s="459"/>
      <c r="N154" s="819"/>
      <c r="O154" s="819"/>
      <c r="P154" s="819"/>
      <c r="Q154" s="819"/>
      <c r="R154" s="819"/>
      <c r="S154" s="819"/>
      <c r="T154" s="819"/>
      <c r="U154" s="819"/>
      <c r="V154" s="819"/>
      <c r="W154" s="819"/>
      <c r="X154" s="819"/>
      <c r="Y154" s="819"/>
    </row>
    <row r="155" spans="1:25" ht="20.25" customHeight="1">
      <c r="A155" s="845"/>
      <c r="B155" s="850" t="s">
        <v>807</v>
      </c>
      <c r="C155" s="521" t="s">
        <v>571</v>
      </c>
      <c r="D155" s="517" t="s">
        <v>537</v>
      </c>
      <c r="E155" s="180">
        <v>1</v>
      </c>
      <c r="F155" s="176">
        <f>+A.Precios!F1702</f>
        <v>0</v>
      </c>
      <c r="G155" s="64">
        <f t="shared" si="14"/>
        <v>0</v>
      </c>
      <c r="H155" s="66"/>
      <c r="I155" s="65" t="e">
        <f t="shared" si="13"/>
        <v>#DIV/0!</v>
      </c>
      <c r="J155" s="67"/>
      <c r="K155" s="818"/>
      <c r="L155" s="459"/>
      <c r="M155" s="459"/>
      <c r="N155" s="819"/>
      <c r="O155" s="819"/>
      <c r="P155" s="819"/>
      <c r="Q155" s="819"/>
      <c r="R155" s="819"/>
      <c r="S155" s="819"/>
      <c r="T155" s="819"/>
      <c r="U155" s="819"/>
      <c r="V155" s="819"/>
      <c r="W155" s="819"/>
      <c r="X155" s="819"/>
      <c r="Y155" s="819"/>
    </row>
    <row r="156" spans="1:25" ht="20.25" customHeight="1" thickBot="1">
      <c r="A156" s="845"/>
      <c r="B156" s="850" t="s">
        <v>766</v>
      </c>
      <c r="C156" s="521" t="s">
        <v>352</v>
      </c>
      <c r="D156" s="517" t="s">
        <v>537</v>
      </c>
      <c r="E156" s="180">
        <v>1</v>
      </c>
      <c r="F156" s="176">
        <f>+A.Precios!F1743</f>
        <v>0</v>
      </c>
      <c r="G156" s="64">
        <f>+F156*E156</f>
        <v>0</v>
      </c>
      <c r="H156" s="66"/>
      <c r="I156" s="65" t="e">
        <f>+G156/$H$208*100</f>
        <v>#DIV/0!</v>
      </c>
      <c r="J156" s="67"/>
      <c r="K156" s="818"/>
      <c r="L156" s="459"/>
      <c r="M156" s="459"/>
      <c r="N156" s="819"/>
      <c r="O156" s="819"/>
      <c r="P156" s="819"/>
      <c r="Q156" s="819"/>
      <c r="R156" s="819"/>
      <c r="S156" s="819"/>
      <c r="T156" s="819"/>
      <c r="U156" s="819"/>
      <c r="V156" s="819"/>
      <c r="W156" s="819"/>
      <c r="X156" s="819"/>
      <c r="Y156" s="819"/>
    </row>
    <row r="157" spans="1:25" ht="20.25" hidden="1" customHeight="1" thickBot="1">
      <c r="A157" s="845"/>
      <c r="B157" s="850" t="s">
        <v>473</v>
      </c>
      <c r="C157" s="521" t="s">
        <v>572</v>
      </c>
      <c r="D157" s="517" t="s">
        <v>537</v>
      </c>
      <c r="E157" s="180">
        <v>0</v>
      </c>
      <c r="F157" s="176">
        <f>+A.Precios!F1743*5</f>
        <v>0</v>
      </c>
      <c r="G157" s="64">
        <f t="shared" si="14"/>
        <v>0</v>
      </c>
      <c r="H157" s="66"/>
      <c r="I157" s="65" t="e">
        <f t="shared" si="13"/>
        <v>#DIV/0!</v>
      </c>
      <c r="J157" s="67"/>
      <c r="K157" s="807"/>
      <c r="L157" s="458"/>
      <c r="M157" s="458"/>
      <c r="N157" s="621"/>
      <c r="O157" s="621"/>
      <c r="P157" s="621"/>
      <c r="Q157" s="621"/>
      <c r="R157" s="621"/>
      <c r="S157" s="621"/>
      <c r="T157" s="621"/>
      <c r="U157" s="621"/>
      <c r="V157" s="621"/>
      <c r="W157" s="621"/>
      <c r="X157" s="621"/>
      <c r="Y157" s="621"/>
    </row>
    <row r="158" spans="1:25" ht="20.25" customHeight="1" thickBot="1">
      <c r="A158" s="844"/>
      <c r="B158" s="848">
        <v>18</v>
      </c>
      <c r="C158" s="512" t="s">
        <v>665</v>
      </c>
      <c r="D158" s="513"/>
      <c r="E158" s="455"/>
      <c r="F158" s="455"/>
      <c r="G158" s="456"/>
      <c r="H158" s="63">
        <f>SUM(G159:G162)</f>
        <v>0</v>
      </c>
      <c r="I158" s="65"/>
      <c r="J158" s="457"/>
      <c r="K158" s="807"/>
      <c r="L158" s="458"/>
      <c r="M158" s="458"/>
      <c r="N158" s="621"/>
      <c r="O158" s="621"/>
      <c r="P158" s="621"/>
      <c r="Q158" s="621"/>
      <c r="R158" s="621"/>
      <c r="S158" s="621"/>
      <c r="T158" s="621"/>
      <c r="U158" s="621"/>
      <c r="V158" s="621"/>
      <c r="W158" s="621"/>
      <c r="X158" s="621"/>
      <c r="Y158" s="621"/>
    </row>
    <row r="159" spans="1:25" ht="20.25" customHeight="1">
      <c r="A159" s="845"/>
      <c r="B159" s="850" t="s">
        <v>767</v>
      </c>
      <c r="C159" s="522" t="s">
        <v>278</v>
      </c>
      <c r="D159" s="517" t="s">
        <v>15</v>
      </c>
      <c r="E159" s="180">
        <f>+CARP.VID.POLI.PINTSINT!M37</f>
        <v>201.78570000000002</v>
      </c>
      <c r="F159" s="176">
        <f>+A.Precios!F1770</f>
        <v>0</v>
      </c>
      <c r="G159" s="64">
        <f>+F159*E159</f>
        <v>0</v>
      </c>
      <c r="H159" s="66"/>
      <c r="I159" s="65" t="e">
        <f>+G159/$H$208*100</f>
        <v>#DIV/0!</v>
      </c>
      <c r="J159" s="67"/>
      <c r="K159" s="818"/>
      <c r="L159" s="459"/>
      <c r="M159" s="459"/>
      <c r="N159" s="819"/>
      <c r="O159" s="819"/>
      <c r="P159" s="819"/>
      <c r="Q159" s="819"/>
      <c r="R159" s="819"/>
      <c r="S159" s="819"/>
      <c r="T159" s="819"/>
      <c r="U159" s="819"/>
      <c r="V159" s="819"/>
      <c r="W159" s="819"/>
      <c r="X159" s="819"/>
      <c r="Y159" s="819"/>
    </row>
    <row r="160" spans="1:25" ht="20.25" customHeight="1">
      <c r="A160" s="845"/>
      <c r="B160" s="850" t="s">
        <v>768</v>
      </c>
      <c r="C160" s="516" t="s">
        <v>205</v>
      </c>
      <c r="D160" s="517" t="s">
        <v>15</v>
      </c>
      <c r="E160" s="180">
        <f>+CARP.VID.POLI.PINTSINT!N37</f>
        <v>98.4</v>
      </c>
      <c r="F160" s="176">
        <f>+A.Precios!F1800</f>
        <v>0</v>
      </c>
      <c r="G160" s="64">
        <f>+F160*E160</f>
        <v>0</v>
      </c>
      <c r="H160" s="66"/>
      <c r="I160" s="65" t="e">
        <f>+G160/$H$208*100</f>
        <v>#DIV/0!</v>
      </c>
      <c r="J160" s="67"/>
      <c r="K160" s="818"/>
      <c r="L160" s="459"/>
      <c r="M160" s="459"/>
      <c r="N160" s="819"/>
      <c r="O160" s="819"/>
      <c r="P160" s="819"/>
      <c r="Q160" s="819"/>
      <c r="R160" s="819"/>
      <c r="S160" s="819"/>
      <c r="T160" s="819"/>
      <c r="U160" s="819"/>
      <c r="V160" s="819"/>
      <c r="W160" s="819"/>
      <c r="X160" s="819"/>
      <c r="Y160" s="819"/>
    </row>
    <row r="161" spans="1:25" ht="20.25" customHeight="1" thickBot="1">
      <c r="A161" s="845"/>
      <c r="B161" s="850" t="s">
        <v>769</v>
      </c>
      <c r="C161" s="516" t="s">
        <v>22</v>
      </c>
      <c r="D161" s="517"/>
      <c r="E161" s="180"/>
      <c r="F161" s="176"/>
      <c r="G161" s="64"/>
      <c r="H161" s="66"/>
      <c r="I161" s="65"/>
      <c r="J161" s="67"/>
      <c r="K161" s="818"/>
      <c r="L161" s="459"/>
      <c r="M161" s="459"/>
      <c r="N161" s="819"/>
      <c r="O161" s="819"/>
      <c r="P161" s="819"/>
      <c r="Q161" s="819"/>
      <c r="R161" s="819"/>
      <c r="S161" s="819"/>
      <c r="T161" s="819"/>
      <c r="U161" s="819"/>
      <c r="V161" s="819"/>
      <c r="W161" s="819"/>
      <c r="X161" s="819"/>
      <c r="Y161" s="819"/>
    </row>
    <row r="162" spans="1:25" ht="20.25" hidden="1" customHeight="1" thickBot="1">
      <c r="A162" s="845"/>
      <c r="B162" s="850" t="s">
        <v>550</v>
      </c>
      <c r="C162" s="516" t="s">
        <v>552</v>
      </c>
      <c r="D162" s="517" t="s">
        <v>15</v>
      </c>
      <c r="E162" s="180">
        <f>+CARP.VID.POLI.PINTSINT!Q37</f>
        <v>21.390599999999996</v>
      </c>
      <c r="F162" s="176">
        <f>+A.Precios!F1830</f>
        <v>0</v>
      </c>
      <c r="G162" s="64">
        <f>+F162*E162</f>
        <v>0</v>
      </c>
      <c r="H162" s="66"/>
      <c r="I162" s="65" t="e">
        <f>+G162/$H$208*100</f>
        <v>#DIV/0!</v>
      </c>
      <c r="J162" s="67"/>
      <c r="K162" s="818"/>
      <c r="L162" s="459"/>
      <c r="M162" s="459"/>
      <c r="N162" s="819"/>
      <c r="O162" s="819"/>
      <c r="P162" s="819"/>
      <c r="Q162" s="819"/>
      <c r="R162" s="819"/>
      <c r="S162" s="819"/>
      <c r="T162" s="819"/>
      <c r="U162" s="819"/>
      <c r="V162" s="819"/>
      <c r="W162" s="819"/>
      <c r="X162" s="819"/>
      <c r="Y162" s="819"/>
    </row>
    <row r="163" spans="1:25" ht="20.25" customHeight="1" thickBot="1">
      <c r="A163" s="844"/>
      <c r="B163" s="848">
        <v>19</v>
      </c>
      <c r="C163" s="512" t="s">
        <v>666</v>
      </c>
      <c r="D163" s="513"/>
      <c r="E163" s="455"/>
      <c r="F163" s="455"/>
      <c r="G163" s="456"/>
      <c r="H163" s="63" t="e">
        <f>SUM(G164:G169)</f>
        <v>#REF!</v>
      </c>
      <c r="I163" s="65"/>
      <c r="J163" s="457"/>
      <c r="K163" s="807"/>
      <c r="L163" s="458"/>
      <c r="M163" s="458"/>
      <c r="N163" s="621"/>
      <c r="O163" s="621"/>
      <c r="P163" s="621"/>
      <c r="Q163" s="621"/>
      <c r="R163" s="621"/>
      <c r="S163" s="621"/>
      <c r="T163" s="621"/>
      <c r="U163" s="621"/>
      <c r="V163" s="621"/>
      <c r="W163" s="621"/>
      <c r="X163" s="621"/>
      <c r="Y163" s="621"/>
    </row>
    <row r="164" spans="1:25" ht="20.25" customHeight="1">
      <c r="A164" s="845"/>
      <c r="B164" s="850" t="s">
        <v>770</v>
      </c>
      <c r="C164" s="522" t="s">
        <v>604</v>
      </c>
      <c r="D164" s="517" t="s">
        <v>15</v>
      </c>
      <c r="E164" s="180">
        <f>+MAMP.DURL.REV.PINT.PLENO!Z128</f>
        <v>1947.1749999999997</v>
      </c>
      <c r="F164" s="176">
        <f>+A.Precios!F1870</f>
        <v>0</v>
      </c>
      <c r="G164" s="66">
        <f t="shared" ref="G164:G169" si="15">+E164*F164</f>
        <v>0</v>
      </c>
      <c r="H164" s="66"/>
      <c r="I164" s="65" t="e">
        <f t="shared" ref="I164:I169" si="16">+G164/$H$208*100</f>
        <v>#DIV/0!</v>
      </c>
      <c r="J164" s="67"/>
      <c r="K164" s="818"/>
      <c r="L164" s="459"/>
      <c r="M164" s="459"/>
      <c r="N164" s="819"/>
      <c r="O164" s="819"/>
      <c r="P164" s="819"/>
      <c r="Q164" s="819"/>
      <c r="R164" s="819"/>
      <c r="S164" s="819"/>
      <c r="T164" s="819"/>
      <c r="U164" s="819"/>
      <c r="V164" s="819"/>
      <c r="W164" s="819"/>
      <c r="X164" s="819"/>
      <c r="Y164" s="819"/>
    </row>
    <row r="165" spans="1:25" ht="20.25" customHeight="1">
      <c r="A165" s="845"/>
      <c r="B165" s="850" t="s">
        <v>771</v>
      </c>
      <c r="C165" s="522" t="s">
        <v>539</v>
      </c>
      <c r="D165" s="517" t="s">
        <v>15</v>
      </c>
      <c r="E165" s="180">
        <f>+MAMP.DURL.REV.PINT.PLENO!AA128</f>
        <v>973.58749999999986</v>
      </c>
      <c r="F165" s="176">
        <f>+A.Precios!F1906</f>
        <v>0</v>
      </c>
      <c r="G165" s="66">
        <f t="shared" si="15"/>
        <v>0</v>
      </c>
      <c r="H165" s="66"/>
      <c r="I165" s="65" t="e">
        <f t="shared" si="16"/>
        <v>#DIV/0!</v>
      </c>
      <c r="J165" s="67"/>
      <c r="K165" s="818"/>
      <c r="L165" s="459"/>
      <c r="M165" s="459"/>
      <c r="N165" s="819"/>
      <c r="O165" s="819"/>
      <c r="P165" s="819"/>
      <c r="Q165" s="819"/>
      <c r="R165" s="819"/>
      <c r="S165" s="819"/>
      <c r="T165" s="819"/>
      <c r="U165" s="819"/>
      <c r="V165" s="819"/>
      <c r="W165" s="819"/>
      <c r="X165" s="819"/>
      <c r="Y165" s="819"/>
    </row>
    <row r="166" spans="1:25" ht="20.25" customHeight="1">
      <c r="A166" s="845"/>
      <c r="B166" s="850" t="s">
        <v>772</v>
      </c>
      <c r="C166" s="522" t="s">
        <v>540</v>
      </c>
      <c r="D166" s="517" t="s">
        <v>15</v>
      </c>
      <c r="E166" s="180">
        <f>+MAMP.DURL.REV.PINT.PLENO!AC128</f>
        <v>1160.949874681</v>
      </c>
      <c r="F166" s="176">
        <f>+A.Precios!F1942</f>
        <v>0</v>
      </c>
      <c r="G166" s="66">
        <f t="shared" si="15"/>
        <v>0</v>
      </c>
      <c r="H166" s="66"/>
      <c r="I166" s="65" t="e">
        <f t="shared" si="16"/>
        <v>#DIV/0!</v>
      </c>
      <c r="J166" s="67"/>
      <c r="K166" s="818"/>
      <c r="L166" s="459"/>
      <c r="M166" s="459"/>
      <c r="N166" s="819"/>
      <c r="O166" s="819"/>
      <c r="P166" s="819"/>
      <c r="Q166" s="819"/>
      <c r="R166" s="819"/>
      <c r="S166" s="819"/>
      <c r="T166" s="819"/>
      <c r="U166" s="819"/>
      <c r="V166" s="819"/>
      <c r="W166" s="819"/>
      <c r="X166" s="819"/>
      <c r="Y166" s="819"/>
    </row>
    <row r="167" spans="1:25" ht="20.25" customHeight="1">
      <c r="A167" s="845"/>
      <c r="B167" s="850" t="s">
        <v>773</v>
      </c>
      <c r="C167" s="522" t="s">
        <v>605</v>
      </c>
      <c r="D167" s="517" t="s">
        <v>15</v>
      </c>
      <c r="E167" s="180">
        <f>+CARP.VID.POLI.PINTSINT!O37</f>
        <v>331.08800000000002</v>
      </c>
      <c r="F167" s="176">
        <f>+A.Precios!F1977</f>
        <v>0</v>
      </c>
      <c r="G167" s="66">
        <f t="shared" si="15"/>
        <v>0</v>
      </c>
      <c r="H167" s="66"/>
      <c r="I167" s="65" t="e">
        <f t="shared" si="16"/>
        <v>#DIV/0!</v>
      </c>
      <c r="J167" s="67"/>
      <c r="K167" s="818"/>
      <c r="L167" s="459"/>
      <c r="M167" s="459"/>
      <c r="N167" s="819"/>
      <c r="O167" s="819"/>
      <c r="P167" s="819"/>
      <c r="Q167" s="819"/>
      <c r="R167" s="819"/>
      <c r="S167" s="819"/>
      <c r="T167" s="819"/>
      <c r="U167" s="819"/>
      <c r="V167" s="819"/>
      <c r="W167" s="819"/>
      <c r="X167" s="819"/>
      <c r="Y167" s="819"/>
    </row>
    <row r="168" spans="1:25" ht="20.25" hidden="1" customHeight="1" thickBot="1">
      <c r="A168" s="845"/>
      <c r="B168" s="850" t="s">
        <v>774</v>
      </c>
      <c r="C168" s="506" t="s">
        <v>541</v>
      </c>
      <c r="D168" s="517" t="s">
        <v>15</v>
      </c>
      <c r="E168" s="180">
        <v>0</v>
      </c>
      <c r="F168" s="176">
        <f>+A.Precios!F1978</f>
        <v>1.5202880000000003</v>
      </c>
      <c r="G168" s="66">
        <f t="shared" si="15"/>
        <v>0</v>
      </c>
      <c r="H168" s="66"/>
      <c r="I168" s="65" t="e">
        <f t="shared" si="16"/>
        <v>#DIV/0!</v>
      </c>
      <c r="J168" s="634"/>
      <c r="K168" s="818"/>
      <c r="L168" s="459"/>
      <c r="M168" s="459"/>
      <c r="N168" s="819"/>
      <c r="O168" s="819"/>
      <c r="P168" s="819"/>
      <c r="Q168" s="819"/>
      <c r="R168" s="819"/>
      <c r="S168" s="819"/>
      <c r="T168" s="819"/>
      <c r="U168" s="819"/>
      <c r="V168" s="819"/>
      <c r="W168" s="819"/>
      <c r="X168" s="819"/>
      <c r="Y168" s="819"/>
    </row>
    <row r="169" spans="1:25" ht="20.25" customHeight="1" thickBot="1">
      <c r="A169" s="845"/>
      <c r="B169" s="850" t="s">
        <v>774</v>
      </c>
      <c r="C169" s="609" t="s">
        <v>543</v>
      </c>
      <c r="D169" s="517" t="s">
        <v>15</v>
      </c>
      <c r="E169" s="180">
        <v>45</v>
      </c>
      <c r="F169" s="176" t="e">
        <f>+A.Precios!#REF!</f>
        <v>#REF!</v>
      </c>
      <c r="G169" s="66" t="e">
        <f t="shared" si="15"/>
        <v>#REF!</v>
      </c>
      <c r="H169" s="66"/>
      <c r="I169" s="65" t="e">
        <f t="shared" si="16"/>
        <v>#REF!</v>
      </c>
      <c r="J169" s="634"/>
      <c r="K169" s="818"/>
      <c r="L169" s="459"/>
      <c r="M169" s="459"/>
      <c r="N169" s="819"/>
      <c r="O169" s="819"/>
      <c r="P169" s="819"/>
      <c r="Q169" s="819"/>
      <c r="R169" s="819"/>
      <c r="S169" s="819"/>
      <c r="T169" s="819"/>
      <c r="U169" s="819"/>
      <c r="V169" s="819"/>
      <c r="W169" s="819"/>
      <c r="X169" s="819"/>
      <c r="Y169" s="819"/>
    </row>
    <row r="170" spans="1:25" ht="20.25" customHeight="1" thickBot="1">
      <c r="A170" s="844"/>
      <c r="B170" s="848">
        <v>20</v>
      </c>
      <c r="C170" s="512" t="s">
        <v>667</v>
      </c>
      <c r="D170" s="513"/>
      <c r="E170" s="455"/>
      <c r="F170" s="455"/>
      <c r="G170" s="456"/>
      <c r="H170" s="63" t="e">
        <f>SUM(G171:G172)</f>
        <v>#REF!</v>
      </c>
      <c r="I170" s="65"/>
      <c r="J170" s="457"/>
      <c r="K170" s="807"/>
      <c r="L170" s="458"/>
      <c r="M170" s="458"/>
      <c r="N170" s="621"/>
      <c r="O170" s="621"/>
      <c r="P170" s="621"/>
      <c r="Q170" s="621"/>
      <c r="R170" s="621"/>
      <c r="S170" s="621"/>
      <c r="T170" s="621"/>
      <c r="U170" s="621"/>
      <c r="V170" s="621"/>
      <c r="W170" s="621"/>
      <c r="X170" s="621"/>
      <c r="Y170" s="621"/>
    </row>
    <row r="171" spans="1:25" ht="20.25" customHeight="1" thickBot="1">
      <c r="A171" s="845"/>
      <c r="B171" s="850" t="s">
        <v>775</v>
      </c>
      <c r="C171" s="506" t="s">
        <v>542</v>
      </c>
      <c r="D171" s="517" t="s">
        <v>537</v>
      </c>
      <c r="E171" s="180">
        <v>1</v>
      </c>
      <c r="F171" s="176">
        <f>+A.Precios!F2012</f>
        <v>0</v>
      </c>
      <c r="G171" s="66">
        <f>+E171*F171</f>
        <v>0</v>
      </c>
      <c r="H171" s="66"/>
      <c r="I171" s="65" t="e">
        <f t="shared" ref="I171:I177" si="17">+G171/$H$208*100</f>
        <v>#DIV/0!</v>
      </c>
      <c r="J171" s="67"/>
      <c r="K171" s="818"/>
      <c r="L171" s="459"/>
      <c r="M171" s="459"/>
      <c r="N171" s="819"/>
      <c r="O171" s="819"/>
      <c r="P171" s="819"/>
      <c r="Q171" s="819"/>
      <c r="R171" s="819"/>
      <c r="S171" s="819"/>
      <c r="T171" s="819"/>
      <c r="U171" s="819"/>
      <c r="V171" s="819"/>
      <c r="W171" s="819"/>
      <c r="X171" s="819"/>
      <c r="Y171" s="819"/>
    </row>
    <row r="172" spans="1:25" ht="20.25" hidden="1" customHeight="1" thickBot="1">
      <c r="A172" s="845"/>
      <c r="B172" s="850" t="s">
        <v>370</v>
      </c>
      <c r="C172" s="506" t="s">
        <v>573</v>
      </c>
      <c r="D172" s="517" t="s">
        <v>4</v>
      </c>
      <c r="E172" s="180">
        <v>0</v>
      </c>
      <c r="F172" s="176" t="e">
        <f>+A.Precios!#REF!</f>
        <v>#REF!</v>
      </c>
      <c r="G172" s="66" t="e">
        <f>+E172*F172</f>
        <v>#REF!</v>
      </c>
      <c r="H172" s="66"/>
      <c r="I172" s="65" t="e">
        <f t="shared" si="17"/>
        <v>#REF!</v>
      </c>
      <c r="J172" s="67"/>
      <c r="K172" s="818"/>
      <c r="L172" s="459"/>
      <c r="M172" s="459"/>
      <c r="N172" s="819"/>
      <c r="O172" s="819"/>
      <c r="P172" s="819"/>
      <c r="Q172" s="819"/>
      <c r="R172" s="819"/>
      <c r="S172" s="819"/>
      <c r="T172" s="819"/>
      <c r="U172" s="819"/>
      <c r="V172" s="819"/>
      <c r="W172" s="819"/>
      <c r="X172" s="819"/>
      <c r="Y172" s="819"/>
    </row>
    <row r="173" spans="1:25" ht="20.25" customHeight="1" thickBot="1">
      <c r="A173" s="844"/>
      <c r="B173" s="848">
        <v>21</v>
      </c>
      <c r="C173" s="512" t="s">
        <v>668</v>
      </c>
      <c r="D173" s="513"/>
      <c r="E173" s="455"/>
      <c r="F173" s="455"/>
      <c r="G173" s="456"/>
      <c r="H173" s="63" t="e">
        <f>SUM(G174:G177)</f>
        <v>#REF!</v>
      </c>
      <c r="I173" s="65"/>
      <c r="J173" s="457"/>
      <c r="K173" s="807"/>
      <c r="L173" s="458"/>
      <c r="M173" s="458"/>
      <c r="N173" s="621"/>
      <c r="O173" s="621"/>
      <c r="P173" s="621"/>
      <c r="Q173" s="621"/>
      <c r="R173" s="621"/>
      <c r="S173" s="621"/>
      <c r="T173" s="621"/>
      <c r="U173" s="621"/>
      <c r="V173" s="621"/>
      <c r="W173" s="621"/>
      <c r="X173" s="621"/>
      <c r="Y173" s="621"/>
    </row>
    <row r="174" spans="1:25" ht="20.25" customHeight="1">
      <c r="A174" s="845"/>
      <c r="B174" s="850" t="s">
        <v>776</v>
      </c>
      <c r="C174" s="538" t="s">
        <v>618</v>
      </c>
      <c r="D174" s="517" t="s">
        <v>9</v>
      </c>
      <c r="E174" s="180">
        <f>+MAMP.DURL.REV.PINT.PLENO!E141</f>
        <v>78.820000000000007</v>
      </c>
      <c r="F174" s="176">
        <f>+A.Precios!F2061</f>
        <v>0</v>
      </c>
      <c r="G174" s="66">
        <f>+E174*F174</f>
        <v>0</v>
      </c>
      <c r="H174" s="66"/>
      <c r="I174" s="65" t="e">
        <f t="shared" si="17"/>
        <v>#DIV/0!</v>
      </c>
      <c r="J174" s="67"/>
      <c r="K174" s="818"/>
      <c r="L174" s="459"/>
      <c r="M174" s="459"/>
      <c r="N174" s="819"/>
      <c r="O174" s="819"/>
      <c r="P174" s="819"/>
      <c r="Q174" s="819"/>
      <c r="R174" s="819"/>
      <c r="S174" s="819"/>
      <c r="T174" s="819"/>
      <c r="U174" s="819"/>
      <c r="V174" s="819"/>
      <c r="W174" s="819"/>
      <c r="X174" s="819"/>
      <c r="Y174" s="819"/>
    </row>
    <row r="175" spans="1:25" ht="20.25" customHeight="1">
      <c r="A175" s="845"/>
      <c r="B175" s="850" t="s">
        <v>777</v>
      </c>
      <c r="C175" s="506" t="s">
        <v>356</v>
      </c>
      <c r="D175" s="517" t="s">
        <v>537</v>
      </c>
      <c r="E175" s="180">
        <v>1</v>
      </c>
      <c r="F175" s="176" t="e">
        <f>+A.Precios!#REF!</f>
        <v>#REF!</v>
      </c>
      <c r="G175" s="66" t="e">
        <f>+E175*F175</f>
        <v>#REF!</v>
      </c>
      <c r="H175" s="66"/>
      <c r="I175" s="65" t="e">
        <f t="shared" si="17"/>
        <v>#REF!</v>
      </c>
      <c r="J175" s="67"/>
      <c r="K175" s="818"/>
      <c r="L175" s="459"/>
      <c r="M175" s="459"/>
      <c r="N175" s="819"/>
      <c r="O175" s="819"/>
      <c r="P175" s="819"/>
      <c r="Q175" s="819"/>
      <c r="R175" s="819"/>
      <c r="S175" s="819"/>
      <c r="T175" s="819"/>
      <c r="U175" s="819"/>
      <c r="V175" s="819"/>
      <c r="W175" s="819"/>
      <c r="X175" s="819"/>
      <c r="Y175" s="819"/>
    </row>
    <row r="176" spans="1:25" ht="20.25" customHeight="1">
      <c r="A176" s="845"/>
      <c r="B176" s="850" t="s">
        <v>778</v>
      </c>
      <c r="C176" s="506" t="s">
        <v>620</v>
      </c>
      <c r="D176" s="517" t="s">
        <v>537</v>
      </c>
      <c r="E176" s="180">
        <v>1</v>
      </c>
      <c r="F176" s="176" t="e">
        <f>+A.Precios!#REF!</f>
        <v>#REF!</v>
      </c>
      <c r="G176" s="66" t="e">
        <f>+E176*F176</f>
        <v>#REF!</v>
      </c>
      <c r="H176" s="164"/>
      <c r="I176" s="65" t="e">
        <f>+G176/$H$208*100</f>
        <v>#REF!</v>
      </c>
      <c r="J176" s="67"/>
      <c r="K176" s="818"/>
      <c r="L176" s="459"/>
      <c r="M176" s="459"/>
      <c r="N176" s="819"/>
      <c r="O176" s="819"/>
      <c r="P176" s="819"/>
      <c r="Q176" s="819"/>
      <c r="R176" s="819"/>
      <c r="S176" s="819"/>
      <c r="T176" s="819"/>
      <c r="U176" s="819"/>
      <c r="V176" s="819"/>
      <c r="W176" s="819"/>
      <c r="X176" s="819"/>
      <c r="Y176" s="819"/>
    </row>
    <row r="177" spans="1:25" ht="20.25" customHeight="1" thickBot="1">
      <c r="A177" s="845"/>
      <c r="B177" s="850" t="s">
        <v>779</v>
      </c>
      <c r="C177" s="842" t="s">
        <v>444</v>
      </c>
      <c r="D177" s="517" t="s">
        <v>537</v>
      </c>
      <c r="E177" s="182">
        <v>1</v>
      </c>
      <c r="F177" s="183">
        <f>A.Precios!F2098</f>
        <v>0</v>
      </c>
      <c r="G177" s="66">
        <f>+E177*F177</f>
        <v>0</v>
      </c>
      <c r="H177" s="164"/>
      <c r="I177" s="65" t="e">
        <f t="shared" si="17"/>
        <v>#DIV/0!</v>
      </c>
      <c r="J177" s="832"/>
      <c r="K177" s="818"/>
      <c r="L177" s="459"/>
      <c r="M177" s="459"/>
      <c r="N177" s="819"/>
      <c r="O177" s="819"/>
      <c r="P177" s="819"/>
      <c r="Q177" s="819"/>
      <c r="R177" s="819"/>
      <c r="S177" s="819"/>
      <c r="T177" s="819"/>
      <c r="U177" s="819"/>
      <c r="V177" s="819"/>
      <c r="W177" s="819"/>
      <c r="X177" s="819"/>
      <c r="Y177" s="819"/>
    </row>
    <row r="178" spans="1:25" ht="20.25" hidden="1" customHeight="1" thickBot="1">
      <c r="A178" s="846">
        <v>22</v>
      </c>
      <c r="B178" s="853" t="s">
        <v>357</v>
      </c>
      <c r="C178" s="513"/>
      <c r="D178" s="513"/>
      <c r="E178" s="455"/>
      <c r="F178" s="455"/>
      <c r="G178" s="456"/>
      <c r="H178" s="63" t="e">
        <f>SUM(G179:G180)</f>
        <v>#REF!</v>
      </c>
      <c r="I178" s="65"/>
      <c r="J178" s="457"/>
      <c r="K178" s="807"/>
      <c r="L178" s="458"/>
      <c r="M178" s="458"/>
      <c r="N178" s="621"/>
      <c r="O178" s="621"/>
      <c r="P178" s="621"/>
      <c r="Q178" s="621"/>
      <c r="R178" s="621"/>
      <c r="S178" s="621"/>
      <c r="T178" s="621"/>
      <c r="U178" s="621"/>
      <c r="V178" s="621"/>
      <c r="W178" s="621"/>
      <c r="X178" s="621"/>
      <c r="Y178" s="621"/>
    </row>
    <row r="179" spans="1:25" ht="20.25" hidden="1" customHeight="1" thickBot="1">
      <c r="A179" s="845"/>
      <c r="B179" s="850" t="s">
        <v>613</v>
      </c>
      <c r="C179" s="506" t="s">
        <v>614</v>
      </c>
      <c r="D179" s="517" t="s">
        <v>537</v>
      </c>
      <c r="E179" s="180">
        <v>1</v>
      </c>
      <c r="F179" s="176" t="e">
        <f>+F147*0.7</f>
        <v>#REF!</v>
      </c>
      <c r="G179" s="66" t="e">
        <f>+E179*F179</f>
        <v>#REF!</v>
      </c>
      <c r="H179" s="66"/>
      <c r="I179" s="65" t="e">
        <f>+G179/$H$208*100</f>
        <v>#REF!</v>
      </c>
      <c r="J179" s="67"/>
      <c r="K179" s="807"/>
      <c r="L179" s="458"/>
      <c r="M179" s="458"/>
      <c r="N179" s="621"/>
      <c r="O179" s="621"/>
      <c r="P179" s="621"/>
      <c r="Q179" s="621"/>
      <c r="R179" s="621"/>
      <c r="S179" s="621"/>
      <c r="T179" s="621"/>
      <c r="U179" s="621"/>
      <c r="V179" s="621"/>
      <c r="W179" s="621"/>
      <c r="X179" s="621"/>
      <c r="Y179" s="621"/>
    </row>
    <row r="180" spans="1:25" ht="20.25" customHeight="1" thickBot="1">
      <c r="A180" s="844"/>
      <c r="B180" s="848">
        <v>23</v>
      </c>
      <c r="C180" s="512" t="s">
        <v>669</v>
      </c>
      <c r="D180" s="513"/>
      <c r="E180" s="455"/>
      <c r="F180" s="455"/>
      <c r="G180" s="456"/>
      <c r="H180" s="63">
        <f>SUM(G181)</f>
        <v>0</v>
      </c>
      <c r="I180" s="65"/>
      <c r="J180" s="457"/>
      <c r="K180" s="807"/>
      <c r="L180" s="458"/>
      <c r="M180" s="458"/>
      <c r="N180" s="621"/>
      <c r="O180" s="621"/>
      <c r="P180" s="621"/>
      <c r="Q180" s="621"/>
      <c r="R180" s="621"/>
      <c r="S180" s="621"/>
      <c r="T180" s="621"/>
      <c r="U180" s="621"/>
      <c r="V180" s="621"/>
      <c r="W180" s="621"/>
      <c r="X180" s="621"/>
      <c r="Y180" s="621"/>
    </row>
    <row r="181" spans="1:25" ht="20.25" customHeight="1" thickBot="1">
      <c r="A181" s="845"/>
      <c r="B181" s="850" t="s">
        <v>780</v>
      </c>
      <c r="C181" s="529" t="s">
        <v>574</v>
      </c>
      <c r="D181" s="517" t="s">
        <v>537</v>
      </c>
      <c r="E181" s="180">
        <v>1</v>
      </c>
      <c r="F181" s="176">
        <f>+A.Precios!F2130*2</f>
        <v>0</v>
      </c>
      <c r="G181" s="66">
        <f>+E181*F181</f>
        <v>0</v>
      </c>
      <c r="H181" s="66"/>
      <c r="I181" s="65" t="e">
        <f>+G181/$H$208*100</f>
        <v>#DIV/0!</v>
      </c>
      <c r="J181" s="67"/>
      <c r="K181" s="807"/>
      <c r="L181" s="458"/>
      <c r="M181" s="458"/>
      <c r="N181" s="621"/>
      <c r="O181" s="621"/>
      <c r="P181" s="621"/>
      <c r="Q181" s="621"/>
      <c r="R181" s="621"/>
      <c r="S181" s="621"/>
      <c r="T181" s="621"/>
      <c r="U181" s="621"/>
      <c r="V181" s="621"/>
      <c r="W181" s="621"/>
      <c r="X181" s="621"/>
      <c r="Y181" s="621"/>
    </row>
    <row r="182" spans="1:25" ht="20.25" customHeight="1" thickBot="1">
      <c r="A182" s="844"/>
      <c r="B182" s="848">
        <v>24</v>
      </c>
      <c r="C182" s="512" t="s">
        <v>670</v>
      </c>
      <c r="D182" s="513"/>
      <c r="E182" s="455"/>
      <c r="F182" s="455"/>
      <c r="G182" s="456"/>
      <c r="H182" s="63" t="e">
        <f>SUM(G183:G188)</f>
        <v>#REF!</v>
      </c>
      <c r="I182" s="65"/>
      <c r="J182" s="457"/>
      <c r="K182" s="807"/>
      <c r="L182" s="458"/>
      <c r="M182" s="458"/>
      <c r="N182" s="621"/>
      <c r="O182" s="621"/>
      <c r="P182" s="621"/>
      <c r="Q182" s="621"/>
      <c r="R182" s="621"/>
      <c r="S182" s="621"/>
      <c r="T182" s="621"/>
      <c r="U182" s="621"/>
      <c r="V182" s="621"/>
      <c r="W182" s="621"/>
      <c r="X182" s="621"/>
      <c r="Y182" s="621"/>
    </row>
    <row r="183" spans="1:25" ht="20.25" customHeight="1">
      <c r="A183" s="846"/>
      <c r="B183" s="852" t="s">
        <v>781</v>
      </c>
      <c r="C183" s="635" t="s">
        <v>606</v>
      </c>
      <c r="D183" s="517" t="s">
        <v>537</v>
      </c>
      <c r="E183" s="180">
        <v>1</v>
      </c>
      <c r="F183" s="176">
        <v>2680</v>
      </c>
      <c r="G183" s="66">
        <f>+F183*E183</f>
        <v>2680</v>
      </c>
      <c r="H183" s="66"/>
      <c r="I183" s="65" t="e">
        <f>+G183/$H$208*100</f>
        <v>#DIV/0!</v>
      </c>
      <c r="J183" s="634"/>
      <c r="K183" s="818"/>
      <c r="L183" s="459"/>
      <c r="M183" s="459"/>
      <c r="N183" s="819"/>
      <c r="O183" s="819"/>
      <c r="P183" s="819"/>
      <c r="Q183" s="819"/>
      <c r="R183" s="819"/>
      <c r="S183" s="819"/>
      <c r="T183" s="819"/>
      <c r="U183" s="819"/>
      <c r="V183" s="819"/>
      <c r="W183" s="819"/>
      <c r="X183" s="819"/>
      <c r="Y183" s="819"/>
    </row>
    <row r="184" spans="1:25" ht="20.25" customHeight="1">
      <c r="A184" s="845"/>
      <c r="B184" s="850" t="s">
        <v>782</v>
      </c>
      <c r="C184" s="598" t="s">
        <v>575</v>
      </c>
      <c r="D184" s="517" t="s">
        <v>537</v>
      </c>
      <c r="E184" s="180"/>
      <c r="F184" s="176" t="e">
        <f>+A.Precios!#REF!</f>
        <v>#REF!</v>
      </c>
      <c r="G184" s="66" t="e">
        <f>+F184*E184</f>
        <v>#REF!</v>
      </c>
      <c r="H184" s="66"/>
      <c r="I184" s="65" t="e">
        <f>+G184/$H$208*100</f>
        <v>#REF!</v>
      </c>
      <c r="J184" s="67"/>
      <c r="K184" s="818"/>
      <c r="L184" s="459"/>
      <c r="M184" s="459"/>
      <c r="N184" s="819"/>
      <c r="O184" s="819"/>
      <c r="P184" s="819"/>
      <c r="Q184" s="819"/>
      <c r="R184" s="819"/>
      <c r="S184" s="819"/>
      <c r="T184" s="819"/>
      <c r="U184" s="819"/>
      <c r="V184" s="819"/>
      <c r="W184" s="819"/>
      <c r="X184" s="819"/>
      <c r="Y184" s="819"/>
    </row>
    <row r="185" spans="1:25" ht="20.25" hidden="1" customHeight="1">
      <c r="A185" s="845"/>
      <c r="B185" s="850" t="s">
        <v>783</v>
      </c>
      <c r="C185" s="598" t="s">
        <v>619</v>
      </c>
      <c r="D185" s="599" t="s">
        <v>4</v>
      </c>
      <c r="E185" s="600">
        <v>0</v>
      </c>
      <c r="F185" s="601">
        <f>+A.Precios!F2189</f>
        <v>0</v>
      </c>
      <c r="G185" s="66">
        <f>+F185*E185</f>
        <v>0</v>
      </c>
      <c r="H185" s="166"/>
      <c r="I185" s="65" t="e">
        <f>+G185/$H$208*100</f>
        <v>#DIV/0!</v>
      </c>
      <c r="J185" s="541"/>
      <c r="K185" s="818"/>
      <c r="L185" s="459"/>
      <c r="M185" s="459"/>
      <c r="N185" s="819"/>
      <c r="O185" s="819"/>
      <c r="P185" s="819"/>
      <c r="Q185" s="819"/>
      <c r="R185" s="819"/>
      <c r="S185" s="819"/>
      <c r="T185" s="819"/>
      <c r="U185" s="819"/>
      <c r="V185" s="819"/>
      <c r="W185" s="819"/>
      <c r="X185" s="819"/>
      <c r="Y185" s="819"/>
    </row>
    <row r="186" spans="1:25" ht="20.25" customHeight="1">
      <c r="A186" s="845"/>
      <c r="B186" s="850" t="s">
        <v>784</v>
      </c>
      <c r="C186" s="516" t="s">
        <v>470</v>
      </c>
      <c r="D186" s="599"/>
      <c r="E186" s="600"/>
      <c r="F186" s="601"/>
      <c r="G186" s="66"/>
      <c r="H186" s="166"/>
      <c r="I186" s="65"/>
      <c r="J186" s="541"/>
      <c r="K186" s="818"/>
      <c r="L186" s="459"/>
      <c r="M186" s="459"/>
      <c r="N186" s="819"/>
      <c r="O186" s="819"/>
      <c r="P186" s="819"/>
      <c r="Q186" s="819"/>
      <c r="R186" s="819"/>
      <c r="S186" s="819"/>
      <c r="T186" s="819"/>
      <c r="U186" s="819"/>
      <c r="V186" s="819"/>
      <c r="W186" s="819"/>
      <c r="X186" s="819"/>
      <c r="Y186" s="819"/>
    </row>
    <row r="187" spans="1:25" ht="20.25" customHeight="1" thickBot="1">
      <c r="A187" s="845"/>
      <c r="B187" s="851" t="s">
        <v>785</v>
      </c>
      <c r="C187" s="516" t="e">
        <f>+'PRES. PARA COEF.'!#REF!</f>
        <v>#REF!</v>
      </c>
      <c r="D187" s="599"/>
      <c r="E187" s="600"/>
      <c r="F187" s="601"/>
      <c r="G187" s="66"/>
      <c r="H187" s="166"/>
      <c r="I187" s="65"/>
      <c r="J187" s="541"/>
      <c r="K187" s="818"/>
      <c r="L187" s="459"/>
      <c r="M187" s="459"/>
      <c r="N187" s="819"/>
      <c r="O187" s="819"/>
      <c r="P187" s="819"/>
      <c r="Q187" s="819"/>
      <c r="R187" s="819"/>
      <c r="S187" s="819"/>
      <c r="T187" s="819"/>
      <c r="U187" s="819"/>
      <c r="V187" s="819"/>
      <c r="W187" s="819"/>
      <c r="X187" s="819"/>
      <c r="Y187" s="819"/>
    </row>
    <row r="188" spans="1:25" ht="20.25" customHeight="1" thickBot="1">
      <c r="A188" s="846"/>
      <c r="B188" s="871">
        <v>25</v>
      </c>
      <c r="C188" s="833" t="e">
        <f>+'PRES. PARA COEF.'!#REF!</f>
        <v>#REF!</v>
      </c>
      <c r="D188" s="833"/>
      <c r="E188" s="834"/>
      <c r="F188" s="834"/>
      <c r="G188" s="834"/>
      <c r="H188" s="63">
        <f>SUM(G189:G205)</f>
        <v>0</v>
      </c>
      <c r="I188" s="457"/>
      <c r="J188" s="457"/>
      <c r="K188" s="620"/>
      <c r="L188" s="620"/>
      <c r="M188" s="620"/>
      <c r="N188" s="620"/>
      <c r="O188" s="620"/>
      <c r="P188" s="620"/>
      <c r="Q188" s="620"/>
      <c r="R188" s="620"/>
      <c r="S188" s="620"/>
      <c r="T188" s="620"/>
      <c r="U188" s="620"/>
      <c r="V188" s="620"/>
      <c r="W188" s="620"/>
      <c r="X188" s="620"/>
      <c r="Y188" s="620"/>
    </row>
    <row r="189" spans="1:25" s="53" customFormat="1" ht="20.25" customHeight="1" thickBot="1">
      <c r="A189" s="845"/>
      <c r="B189" s="850" t="s">
        <v>808</v>
      </c>
      <c r="C189" s="527" t="s">
        <v>817</v>
      </c>
      <c r="D189" s="517" t="s">
        <v>15</v>
      </c>
      <c r="E189" s="835"/>
      <c r="F189" s="836"/>
      <c r="G189" s="63"/>
      <c r="H189" s="63"/>
      <c r="I189" s="457"/>
      <c r="J189" s="67"/>
      <c r="K189" s="840"/>
      <c r="L189" s="840"/>
      <c r="M189" s="840"/>
      <c r="N189" s="840"/>
      <c r="O189" s="840"/>
      <c r="P189" s="840"/>
      <c r="Q189" s="840"/>
      <c r="R189" s="840"/>
      <c r="S189" s="840"/>
      <c r="T189" s="840"/>
      <c r="U189" s="840"/>
      <c r="V189" s="840"/>
      <c r="W189" s="840"/>
      <c r="X189" s="840"/>
      <c r="Y189" s="840"/>
    </row>
    <row r="190" spans="1:25" s="53" customFormat="1" ht="20.25" customHeight="1" thickBot="1">
      <c r="A190" s="845"/>
      <c r="B190" s="850" t="s">
        <v>809</v>
      </c>
      <c r="C190" s="527" t="s">
        <v>818</v>
      </c>
      <c r="D190" s="517" t="s">
        <v>15</v>
      </c>
      <c r="E190" s="835"/>
      <c r="F190" s="836"/>
      <c r="G190" s="63"/>
      <c r="H190" s="63"/>
      <c r="I190" s="457"/>
      <c r="J190" s="67"/>
      <c r="K190" s="840"/>
      <c r="L190" s="840"/>
      <c r="M190" s="840"/>
      <c r="N190" s="840"/>
      <c r="O190" s="840"/>
      <c r="P190" s="840"/>
      <c r="Q190" s="840"/>
      <c r="R190" s="840"/>
      <c r="S190" s="840"/>
      <c r="T190" s="840"/>
      <c r="U190" s="840"/>
      <c r="V190" s="840"/>
      <c r="W190" s="840"/>
      <c r="X190" s="840"/>
      <c r="Y190" s="840"/>
    </row>
    <row r="191" spans="1:25" s="53" customFormat="1" ht="20.25" customHeight="1" thickBot="1">
      <c r="A191" s="845"/>
      <c r="B191" s="850" t="s">
        <v>810</v>
      </c>
      <c r="C191" s="527" t="s">
        <v>819</v>
      </c>
      <c r="D191" s="517" t="s">
        <v>15</v>
      </c>
      <c r="E191" s="835"/>
      <c r="F191" s="836"/>
      <c r="G191" s="63"/>
      <c r="H191" s="63"/>
      <c r="I191" s="457"/>
      <c r="J191" s="67"/>
      <c r="K191" s="840"/>
      <c r="L191" s="840"/>
      <c r="M191" s="840"/>
      <c r="N191" s="840"/>
      <c r="O191" s="840"/>
      <c r="P191" s="840"/>
      <c r="Q191" s="840"/>
      <c r="R191" s="840"/>
      <c r="S191" s="840"/>
      <c r="T191" s="840"/>
      <c r="U191" s="840"/>
      <c r="V191" s="840"/>
      <c r="W191" s="840"/>
      <c r="X191" s="840"/>
      <c r="Y191" s="840"/>
    </row>
    <row r="192" spans="1:25" s="53" customFormat="1" ht="20.25" customHeight="1" thickBot="1">
      <c r="A192" s="845"/>
      <c r="B192" s="850" t="s">
        <v>811</v>
      </c>
      <c r="C192" s="527" t="s">
        <v>820</v>
      </c>
      <c r="D192" s="517"/>
      <c r="E192" s="835"/>
      <c r="F192" s="836"/>
      <c r="G192" s="63"/>
      <c r="H192" s="63"/>
      <c r="I192" s="457"/>
      <c r="J192" s="67"/>
      <c r="K192" s="840"/>
      <c r="L192" s="840"/>
      <c r="M192" s="840"/>
      <c r="N192" s="840"/>
      <c r="O192" s="840"/>
      <c r="P192" s="840"/>
      <c r="Q192" s="840"/>
      <c r="R192" s="840"/>
      <c r="S192" s="840"/>
      <c r="T192" s="840"/>
      <c r="U192" s="840"/>
      <c r="V192" s="840"/>
      <c r="W192" s="840"/>
      <c r="X192" s="840"/>
      <c r="Y192" s="840"/>
    </row>
    <row r="193" spans="1:25" s="53" customFormat="1" ht="20.25" customHeight="1" thickBot="1">
      <c r="A193" s="845"/>
      <c r="B193" s="850" t="s">
        <v>812</v>
      </c>
      <c r="C193" s="527" t="s">
        <v>821</v>
      </c>
      <c r="D193" s="517"/>
      <c r="E193" s="835"/>
      <c r="F193" s="836"/>
      <c r="G193" s="63"/>
      <c r="H193" s="63"/>
      <c r="I193" s="457"/>
      <c r="J193" s="67"/>
      <c r="K193" s="840"/>
      <c r="L193" s="840"/>
      <c r="M193" s="840"/>
      <c r="N193" s="840"/>
      <c r="O193" s="840"/>
      <c r="P193" s="840"/>
      <c r="Q193" s="840"/>
      <c r="R193" s="840"/>
      <c r="S193" s="840"/>
      <c r="T193" s="840"/>
      <c r="U193" s="840"/>
      <c r="V193" s="840"/>
      <c r="W193" s="840"/>
      <c r="X193" s="840"/>
      <c r="Y193" s="840"/>
    </row>
    <row r="194" spans="1:25" s="53" customFormat="1" ht="20.25" customHeight="1" thickBot="1">
      <c r="A194" s="845"/>
      <c r="B194" s="850" t="s">
        <v>813</v>
      </c>
      <c r="C194" s="527" t="s">
        <v>815</v>
      </c>
      <c r="D194" s="517" t="s">
        <v>15</v>
      </c>
      <c r="E194" s="835"/>
      <c r="F194" s="836"/>
      <c r="G194" s="63"/>
      <c r="H194" s="63"/>
      <c r="I194" s="457"/>
      <c r="J194" s="67"/>
      <c r="K194" s="840"/>
      <c r="L194" s="840"/>
      <c r="M194" s="840"/>
      <c r="N194" s="840"/>
      <c r="O194" s="840"/>
      <c r="P194" s="840"/>
      <c r="Q194" s="840"/>
      <c r="R194" s="840"/>
      <c r="S194" s="840"/>
      <c r="T194" s="840"/>
      <c r="U194" s="840"/>
      <c r="V194" s="840"/>
      <c r="W194" s="840"/>
      <c r="X194" s="840"/>
      <c r="Y194" s="840"/>
    </row>
    <row r="195" spans="1:25" s="53" customFormat="1" ht="20.25" customHeight="1" thickBot="1">
      <c r="A195" s="845"/>
      <c r="B195" s="850" t="s">
        <v>814</v>
      </c>
      <c r="C195" s="527" t="s">
        <v>825</v>
      </c>
      <c r="D195" s="599"/>
      <c r="E195" s="835"/>
      <c r="F195" s="836"/>
      <c r="G195" s="63"/>
      <c r="H195" s="63"/>
      <c r="I195" s="457"/>
      <c r="J195" s="67"/>
      <c r="K195" s="840"/>
      <c r="L195" s="840"/>
      <c r="M195" s="840"/>
      <c r="N195" s="840"/>
      <c r="O195" s="840"/>
      <c r="P195" s="840"/>
      <c r="Q195" s="840"/>
      <c r="R195" s="840"/>
      <c r="S195" s="840"/>
      <c r="T195" s="840"/>
      <c r="U195" s="840"/>
      <c r="V195" s="840"/>
      <c r="W195" s="840"/>
      <c r="X195" s="840"/>
      <c r="Y195" s="840"/>
    </row>
    <row r="196" spans="1:25" s="53" customFormat="1" ht="20.25" customHeight="1" thickBot="1">
      <c r="A196" s="845"/>
      <c r="B196" s="850" t="s">
        <v>822</v>
      </c>
      <c r="C196" s="527" t="s">
        <v>826</v>
      </c>
      <c r="D196" s="599"/>
      <c r="E196" s="835"/>
      <c r="F196" s="836"/>
      <c r="G196" s="63"/>
      <c r="H196" s="63"/>
      <c r="I196" s="457"/>
      <c r="J196" s="67"/>
      <c r="K196" s="840"/>
      <c r="L196" s="840"/>
      <c r="M196" s="840"/>
      <c r="N196" s="840"/>
      <c r="O196" s="840"/>
      <c r="P196" s="840"/>
      <c r="Q196" s="840"/>
      <c r="R196" s="840"/>
      <c r="S196" s="840"/>
      <c r="T196" s="840"/>
      <c r="U196" s="840"/>
      <c r="V196" s="840"/>
      <c r="W196" s="840"/>
      <c r="X196" s="840"/>
      <c r="Y196" s="840"/>
    </row>
    <row r="197" spans="1:25" s="53" customFormat="1" ht="20.25" customHeight="1" thickBot="1">
      <c r="A197" s="845"/>
      <c r="B197" s="850" t="s">
        <v>823</v>
      </c>
      <c r="C197" s="527" t="s">
        <v>827</v>
      </c>
      <c r="D197" s="599"/>
      <c r="E197" s="835"/>
      <c r="F197" s="836"/>
      <c r="G197" s="63"/>
      <c r="H197" s="63"/>
      <c r="I197" s="457"/>
      <c r="J197" s="67"/>
      <c r="K197" s="840"/>
      <c r="L197" s="840"/>
      <c r="M197" s="840"/>
      <c r="N197" s="840"/>
      <c r="O197" s="840"/>
      <c r="P197" s="840"/>
      <c r="Q197" s="840"/>
      <c r="R197" s="840"/>
      <c r="S197" s="840"/>
      <c r="T197" s="840"/>
      <c r="U197" s="840"/>
      <c r="V197" s="840"/>
      <c r="W197" s="840"/>
      <c r="X197" s="840"/>
      <c r="Y197" s="840"/>
    </row>
    <row r="198" spans="1:25" s="53" customFormat="1" ht="20.25" customHeight="1" thickBot="1">
      <c r="A198" s="845"/>
      <c r="B198" s="850" t="s">
        <v>824</v>
      </c>
      <c r="C198" s="527" t="s">
        <v>828</v>
      </c>
      <c r="D198" s="599" t="s">
        <v>4</v>
      </c>
      <c r="E198" s="835"/>
      <c r="F198" s="836"/>
      <c r="G198" s="63"/>
      <c r="H198" s="63"/>
      <c r="I198" s="457"/>
      <c r="J198" s="67"/>
      <c r="K198" s="840"/>
      <c r="L198" s="840"/>
      <c r="M198" s="840"/>
      <c r="N198" s="840"/>
      <c r="O198" s="840"/>
      <c r="P198" s="840"/>
      <c r="Q198" s="840"/>
      <c r="R198" s="840"/>
      <c r="S198" s="840"/>
      <c r="T198" s="840"/>
      <c r="U198" s="840"/>
      <c r="V198" s="840"/>
      <c r="W198" s="840"/>
      <c r="X198" s="840"/>
      <c r="Y198" s="840"/>
    </row>
    <row r="199" spans="1:25" s="53" customFormat="1" ht="20.25" hidden="1" customHeight="1" thickBot="1">
      <c r="A199" s="846">
        <v>26</v>
      </c>
      <c r="B199" s="512" t="e">
        <f>+'PRES. PARA COEF.'!#REF!</f>
        <v>#REF!</v>
      </c>
      <c r="C199" s="513"/>
      <c r="D199" s="513"/>
      <c r="E199" s="835"/>
      <c r="F199" s="836"/>
      <c r="G199" s="63"/>
      <c r="H199" s="63"/>
      <c r="I199" s="457"/>
      <c r="J199" s="457"/>
      <c r="K199" s="620"/>
      <c r="L199" s="620"/>
      <c r="M199" s="620"/>
      <c r="N199" s="620"/>
      <c r="O199" s="620"/>
      <c r="P199" s="620"/>
      <c r="Q199" s="620"/>
      <c r="R199" s="620"/>
      <c r="S199" s="620"/>
      <c r="T199" s="620"/>
      <c r="U199" s="620"/>
      <c r="V199" s="620"/>
      <c r="W199" s="620"/>
      <c r="X199" s="620"/>
      <c r="Y199" s="620"/>
    </row>
    <row r="200" spans="1:25" s="53" customFormat="1" ht="20.25" hidden="1" customHeight="1" thickBot="1">
      <c r="A200" s="845"/>
      <c r="B200" s="805" t="s">
        <v>629</v>
      </c>
      <c r="C200" s="527" t="s">
        <v>635</v>
      </c>
      <c r="D200" s="517" t="s">
        <v>9</v>
      </c>
      <c r="E200" s="835"/>
      <c r="F200" s="836"/>
      <c r="G200" s="63"/>
      <c r="H200" s="63"/>
      <c r="I200" s="457"/>
      <c r="J200" s="67"/>
      <c r="K200" s="840"/>
      <c r="L200" s="840"/>
      <c r="M200" s="840"/>
      <c r="N200" s="840"/>
      <c r="O200" s="840"/>
      <c r="P200" s="840"/>
      <c r="Q200" s="840"/>
      <c r="R200" s="840"/>
      <c r="S200" s="840"/>
      <c r="T200" s="840"/>
      <c r="U200" s="840"/>
      <c r="V200" s="840"/>
      <c r="W200" s="840"/>
      <c r="X200" s="840"/>
      <c r="Y200" s="840"/>
    </row>
    <row r="201" spans="1:25" s="53" customFormat="1" ht="20.25" hidden="1" customHeight="1" thickBot="1">
      <c r="A201" s="845"/>
      <c r="B201" s="805" t="s">
        <v>631</v>
      </c>
      <c r="C201" s="527" t="s">
        <v>636</v>
      </c>
      <c r="D201" s="514"/>
      <c r="E201" s="835"/>
      <c r="F201" s="836"/>
      <c r="G201" s="63"/>
      <c r="H201" s="63"/>
      <c r="I201" s="457"/>
      <c r="J201" s="67"/>
      <c r="K201" s="840"/>
      <c r="L201" s="840"/>
      <c r="M201" s="840"/>
      <c r="N201" s="840"/>
      <c r="O201" s="840"/>
      <c r="P201" s="840"/>
      <c r="Q201" s="840"/>
      <c r="R201" s="840"/>
      <c r="S201" s="840"/>
      <c r="T201" s="840"/>
      <c r="U201" s="840"/>
      <c r="V201" s="840"/>
      <c r="W201" s="840"/>
      <c r="X201" s="840"/>
      <c r="Y201" s="840"/>
    </row>
    <row r="202" spans="1:25" s="53" customFormat="1" ht="20.25" hidden="1" customHeight="1" thickBot="1">
      <c r="A202" s="845"/>
      <c r="B202" s="805" t="s">
        <v>632</v>
      </c>
      <c r="C202" s="527" t="s">
        <v>637</v>
      </c>
      <c r="D202" s="514"/>
      <c r="E202" s="835"/>
      <c r="F202" s="836"/>
      <c r="G202" s="63"/>
      <c r="H202" s="63"/>
      <c r="I202" s="457"/>
      <c r="J202" s="67"/>
      <c r="K202" s="840"/>
      <c r="L202" s="840"/>
      <c r="M202" s="840"/>
      <c r="N202" s="840"/>
      <c r="O202" s="840"/>
      <c r="P202" s="840"/>
      <c r="Q202" s="840"/>
      <c r="R202" s="840"/>
      <c r="S202" s="840"/>
      <c r="T202" s="840"/>
      <c r="U202" s="840"/>
      <c r="V202" s="840"/>
      <c r="W202" s="840"/>
      <c r="X202" s="840"/>
      <c r="Y202" s="840"/>
    </row>
    <row r="203" spans="1:25" s="53" customFormat="1" ht="20.25" hidden="1" customHeight="1" thickBot="1">
      <c r="A203" s="845"/>
      <c r="B203" s="805" t="s">
        <v>633</v>
      </c>
      <c r="C203" s="527" t="s">
        <v>638</v>
      </c>
      <c r="D203" s="514"/>
      <c r="E203" s="835"/>
      <c r="F203" s="836"/>
      <c r="G203" s="63"/>
      <c r="H203" s="63"/>
      <c r="I203" s="457"/>
      <c r="J203" s="67"/>
      <c r="K203" s="840"/>
      <c r="L203" s="840"/>
      <c r="M203" s="840"/>
      <c r="N203" s="840"/>
      <c r="O203" s="840"/>
      <c r="P203" s="840"/>
      <c r="Q203" s="840"/>
      <c r="R203" s="840"/>
      <c r="S203" s="840"/>
      <c r="T203" s="840"/>
      <c r="U203" s="840"/>
      <c r="V203" s="840"/>
      <c r="W203" s="840"/>
      <c r="X203" s="840"/>
      <c r="Y203" s="840"/>
    </row>
    <row r="204" spans="1:25" s="53" customFormat="1" ht="20.25" hidden="1" customHeight="1" thickBot="1">
      <c r="A204" s="845"/>
      <c r="B204" s="805" t="s">
        <v>634</v>
      </c>
      <c r="C204" s="527" t="s">
        <v>639</v>
      </c>
      <c r="D204" s="514"/>
      <c r="E204" s="835"/>
      <c r="F204" s="836"/>
      <c r="G204" s="63"/>
      <c r="H204" s="63"/>
      <c r="I204" s="457"/>
      <c r="J204" s="67"/>
      <c r="K204" s="840"/>
      <c r="L204" s="840"/>
      <c r="M204" s="840"/>
      <c r="N204" s="840"/>
      <c r="O204" s="840"/>
      <c r="P204" s="840"/>
      <c r="Q204" s="840"/>
      <c r="R204" s="840"/>
      <c r="S204" s="840"/>
      <c r="T204" s="840"/>
      <c r="U204" s="840"/>
      <c r="V204" s="840"/>
      <c r="W204" s="840"/>
      <c r="X204" s="840"/>
      <c r="Y204" s="840"/>
    </row>
    <row r="205" spans="1:25" s="53" customFormat="1" ht="20.25" hidden="1" customHeight="1" thickBot="1">
      <c r="A205" s="845"/>
      <c r="B205" s="805" t="s">
        <v>641</v>
      </c>
      <c r="C205" s="527" t="s">
        <v>640</v>
      </c>
      <c r="D205" s="514"/>
      <c r="E205" s="835"/>
      <c r="F205" s="836"/>
      <c r="G205" s="63"/>
      <c r="H205" s="63"/>
      <c r="I205" s="457"/>
      <c r="J205" s="67"/>
      <c r="K205" s="840"/>
      <c r="L205" s="840"/>
      <c r="M205" s="840"/>
      <c r="N205" s="840"/>
      <c r="O205" s="840"/>
      <c r="P205" s="840"/>
      <c r="Q205" s="840"/>
      <c r="R205" s="840"/>
      <c r="S205" s="840"/>
      <c r="T205" s="840"/>
      <c r="U205" s="840"/>
      <c r="V205" s="840"/>
      <c r="W205" s="840"/>
      <c r="X205" s="840"/>
      <c r="Y205" s="840"/>
    </row>
    <row r="206" spans="1:25" ht="30" customHeight="1" thickBot="1">
      <c r="A206" s="863"/>
      <c r="B206" s="626"/>
      <c r="C206" s="864" t="s">
        <v>462</v>
      </c>
      <c r="D206" s="865"/>
      <c r="E206" s="865"/>
      <c r="F206" s="865"/>
      <c r="G206" s="865"/>
      <c r="H206" s="866" t="e">
        <f>SUM(H17:H176)</f>
        <v>#REF!</v>
      </c>
      <c r="I206" s="867"/>
      <c r="J206" s="868">
        <f>+'PRES. PARA COEF.'!H324</f>
        <v>0</v>
      </c>
      <c r="K206" s="838">
        <f>+'PRES. PARA COEF.'!H324</f>
        <v>0</v>
      </c>
      <c r="L206" s="839" t="e">
        <f>+'PRES. PARA COEF.'!J317</f>
        <v>#DIV/0!</v>
      </c>
      <c r="M206" s="837">
        <f>SUM(M17:M205)</f>
        <v>0</v>
      </c>
      <c r="N206" s="625"/>
      <c r="O206" s="625"/>
      <c r="P206" s="625"/>
      <c r="Q206" s="625"/>
      <c r="R206" s="625"/>
      <c r="S206" s="625"/>
      <c r="T206" s="625"/>
      <c r="U206" s="625"/>
      <c r="V206" s="625"/>
      <c r="W206" s="625"/>
      <c r="X206" s="625"/>
      <c r="Y206" s="625"/>
    </row>
    <row r="207" spans="1:25" ht="21.9" customHeight="1" thickBot="1">
      <c r="A207" s="622"/>
      <c r="B207" s="627"/>
      <c r="C207" s="455" t="s">
        <v>576</v>
      </c>
      <c r="D207" s="628"/>
      <c r="E207" s="628"/>
      <c r="F207" s="628"/>
      <c r="G207" s="628"/>
      <c r="H207" s="629"/>
      <c r="I207" s="629"/>
      <c r="J207" s="629"/>
      <c r="K207" s="623"/>
      <c r="L207" s="623"/>
      <c r="M207" s="458"/>
      <c r="N207" s="625"/>
      <c r="O207" s="625"/>
      <c r="P207" s="625"/>
      <c r="Q207" s="625"/>
      <c r="R207" s="625"/>
      <c r="S207" s="625"/>
      <c r="T207" s="625"/>
      <c r="U207" s="625"/>
      <c r="V207" s="625"/>
      <c r="W207" s="625"/>
      <c r="X207" s="625"/>
      <c r="Y207" s="625"/>
    </row>
    <row r="208" spans="1:25" ht="21.9" customHeight="1" thickBot="1">
      <c r="A208" s="75"/>
      <c r="B208" s="611"/>
      <c r="C208" s="455" t="s">
        <v>577</v>
      </c>
      <c r="D208" s="612"/>
      <c r="E208" s="612"/>
      <c r="F208" s="612"/>
      <c r="G208" s="612"/>
      <c r="H208" s="624"/>
      <c r="I208" s="624"/>
      <c r="J208" s="624"/>
      <c r="K208" s="623"/>
      <c r="L208" s="623"/>
      <c r="M208" s="458"/>
      <c r="N208" s="625"/>
      <c r="O208" s="625"/>
      <c r="P208" s="625"/>
      <c r="Q208" s="625"/>
      <c r="R208" s="625"/>
      <c r="S208" s="625"/>
      <c r="T208" s="625"/>
      <c r="U208" s="625"/>
      <c r="V208" s="625"/>
      <c r="W208" s="625"/>
      <c r="X208" s="625"/>
      <c r="Y208" s="625"/>
    </row>
    <row r="209" spans="1:25" ht="21.9" customHeight="1" thickBot="1">
      <c r="A209" s="75"/>
      <c r="B209" s="611"/>
      <c r="C209" s="455" t="s">
        <v>578</v>
      </c>
      <c r="D209" s="612"/>
      <c r="E209" s="612"/>
      <c r="F209" s="612"/>
      <c r="G209" s="612"/>
      <c r="H209" s="624"/>
      <c r="I209" s="624"/>
      <c r="J209" s="624"/>
      <c r="K209" s="623"/>
      <c r="L209" s="623"/>
      <c r="M209" s="458"/>
      <c r="N209" s="806"/>
      <c r="O209" s="806"/>
      <c r="P209" s="806"/>
      <c r="Q209" s="806"/>
      <c r="R209" s="806"/>
      <c r="S209" s="806"/>
      <c r="T209" s="806"/>
      <c r="U209" s="806"/>
      <c r="V209" s="806"/>
      <c r="W209" s="806"/>
      <c r="X209" s="806"/>
      <c r="Y209" s="806"/>
    </row>
    <row r="210" spans="1:25" ht="21.9" customHeight="1" thickBot="1">
      <c r="A210" s="75"/>
      <c r="B210" s="611"/>
      <c r="C210" s="455" t="s">
        <v>579</v>
      </c>
      <c r="D210" s="612"/>
      <c r="E210" s="612"/>
      <c r="F210" s="612"/>
      <c r="G210" s="612"/>
      <c r="H210" s="624"/>
      <c r="I210" s="624"/>
      <c r="J210" s="624"/>
      <c r="K210" s="623"/>
      <c r="L210" s="623"/>
      <c r="M210" s="458"/>
      <c r="N210" s="806"/>
      <c r="O210" s="806"/>
      <c r="P210" s="806"/>
      <c r="Q210" s="806"/>
      <c r="R210" s="806"/>
      <c r="S210" s="806"/>
      <c r="T210" s="806"/>
      <c r="U210" s="806"/>
      <c r="V210" s="806"/>
      <c r="W210" s="806"/>
      <c r="X210" s="806"/>
      <c r="Y210" s="806"/>
    </row>
    <row r="211" spans="1:25" ht="21.9" customHeight="1">
      <c r="A211" s="69"/>
      <c r="B211" s="70"/>
      <c r="C211" s="841"/>
      <c r="D211" s="70"/>
      <c r="E211" s="70"/>
      <c r="F211" s="70"/>
      <c r="G211" s="70"/>
      <c r="H211" s="72"/>
      <c r="I211" s="72"/>
      <c r="J211" s="72"/>
      <c r="K211" s="619"/>
      <c r="L211" s="619"/>
      <c r="M211" s="619"/>
      <c r="N211" s="619"/>
      <c r="O211" s="619"/>
      <c r="P211" s="619"/>
      <c r="Q211" s="619"/>
      <c r="R211" s="619"/>
      <c r="S211" s="619"/>
      <c r="T211" s="619"/>
      <c r="U211" s="619"/>
      <c r="V211" s="619"/>
      <c r="W211" s="619"/>
      <c r="X211" s="619"/>
      <c r="Y211" s="619"/>
    </row>
    <row r="212" spans="1:25" ht="21.9" customHeight="1">
      <c r="A212" s="69"/>
      <c r="B212" s="70"/>
      <c r="C212" s="70"/>
      <c r="D212" s="70"/>
      <c r="E212" s="70"/>
      <c r="F212" s="70"/>
      <c r="G212" s="70"/>
      <c r="H212" s="72"/>
      <c r="I212" s="72"/>
      <c r="J212" s="72"/>
      <c r="K212" s="619"/>
      <c r="L212" s="619"/>
      <c r="M212" s="619"/>
      <c r="N212" s="619"/>
      <c r="O212" s="619"/>
      <c r="P212" s="619"/>
      <c r="Q212" s="619"/>
      <c r="R212" s="619"/>
      <c r="S212" s="619"/>
      <c r="T212" s="619"/>
      <c r="U212" s="619"/>
      <c r="V212" s="619"/>
      <c r="W212" s="619"/>
      <c r="X212" s="619"/>
      <c r="Y212" s="619"/>
    </row>
    <row r="213" spans="1:25" ht="21.9" customHeight="1">
      <c r="A213" s="69"/>
      <c r="B213" s="70"/>
      <c r="C213" s="70"/>
      <c r="D213" s="70"/>
      <c r="E213" s="70"/>
      <c r="F213" s="70"/>
      <c r="G213" s="70"/>
      <c r="H213" s="72"/>
      <c r="I213" s="72"/>
      <c r="J213" s="72"/>
      <c r="K213" s="618"/>
      <c r="L213" s="618"/>
      <c r="M213" s="630">
        <v>0</v>
      </c>
      <c r="N213" s="869">
        <v>1</v>
      </c>
      <c r="O213" s="869">
        <v>2</v>
      </c>
      <c r="P213" s="869">
        <v>3</v>
      </c>
      <c r="Q213" s="869">
        <v>4</v>
      </c>
      <c r="R213" s="869">
        <v>5</v>
      </c>
      <c r="S213" s="869">
        <v>6</v>
      </c>
      <c r="T213" s="869">
        <v>7</v>
      </c>
      <c r="U213" s="869">
        <v>8</v>
      </c>
      <c r="V213" s="869">
        <v>9</v>
      </c>
      <c r="W213" s="869">
        <v>10</v>
      </c>
      <c r="X213" s="869">
        <v>11</v>
      </c>
      <c r="Y213" s="869">
        <v>12</v>
      </c>
    </row>
    <row r="214" spans="1:25" ht="21.9" customHeight="1">
      <c r="A214" s="69"/>
      <c r="B214" s="70"/>
      <c r="C214" s="70"/>
      <c r="D214" s="70"/>
      <c r="E214" s="70"/>
      <c r="F214" s="70"/>
      <c r="G214" s="70"/>
      <c r="H214" s="72"/>
      <c r="I214" s="72"/>
      <c r="J214" s="72"/>
      <c r="K214" s="618"/>
      <c r="L214" s="618"/>
      <c r="M214" s="618">
        <v>0</v>
      </c>
      <c r="N214" s="870">
        <v>5</v>
      </c>
      <c r="O214" s="870">
        <v>12</v>
      </c>
      <c r="P214" s="870">
        <v>20</v>
      </c>
      <c r="Q214" s="870">
        <v>30</v>
      </c>
      <c r="R214" s="870">
        <v>40</v>
      </c>
      <c r="S214" s="870">
        <v>52</v>
      </c>
      <c r="T214" s="870">
        <v>64</v>
      </c>
      <c r="U214" s="870">
        <v>76</v>
      </c>
      <c r="V214" s="870">
        <v>86</v>
      </c>
      <c r="W214" s="870">
        <v>94</v>
      </c>
      <c r="X214" s="870">
        <v>98</v>
      </c>
      <c r="Y214" s="870">
        <v>100</v>
      </c>
    </row>
    <row r="215" spans="1:25" ht="21.9" customHeight="1">
      <c r="A215" s="69"/>
      <c r="B215" s="70"/>
      <c r="C215" s="70"/>
      <c r="D215" s="70"/>
      <c r="E215" s="70"/>
      <c r="F215" s="70"/>
      <c r="G215" s="70"/>
      <c r="H215" s="72"/>
      <c r="I215" s="72"/>
      <c r="J215" s="72"/>
      <c r="K215" s="618"/>
      <c r="L215" s="618"/>
      <c r="M215" s="618"/>
      <c r="N215" s="618"/>
      <c r="O215" s="618"/>
      <c r="P215" s="618"/>
      <c r="Q215" s="618"/>
      <c r="R215" s="618"/>
      <c r="S215" s="618"/>
      <c r="T215" s="618"/>
      <c r="U215" s="618"/>
      <c r="V215" s="618"/>
      <c r="W215" s="618"/>
      <c r="X215" s="618"/>
      <c r="Y215" s="618"/>
    </row>
    <row r="216" spans="1:25" ht="21.9" customHeight="1">
      <c r="A216" s="69"/>
      <c r="B216" s="70"/>
      <c r="C216" s="70"/>
      <c r="D216" s="70"/>
      <c r="E216" s="70"/>
      <c r="F216" s="70"/>
      <c r="G216" s="70"/>
      <c r="H216" s="72"/>
      <c r="I216" s="72"/>
      <c r="J216" s="72"/>
      <c r="K216" s="618"/>
      <c r="L216" s="618"/>
      <c r="M216" s="618"/>
      <c r="N216" s="618"/>
      <c r="O216" s="618"/>
      <c r="P216" s="618"/>
      <c r="Q216" s="618"/>
      <c r="R216" s="618"/>
      <c r="S216" s="618"/>
      <c r="T216" s="618"/>
      <c r="U216" s="618"/>
      <c r="V216" s="618"/>
      <c r="W216" s="618"/>
      <c r="X216" s="618"/>
      <c r="Y216" s="618"/>
    </row>
    <row r="217" spans="1:25" ht="21.9" customHeight="1">
      <c r="A217" s="69"/>
      <c r="B217" s="70"/>
      <c r="C217" s="70"/>
      <c r="D217" s="70"/>
      <c r="E217" s="70"/>
      <c r="F217" s="70"/>
      <c r="G217" s="70"/>
      <c r="H217" s="72"/>
      <c r="I217" s="72"/>
      <c r="J217" s="72"/>
      <c r="K217" s="618"/>
      <c r="L217" s="618"/>
      <c r="M217" s="618"/>
      <c r="N217" s="618"/>
      <c r="O217" s="618"/>
      <c r="P217" s="618"/>
      <c r="Q217" s="618"/>
      <c r="R217" s="618"/>
      <c r="S217" s="618"/>
      <c r="T217" s="618"/>
      <c r="U217" s="618"/>
      <c r="V217" s="618"/>
      <c r="W217" s="618"/>
      <c r="X217" s="618"/>
      <c r="Y217" s="618"/>
    </row>
    <row r="218" spans="1:25" ht="21.9" customHeight="1">
      <c r="A218" s="69"/>
      <c r="B218" s="70"/>
      <c r="C218" s="70"/>
      <c r="D218" s="70"/>
      <c r="E218" s="70"/>
      <c r="F218" s="70"/>
      <c r="G218" s="70"/>
      <c r="H218" s="72"/>
      <c r="I218" s="72"/>
      <c r="J218" s="72"/>
      <c r="K218" s="618"/>
      <c r="L218" s="618"/>
      <c r="M218" s="618"/>
      <c r="N218" s="618"/>
      <c r="O218" s="618"/>
      <c r="P218" s="618"/>
      <c r="Q218" s="618"/>
      <c r="R218" s="618"/>
      <c r="S218" s="618"/>
      <c r="T218" s="618"/>
      <c r="U218" s="618"/>
      <c r="V218" s="618"/>
      <c r="W218" s="618"/>
      <c r="X218" s="618"/>
      <c r="Y218" s="618"/>
    </row>
    <row r="219" spans="1:25" ht="21.9" customHeight="1">
      <c r="A219" s="69"/>
      <c r="B219" s="70"/>
      <c r="C219" s="70"/>
      <c r="D219" s="70"/>
      <c r="E219" s="70"/>
      <c r="F219" s="70"/>
      <c r="G219" s="70"/>
      <c r="H219" s="72"/>
      <c r="I219" s="72"/>
      <c r="J219" s="72"/>
      <c r="K219" s="618"/>
      <c r="L219" s="618"/>
      <c r="M219" s="618"/>
      <c r="N219" s="618"/>
      <c r="O219" s="618"/>
      <c r="P219" s="618"/>
      <c r="Q219" s="618"/>
      <c r="R219" s="618"/>
      <c r="S219" s="618"/>
      <c r="T219" s="618"/>
      <c r="U219" s="618"/>
      <c r="V219" s="618"/>
      <c r="W219" s="618"/>
      <c r="X219" s="618"/>
      <c r="Y219" s="618"/>
    </row>
    <row r="220" spans="1:25" ht="21.9" customHeight="1">
      <c r="A220" s="69"/>
      <c r="B220" s="70"/>
      <c r="C220" s="70"/>
      <c r="D220" s="70"/>
      <c r="E220" s="70"/>
      <c r="F220" s="70"/>
      <c r="G220" s="70"/>
      <c r="H220" s="72"/>
      <c r="I220" s="72"/>
      <c r="J220" s="72"/>
      <c r="K220" s="618"/>
      <c r="L220" s="618"/>
      <c r="M220" s="618"/>
      <c r="N220" s="618"/>
      <c r="O220" s="618"/>
      <c r="P220" s="618"/>
      <c r="Q220" s="618"/>
      <c r="R220" s="618"/>
      <c r="S220" s="618"/>
      <c r="T220" s="618"/>
      <c r="U220" s="618"/>
      <c r="V220" s="618"/>
      <c r="W220" s="618"/>
      <c r="X220" s="618"/>
      <c r="Y220" s="618"/>
    </row>
    <row r="221" spans="1:25" ht="21.9" customHeight="1">
      <c r="A221" s="69"/>
      <c r="B221" s="70"/>
      <c r="C221" s="70"/>
      <c r="D221" s="70"/>
      <c r="E221" s="70"/>
      <c r="F221" s="70"/>
      <c r="G221" s="70"/>
      <c r="H221" s="72"/>
      <c r="I221" s="72"/>
      <c r="J221" s="72"/>
      <c r="K221" s="112"/>
      <c r="L221" s="618"/>
      <c r="M221" s="618"/>
      <c r="N221" s="618"/>
      <c r="O221" s="618"/>
      <c r="P221" s="618"/>
      <c r="Q221" s="618"/>
      <c r="R221" s="618"/>
      <c r="S221" s="618"/>
      <c r="T221" s="618"/>
      <c r="U221" s="618"/>
      <c r="V221" s="618"/>
      <c r="W221" s="618"/>
      <c r="X221" s="618"/>
      <c r="Y221" s="618"/>
    </row>
    <row r="222" spans="1:25" ht="21.9" customHeight="1">
      <c r="A222" s="69"/>
      <c r="B222" s="70"/>
      <c r="C222" s="70"/>
      <c r="D222" s="70"/>
      <c r="E222" s="70"/>
      <c r="F222" s="70"/>
      <c r="G222" s="70"/>
      <c r="H222" s="72"/>
      <c r="I222" s="72"/>
      <c r="J222" s="72"/>
      <c r="K222"/>
      <c r="L222" s="618"/>
      <c r="M222" s="618"/>
      <c r="N222" s="618"/>
      <c r="O222" s="618"/>
      <c r="P222" s="618"/>
      <c r="Q222" s="618"/>
      <c r="R222" s="618"/>
      <c r="S222" s="618"/>
      <c r="T222" s="618"/>
      <c r="U222" s="618"/>
      <c r="V222" s="618"/>
      <c r="W222" s="618"/>
      <c r="X222" s="618"/>
      <c r="Y222" s="618"/>
    </row>
    <row r="223" spans="1:25" ht="43.5" customHeight="1">
      <c r="A223" s="69"/>
      <c r="B223" s="70"/>
      <c r="C223" s="70"/>
      <c r="D223" s="70"/>
      <c r="E223" s="70"/>
      <c r="F223" s="70"/>
      <c r="G223" s="70"/>
      <c r="H223" s="72"/>
      <c r="I223" s="72"/>
      <c r="J223" s="72"/>
      <c r="K223" s="1723"/>
      <c r="L223" s="1723"/>
      <c r="M223" s="1723"/>
      <c r="N223" s="1723"/>
      <c r="O223" s="618"/>
      <c r="P223" s="618"/>
      <c r="Q223" s="618"/>
      <c r="R223" s="618"/>
      <c r="S223" s="618"/>
      <c r="T223" s="618"/>
      <c r="U223" s="618"/>
      <c r="V223" s="618"/>
      <c r="W223" s="618"/>
      <c r="X223" s="618"/>
      <c r="Y223" s="618"/>
    </row>
    <row r="224" spans="1:25" ht="21.9" customHeight="1">
      <c r="A224" s="69"/>
      <c r="B224" s="70"/>
      <c r="C224" s="70"/>
      <c r="D224" s="70"/>
      <c r="E224" s="70"/>
      <c r="F224" s="70"/>
      <c r="G224" s="70"/>
      <c r="H224" s="72"/>
      <c r="I224" s="72"/>
      <c r="J224" s="72"/>
      <c r="K224" s="843"/>
      <c r="L224" s="618"/>
      <c r="M224" s="618"/>
      <c r="N224" s="618"/>
      <c r="O224" s="618"/>
      <c r="P224" s="618"/>
      <c r="Q224" s="618"/>
      <c r="R224" s="618"/>
      <c r="S224" s="618"/>
      <c r="T224" s="618"/>
      <c r="U224" s="618"/>
      <c r="V224" s="618"/>
      <c r="W224" s="618"/>
      <c r="X224" s="618"/>
      <c r="Y224" s="618"/>
    </row>
    <row r="225" spans="1:25" ht="21.9" customHeight="1">
      <c r="A225" s="69"/>
      <c r="B225" s="70"/>
      <c r="C225" s="70"/>
      <c r="D225" s="70"/>
      <c r="E225" s="70"/>
      <c r="F225" s="70"/>
      <c r="G225" s="70"/>
      <c r="H225" s="72"/>
      <c r="I225" s="72"/>
      <c r="J225" s="72"/>
      <c r="K225" s="843"/>
      <c r="L225" s="618"/>
      <c r="M225" s="618"/>
      <c r="N225" s="618"/>
      <c r="O225" s="618"/>
      <c r="P225" s="618"/>
      <c r="Q225" s="618"/>
      <c r="R225" s="618"/>
      <c r="S225" s="618"/>
      <c r="T225" s="618"/>
      <c r="U225" s="618"/>
      <c r="V225" s="618"/>
      <c r="W225" s="618"/>
      <c r="X225" s="618"/>
      <c r="Y225" s="618"/>
    </row>
    <row r="226" spans="1:25" ht="21.9" customHeight="1">
      <c r="A226" s="69"/>
      <c r="B226" s="70"/>
      <c r="C226" s="70"/>
      <c r="D226" s="70"/>
      <c r="E226" s="70"/>
      <c r="F226" s="70"/>
      <c r="G226" s="70"/>
      <c r="H226" s="72"/>
      <c r="I226" s="72"/>
      <c r="J226" s="72"/>
      <c r="K226" s="618"/>
      <c r="L226" s="618"/>
      <c r="M226" s="618"/>
      <c r="N226" s="618"/>
      <c r="O226" s="618"/>
      <c r="P226" s="618"/>
      <c r="Q226" s="618"/>
      <c r="R226" s="618"/>
      <c r="S226" s="618"/>
      <c r="T226" s="618"/>
      <c r="U226" s="618"/>
      <c r="V226" s="618"/>
      <c r="W226" s="618"/>
      <c r="X226" s="618"/>
      <c r="Y226" s="618"/>
    </row>
    <row r="227" spans="1:25" ht="21.9" customHeight="1">
      <c r="A227" s="112"/>
      <c r="B227" s="636" t="s">
        <v>649</v>
      </c>
      <c r="C227" s="615" t="str">
        <f>+C13</f>
        <v>SATURNINO SEGUROLA</v>
      </c>
      <c r="D227" s="69"/>
      <c r="E227" s="69"/>
      <c r="F227" s="69"/>
      <c r="G227" s="69"/>
      <c r="H227" s="809"/>
      <c r="I227" s="809"/>
      <c r="J227" s="809"/>
      <c r="K227" s="810"/>
      <c r="L227" s="52"/>
      <c r="M227" s="810"/>
      <c r="N227" s="810"/>
      <c r="O227" s="810"/>
      <c r="P227" s="811" t="str">
        <f>+P13</f>
        <v>SARMIENTO - SAN JUAN</v>
      </c>
      <c r="Q227" s="810"/>
      <c r="R227" s="618"/>
      <c r="S227" s="618"/>
      <c r="T227" s="618"/>
      <c r="U227" s="618"/>
      <c r="V227" s="618"/>
      <c r="W227" s="618"/>
      <c r="X227" s="618"/>
      <c r="Y227" s="618"/>
    </row>
    <row r="228" spans="1:25" ht="21.9" customHeight="1">
      <c r="A228" s="69"/>
      <c r="B228" s="70"/>
      <c r="C228" s="70"/>
      <c r="D228" s="70"/>
      <c r="E228" s="70"/>
      <c r="F228" s="70"/>
      <c r="G228" s="70"/>
      <c r="H228" s="72"/>
      <c r="I228" s="72"/>
      <c r="J228" s="72"/>
      <c r="K228" s="618"/>
      <c r="L228" s="618"/>
      <c r="M228" s="618"/>
      <c r="N228" s="618"/>
      <c r="O228" s="618"/>
      <c r="P228" s="618"/>
      <c r="Q228" s="618"/>
      <c r="R228" s="618"/>
      <c r="S228" s="618"/>
      <c r="T228" s="618"/>
      <c r="U228" s="618"/>
      <c r="V228" s="618"/>
      <c r="W228" s="618"/>
      <c r="X228" s="618"/>
      <c r="Y228" s="618"/>
    </row>
    <row r="229" spans="1:25" ht="21.9" customHeight="1">
      <c r="A229" s="69"/>
      <c r="B229" s="70"/>
      <c r="C229" s="70"/>
      <c r="D229" s="70"/>
      <c r="E229" s="70"/>
      <c r="F229" s="70"/>
      <c r="G229" s="70"/>
      <c r="H229" s="72"/>
      <c r="I229" s="72"/>
      <c r="J229" s="72"/>
      <c r="K229" s="618"/>
      <c r="L229" s="618"/>
      <c r="M229" s="618"/>
      <c r="N229" s="618"/>
      <c r="O229" s="618"/>
      <c r="P229" s="618"/>
      <c r="Q229" s="618"/>
      <c r="R229" s="618"/>
      <c r="S229" s="618"/>
      <c r="T229" s="618"/>
      <c r="U229" s="618"/>
      <c r="V229" s="618"/>
      <c r="W229" s="618"/>
      <c r="X229" s="618"/>
      <c r="Y229" s="618"/>
    </row>
    <row r="230" spans="1:25" ht="21.9" customHeight="1">
      <c r="A230" s="69"/>
      <c r="B230" s="70"/>
      <c r="C230" s="70"/>
      <c r="D230" s="70"/>
      <c r="E230" s="70"/>
      <c r="F230" s="70"/>
      <c r="G230" s="70"/>
      <c r="H230" s="72"/>
      <c r="I230" s="72"/>
      <c r="J230" s="72"/>
      <c r="K230" s="618"/>
      <c r="L230" s="618"/>
      <c r="M230" s="618"/>
      <c r="N230" s="618"/>
      <c r="O230" s="618"/>
      <c r="P230" s="618"/>
      <c r="Q230" s="618"/>
      <c r="R230" s="618"/>
      <c r="S230" s="618"/>
      <c r="T230" s="618"/>
      <c r="U230" s="618"/>
      <c r="V230" s="618"/>
      <c r="W230" s="618"/>
      <c r="X230" s="618"/>
      <c r="Y230" s="618"/>
    </row>
    <row r="231" spans="1:25" ht="21.9" customHeight="1">
      <c r="A231" s="69"/>
      <c r="B231" s="70"/>
      <c r="C231" s="70"/>
      <c r="D231" s="70"/>
      <c r="E231" s="70"/>
      <c r="F231" s="70"/>
      <c r="G231" s="70"/>
      <c r="H231" s="72"/>
      <c r="I231" s="72"/>
      <c r="J231" s="72"/>
      <c r="K231" s="618"/>
      <c r="L231" s="618"/>
      <c r="M231" s="618"/>
      <c r="N231" s="618"/>
      <c r="O231" s="618"/>
      <c r="P231" s="618"/>
      <c r="Q231" s="618"/>
      <c r="R231" s="618"/>
      <c r="S231" s="618"/>
      <c r="T231" s="618"/>
      <c r="U231" s="618"/>
      <c r="V231" s="618"/>
      <c r="W231" s="618"/>
      <c r="X231" s="618"/>
      <c r="Y231" s="618"/>
    </row>
    <row r="232" spans="1:25" ht="21.9" customHeight="1">
      <c r="A232" s="69"/>
      <c r="B232" s="70"/>
      <c r="C232" s="70"/>
      <c r="D232" s="70"/>
      <c r="E232" s="70"/>
      <c r="F232" s="70"/>
      <c r="G232" s="70"/>
      <c r="H232" s="72"/>
      <c r="I232" s="72"/>
      <c r="J232" s="72"/>
      <c r="K232" s="618"/>
      <c r="L232" s="618"/>
      <c r="M232" s="618"/>
      <c r="N232" s="618"/>
      <c r="O232" s="618"/>
      <c r="P232" s="618"/>
      <c r="Q232" s="618"/>
      <c r="R232" s="618"/>
      <c r="S232" s="618"/>
      <c r="T232" s="618"/>
      <c r="U232" s="618"/>
      <c r="V232" s="618"/>
      <c r="W232" s="618"/>
      <c r="X232" s="618"/>
      <c r="Y232" s="618"/>
    </row>
    <row r="233" spans="1:25" ht="21.9" customHeight="1">
      <c r="A233" s="69"/>
      <c r="B233" s="70"/>
      <c r="C233" s="70"/>
      <c r="D233" s="70"/>
      <c r="E233" s="70"/>
      <c r="F233" s="70"/>
      <c r="G233" s="70"/>
      <c r="H233" s="72"/>
      <c r="I233" s="72"/>
      <c r="J233" s="72"/>
      <c r="K233" s="618"/>
      <c r="L233" s="618"/>
      <c r="M233" s="618"/>
      <c r="N233" s="618"/>
      <c r="O233" s="618"/>
      <c r="P233" s="618"/>
      <c r="Q233" s="618"/>
      <c r="R233" s="618"/>
      <c r="S233" s="618"/>
      <c r="T233" s="618"/>
      <c r="U233" s="618"/>
      <c r="V233" s="618"/>
      <c r="W233" s="618"/>
      <c r="X233" s="618"/>
      <c r="Y233" s="618"/>
    </row>
    <row r="234" spans="1:25" ht="21.9" customHeight="1">
      <c r="A234" s="69"/>
      <c r="B234" s="70"/>
      <c r="C234" s="70"/>
      <c r="D234" s="70"/>
      <c r="E234" s="70"/>
      <c r="F234" s="70"/>
      <c r="G234" s="70"/>
      <c r="H234" s="72"/>
      <c r="I234" s="72"/>
      <c r="J234" s="72"/>
      <c r="K234" s="618"/>
      <c r="L234" s="618"/>
      <c r="M234" s="618"/>
      <c r="N234" s="618"/>
      <c r="O234" s="618"/>
      <c r="P234" s="618"/>
      <c r="Q234" s="618"/>
      <c r="R234" s="618"/>
      <c r="S234" s="618"/>
      <c r="T234" s="618"/>
      <c r="U234" s="618"/>
      <c r="V234" s="618"/>
      <c r="W234" s="618"/>
      <c r="X234" s="618"/>
      <c r="Y234" s="618"/>
    </row>
    <row r="235" spans="1:25" ht="21.9" customHeight="1">
      <c r="A235" s="69"/>
      <c r="B235" s="70"/>
      <c r="C235" s="70"/>
      <c r="D235" s="70"/>
      <c r="E235" s="70"/>
      <c r="F235" s="70"/>
      <c r="G235" s="70"/>
      <c r="H235" s="72"/>
      <c r="I235" s="72"/>
      <c r="J235" s="72"/>
      <c r="K235" s="618"/>
      <c r="L235" s="618"/>
      <c r="M235" s="618"/>
      <c r="N235" s="618"/>
      <c r="O235" s="618"/>
      <c r="P235" s="618"/>
      <c r="Q235" s="618"/>
      <c r="R235" s="618"/>
      <c r="S235" s="618"/>
      <c r="T235" s="618"/>
      <c r="U235" s="618"/>
      <c r="V235" s="618"/>
      <c r="W235" s="618"/>
      <c r="X235" s="618"/>
      <c r="Y235" s="618"/>
    </row>
    <row r="236" spans="1:25" ht="21.9" customHeight="1">
      <c r="A236" s="69"/>
      <c r="B236" s="70"/>
      <c r="C236" s="70"/>
      <c r="D236" s="70"/>
      <c r="E236" s="70"/>
      <c r="F236" s="70"/>
      <c r="G236" s="70"/>
      <c r="H236" s="72"/>
      <c r="I236" s="72"/>
      <c r="J236" s="72"/>
      <c r="K236" s="618"/>
      <c r="L236" s="618"/>
      <c r="M236" s="618"/>
      <c r="N236" s="618"/>
      <c r="O236" s="618"/>
      <c r="P236" s="618"/>
      <c r="Q236" s="618"/>
      <c r="R236" s="618"/>
      <c r="S236" s="618"/>
      <c r="T236" s="618"/>
      <c r="U236" s="618"/>
      <c r="V236" s="618"/>
      <c r="W236" s="618"/>
      <c r="X236" s="618"/>
      <c r="Y236" s="618"/>
    </row>
    <row r="237" spans="1:25" ht="21.9" customHeight="1">
      <c r="A237" s="69"/>
      <c r="B237" s="70"/>
      <c r="C237" s="70"/>
      <c r="D237" s="70"/>
      <c r="E237" s="70"/>
      <c r="F237" s="70"/>
      <c r="G237" s="70"/>
      <c r="H237" s="72"/>
      <c r="I237" s="72"/>
      <c r="J237" s="72"/>
      <c r="K237" s="618"/>
      <c r="L237" s="618"/>
      <c r="M237" s="618"/>
      <c r="N237" s="618"/>
      <c r="O237" s="618"/>
      <c r="P237" s="618"/>
      <c r="Q237" s="618"/>
      <c r="R237" s="618"/>
      <c r="S237" s="618"/>
      <c r="T237" s="618"/>
      <c r="U237" s="618"/>
      <c r="V237" s="618"/>
      <c r="W237" s="618"/>
      <c r="X237" s="618"/>
      <c r="Y237" s="618"/>
    </row>
    <row r="238" spans="1:25" ht="21.9" customHeight="1">
      <c r="A238" s="69"/>
      <c r="B238" s="70"/>
      <c r="C238" s="70"/>
      <c r="D238" s="70"/>
      <c r="E238" s="70"/>
      <c r="F238" s="70"/>
      <c r="G238" s="70"/>
      <c r="H238" s="72"/>
      <c r="I238" s="72"/>
      <c r="J238" s="72"/>
      <c r="K238" s="618"/>
      <c r="L238" s="618"/>
      <c r="M238" s="618"/>
      <c r="N238" s="618"/>
      <c r="O238" s="618"/>
      <c r="P238" s="618"/>
      <c r="Q238" s="618"/>
      <c r="R238" s="618"/>
      <c r="S238" s="618"/>
      <c r="T238" s="618"/>
      <c r="U238" s="618"/>
      <c r="V238" s="618"/>
      <c r="W238" s="618"/>
      <c r="X238" s="618"/>
      <c r="Y238" s="618"/>
    </row>
    <row r="239" spans="1:25" ht="21.9" customHeight="1">
      <c r="A239" s="69"/>
      <c r="B239" s="70"/>
      <c r="C239" s="70"/>
      <c r="D239" s="70"/>
      <c r="E239" s="70"/>
      <c r="F239" s="70"/>
      <c r="G239" s="70"/>
      <c r="H239" s="72"/>
      <c r="I239" s="72"/>
      <c r="J239" s="72"/>
      <c r="K239" s="618"/>
      <c r="L239" s="618"/>
      <c r="M239" s="618"/>
      <c r="N239" s="618"/>
      <c r="O239" s="618"/>
      <c r="P239" s="618"/>
      <c r="Q239" s="618"/>
      <c r="R239" s="618"/>
      <c r="S239" s="618"/>
      <c r="T239" s="618"/>
      <c r="U239" s="618"/>
      <c r="V239" s="618"/>
      <c r="W239" s="618"/>
      <c r="X239" s="618"/>
      <c r="Y239" s="618"/>
    </row>
    <row r="240" spans="1:25" ht="21.9" customHeight="1">
      <c r="A240" s="69"/>
      <c r="B240" s="70"/>
      <c r="C240" s="70"/>
      <c r="D240" s="70"/>
      <c r="E240" s="70"/>
      <c r="F240" s="70"/>
      <c r="G240" s="70"/>
      <c r="H240" s="72"/>
      <c r="I240" s="72"/>
      <c r="J240" s="72"/>
      <c r="K240" s="618"/>
      <c r="L240" s="618"/>
      <c r="M240" s="618"/>
      <c r="N240" s="618"/>
      <c r="O240" s="618"/>
      <c r="P240" s="618"/>
      <c r="Q240" s="618"/>
      <c r="R240" s="618"/>
      <c r="S240" s="618"/>
      <c r="T240" s="618"/>
      <c r="U240" s="618"/>
      <c r="V240" s="618"/>
      <c r="W240" s="618"/>
      <c r="X240" s="618"/>
      <c r="Y240" s="618"/>
    </row>
    <row r="241" spans="1:25" ht="21.9" customHeight="1">
      <c r="A241" s="69"/>
      <c r="B241" s="70"/>
      <c r="C241" s="70"/>
      <c r="D241" s="70"/>
      <c r="E241" s="70"/>
      <c r="F241" s="70"/>
      <c r="G241" s="70"/>
      <c r="H241" s="72"/>
      <c r="I241" s="72"/>
      <c r="J241" s="72"/>
      <c r="K241" s="618"/>
      <c r="L241" s="618"/>
      <c r="M241" s="618"/>
      <c r="N241" s="618"/>
      <c r="O241" s="618"/>
      <c r="P241" s="618"/>
      <c r="Q241" s="618"/>
      <c r="R241" s="618"/>
      <c r="S241" s="618"/>
      <c r="T241" s="618"/>
      <c r="U241" s="618"/>
      <c r="V241" s="618"/>
      <c r="W241" s="618"/>
      <c r="X241" s="618"/>
      <c r="Y241" s="618"/>
    </row>
    <row r="242" spans="1:25" ht="21.9" customHeight="1">
      <c r="A242" s="69"/>
      <c r="B242" s="70"/>
      <c r="C242" s="70"/>
      <c r="D242" s="70"/>
      <c r="E242" s="70"/>
      <c r="F242" s="70"/>
      <c r="G242" s="70"/>
      <c r="H242" s="72"/>
      <c r="I242" s="72"/>
      <c r="J242" s="72"/>
      <c r="K242" s="618"/>
      <c r="L242" s="618"/>
      <c r="M242" s="618"/>
      <c r="N242" s="618"/>
      <c r="O242" s="618"/>
      <c r="P242" s="618"/>
      <c r="Q242" s="618"/>
      <c r="R242" s="618"/>
      <c r="S242" s="618"/>
      <c r="T242" s="618"/>
      <c r="U242" s="618"/>
      <c r="V242" s="618"/>
      <c r="W242" s="618"/>
      <c r="X242" s="618"/>
      <c r="Y242" s="618"/>
    </row>
    <row r="243" spans="1:25" ht="21.9" customHeight="1">
      <c r="A243" s="69"/>
      <c r="B243" s="70"/>
      <c r="C243" s="70"/>
      <c r="D243" s="70"/>
      <c r="E243" s="70"/>
      <c r="F243" s="70"/>
      <c r="G243" s="70"/>
      <c r="H243" s="72"/>
      <c r="I243" s="72"/>
      <c r="J243" s="72"/>
      <c r="K243" s="618"/>
      <c r="L243" s="618"/>
      <c r="M243" s="618"/>
      <c r="N243" s="618"/>
      <c r="O243" s="618"/>
      <c r="P243" s="618"/>
      <c r="Q243" s="618"/>
      <c r="R243" s="618"/>
      <c r="S243" s="618"/>
      <c r="T243" s="618"/>
      <c r="U243" s="618"/>
      <c r="V243" s="618"/>
      <c r="W243" s="618"/>
      <c r="X243" s="618"/>
      <c r="Y243" s="618"/>
    </row>
    <row r="244" spans="1:25" ht="21.9" customHeight="1">
      <c r="A244" s="69"/>
      <c r="B244" s="70"/>
      <c r="C244" s="70"/>
      <c r="D244" s="70"/>
      <c r="E244" s="70"/>
      <c r="F244" s="70"/>
      <c r="G244" s="70"/>
      <c r="H244" s="72"/>
      <c r="I244" s="72"/>
      <c r="J244" s="72"/>
      <c r="K244" s="618"/>
      <c r="L244" s="618"/>
      <c r="M244" s="618"/>
      <c r="N244" s="618"/>
      <c r="O244" s="618"/>
      <c r="P244" s="618"/>
      <c r="Q244" s="618"/>
      <c r="R244" s="618"/>
      <c r="S244" s="618"/>
      <c r="T244" s="618"/>
      <c r="U244" s="618"/>
      <c r="V244" s="618"/>
      <c r="W244" s="618"/>
      <c r="X244" s="618"/>
      <c r="Y244" s="618"/>
    </row>
    <row r="245" spans="1:25" ht="21.9" customHeight="1">
      <c r="A245" s="69"/>
      <c r="B245" s="70"/>
      <c r="C245" s="70"/>
      <c r="D245" s="70"/>
      <c r="E245" s="70"/>
      <c r="F245" s="70"/>
      <c r="G245" s="70"/>
      <c r="H245" s="72"/>
      <c r="I245" s="72"/>
      <c r="J245" s="72"/>
      <c r="K245" s="618"/>
      <c r="L245" s="618"/>
      <c r="M245" s="618"/>
      <c r="N245" s="618"/>
      <c r="O245" s="618"/>
      <c r="P245" s="618"/>
      <c r="Q245" s="618"/>
      <c r="R245" s="618"/>
      <c r="S245" s="618"/>
      <c r="T245" s="618"/>
      <c r="U245" s="618"/>
      <c r="V245" s="618"/>
      <c r="W245" s="618"/>
      <c r="X245" s="618"/>
      <c r="Y245" s="618"/>
    </row>
    <row r="246" spans="1:25" ht="21.9" customHeight="1">
      <c r="A246" s="69"/>
      <c r="B246" s="70"/>
      <c r="C246" s="70"/>
      <c r="D246" s="70"/>
      <c r="E246" s="70"/>
      <c r="F246" s="70"/>
      <c r="G246" s="70"/>
      <c r="H246" s="72"/>
      <c r="I246" s="72"/>
      <c r="J246" s="72"/>
      <c r="K246" s="618"/>
      <c r="L246" s="618"/>
      <c r="M246" s="618"/>
      <c r="N246" s="618"/>
      <c r="O246" s="618"/>
      <c r="P246" s="618"/>
      <c r="Q246" s="618"/>
      <c r="R246" s="618"/>
      <c r="S246" s="618"/>
      <c r="T246" s="618"/>
      <c r="U246" s="618"/>
      <c r="V246" s="618"/>
      <c r="W246" s="618"/>
      <c r="X246" s="618"/>
      <c r="Y246" s="618"/>
    </row>
    <row r="247" spans="1:25" ht="21.9" customHeight="1">
      <c r="A247" s="69"/>
      <c r="B247" s="70"/>
      <c r="C247" s="70"/>
      <c r="D247" s="70"/>
      <c r="E247" s="70"/>
      <c r="F247" s="70"/>
      <c r="G247" s="70"/>
      <c r="H247" s="72"/>
      <c r="I247" s="72"/>
      <c r="J247" s="72"/>
      <c r="K247" s="618"/>
      <c r="L247" s="618"/>
      <c r="M247" s="618"/>
      <c r="N247" s="618"/>
      <c r="O247" s="618"/>
      <c r="P247" s="618"/>
      <c r="Q247" s="618"/>
      <c r="R247" s="618"/>
      <c r="S247" s="618"/>
      <c r="T247" s="618"/>
      <c r="U247" s="618"/>
      <c r="V247" s="618"/>
      <c r="W247" s="618"/>
      <c r="X247" s="618"/>
      <c r="Y247" s="618"/>
    </row>
    <row r="248" spans="1:25" ht="21.9" customHeight="1">
      <c r="A248" s="69"/>
      <c r="B248" s="70"/>
      <c r="C248" s="70"/>
      <c r="D248" s="70"/>
      <c r="E248" s="70"/>
      <c r="F248" s="70"/>
      <c r="G248" s="70"/>
      <c r="H248" s="72"/>
      <c r="I248" s="72"/>
      <c r="J248" s="72"/>
      <c r="K248" s="618"/>
      <c r="L248" s="618"/>
      <c r="M248" s="618"/>
      <c r="N248" s="618"/>
      <c r="O248" s="618"/>
      <c r="P248" s="618"/>
      <c r="Q248" s="618"/>
      <c r="R248" s="618"/>
      <c r="S248" s="618"/>
      <c r="T248" s="618"/>
      <c r="U248" s="618"/>
      <c r="V248" s="618"/>
      <c r="W248" s="618"/>
      <c r="X248" s="618"/>
      <c r="Y248" s="618"/>
    </row>
    <row r="249" spans="1:25" ht="21.9" customHeight="1">
      <c r="A249" s="69"/>
      <c r="B249" s="70"/>
      <c r="C249" s="70"/>
      <c r="D249" s="70"/>
      <c r="E249" s="70"/>
      <c r="F249" s="70"/>
      <c r="G249" s="70"/>
      <c r="H249" s="72"/>
      <c r="I249" s="72"/>
      <c r="J249" s="72"/>
      <c r="K249" s="618"/>
      <c r="L249" s="618"/>
      <c r="M249" s="618"/>
      <c r="N249" s="618"/>
      <c r="O249" s="618"/>
      <c r="P249" s="618"/>
      <c r="Q249" s="618"/>
      <c r="R249" s="618"/>
      <c r="S249" s="618"/>
      <c r="T249" s="618"/>
      <c r="U249" s="618"/>
      <c r="V249" s="618"/>
      <c r="W249" s="618"/>
      <c r="X249" s="618"/>
      <c r="Y249" s="618"/>
    </row>
    <row r="250" spans="1:25" ht="21.9" customHeight="1">
      <c r="A250" s="69"/>
      <c r="B250" s="70"/>
      <c r="C250" s="70"/>
      <c r="D250" s="70"/>
      <c r="E250" s="70"/>
      <c r="F250" s="70"/>
      <c r="G250" s="70"/>
      <c r="H250" s="72"/>
      <c r="I250" s="72"/>
      <c r="J250" s="72"/>
      <c r="K250" s="618"/>
      <c r="L250" s="618"/>
      <c r="M250" s="618"/>
      <c r="N250" s="618"/>
      <c r="O250" s="618"/>
      <c r="P250" s="618"/>
      <c r="Q250" s="618"/>
      <c r="R250" s="618"/>
      <c r="S250" s="618"/>
      <c r="T250" s="618"/>
      <c r="U250" s="618"/>
      <c r="V250" s="618"/>
      <c r="W250" s="618"/>
      <c r="X250" s="618"/>
      <c r="Y250" s="618"/>
    </row>
    <row r="251" spans="1:25" ht="21.9" customHeight="1">
      <c r="A251" s="69"/>
      <c r="B251" s="70"/>
      <c r="C251" s="70"/>
      <c r="D251" s="70"/>
      <c r="E251" s="70"/>
      <c r="F251" s="70"/>
      <c r="G251" s="70"/>
      <c r="H251" s="72"/>
      <c r="I251" s="72"/>
      <c r="J251" s="72"/>
      <c r="K251" s="618"/>
      <c r="L251" s="618"/>
      <c r="M251" s="618"/>
      <c r="N251" s="618"/>
      <c r="O251" s="618"/>
      <c r="P251" s="618"/>
      <c r="Q251" s="618"/>
      <c r="R251" s="618"/>
      <c r="S251" s="618"/>
      <c r="T251" s="618"/>
      <c r="U251" s="618"/>
      <c r="V251" s="618"/>
      <c r="W251" s="618"/>
      <c r="X251" s="618"/>
      <c r="Y251" s="618"/>
    </row>
    <row r="252" spans="1:25" ht="21.9" customHeight="1">
      <c r="A252" s="69"/>
      <c r="B252" s="70"/>
      <c r="C252" s="70"/>
      <c r="D252" s="70"/>
      <c r="E252" s="70"/>
      <c r="F252" s="70"/>
      <c r="G252" s="70"/>
      <c r="H252" s="72"/>
      <c r="I252" s="72"/>
      <c r="J252" s="72"/>
      <c r="K252" s="618"/>
      <c r="L252" s="618"/>
      <c r="M252" s="618"/>
      <c r="N252" s="618"/>
      <c r="O252" s="618"/>
      <c r="P252" s="618"/>
      <c r="Q252" s="618"/>
      <c r="R252" s="618"/>
      <c r="S252" s="618"/>
      <c r="T252" s="618"/>
      <c r="U252" s="618"/>
      <c r="V252" s="618"/>
      <c r="W252" s="618"/>
      <c r="X252" s="618"/>
      <c r="Y252" s="618"/>
    </row>
    <row r="253" spans="1:25" ht="21.9" customHeight="1">
      <c r="A253" s="69"/>
      <c r="B253" s="70"/>
      <c r="C253" s="70"/>
      <c r="D253" s="70"/>
      <c r="E253" s="70"/>
      <c r="F253" s="70"/>
      <c r="G253" s="70"/>
      <c r="H253" s="72"/>
      <c r="I253" s="72"/>
      <c r="J253" s="72"/>
      <c r="K253" s="618"/>
      <c r="L253" s="618"/>
      <c r="M253" s="618"/>
      <c r="N253" s="618"/>
      <c r="O253" s="618"/>
      <c r="P253" s="618"/>
      <c r="Q253" s="618"/>
      <c r="R253" s="618"/>
      <c r="S253" s="618"/>
      <c r="T253" s="618"/>
      <c r="U253" s="618"/>
      <c r="V253" s="618"/>
      <c r="W253" s="618"/>
      <c r="X253" s="618"/>
      <c r="Y253" s="618"/>
    </row>
    <row r="254" spans="1:25" ht="21.9" customHeight="1">
      <c r="A254" s="69"/>
      <c r="B254" s="70"/>
      <c r="C254" s="70"/>
      <c r="D254" s="70"/>
      <c r="E254" s="70"/>
      <c r="F254" s="70"/>
      <c r="G254" s="70"/>
      <c r="H254" s="72"/>
      <c r="I254" s="72"/>
      <c r="J254" s="72"/>
      <c r="K254" s="618"/>
      <c r="L254" s="618"/>
      <c r="M254" s="618"/>
      <c r="N254" s="618"/>
      <c r="O254" s="618"/>
      <c r="P254" s="618"/>
      <c r="Q254" s="618"/>
      <c r="R254" s="618"/>
      <c r="S254" s="618"/>
      <c r="T254" s="618"/>
      <c r="U254" s="618"/>
      <c r="V254" s="618"/>
      <c r="W254" s="618"/>
      <c r="X254" s="618"/>
      <c r="Y254" s="618"/>
    </row>
    <row r="255" spans="1:25" ht="21.9" customHeight="1">
      <c r="A255" s="69"/>
      <c r="B255" s="70"/>
      <c r="C255" s="70"/>
      <c r="D255" s="70"/>
      <c r="E255" s="70"/>
      <c r="F255" s="70"/>
      <c r="G255" s="70"/>
      <c r="H255" s="72"/>
      <c r="I255" s="72"/>
      <c r="J255" s="72"/>
      <c r="K255" s="618"/>
      <c r="L255" s="618"/>
      <c r="M255" s="618"/>
      <c r="N255" s="618"/>
      <c r="O255" s="618"/>
      <c r="P255" s="618"/>
      <c r="Q255" s="618"/>
      <c r="R255" s="618"/>
      <c r="S255" s="618"/>
      <c r="T255" s="618"/>
      <c r="U255" s="618"/>
      <c r="V255" s="618"/>
      <c r="W255" s="618"/>
      <c r="X255" s="618"/>
      <c r="Y255" s="618"/>
    </row>
    <row r="256" spans="1:25" ht="21.9" customHeight="1">
      <c r="A256" s="69"/>
      <c r="B256" s="70"/>
      <c r="C256" s="70"/>
      <c r="D256" s="70"/>
      <c r="E256" s="70"/>
      <c r="F256" s="70"/>
      <c r="G256" s="70"/>
      <c r="H256" s="72"/>
      <c r="I256" s="72"/>
      <c r="J256" s="72"/>
      <c r="K256" s="618"/>
      <c r="L256" s="618"/>
      <c r="M256" s="618"/>
      <c r="N256" s="618"/>
      <c r="O256" s="618"/>
      <c r="P256" s="618"/>
      <c r="Q256" s="618"/>
      <c r="R256" s="618"/>
      <c r="S256" s="618"/>
      <c r="T256" s="618"/>
      <c r="U256" s="618"/>
      <c r="V256" s="618"/>
      <c r="W256" s="618"/>
      <c r="X256" s="618"/>
      <c r="Y256" s="618"/>
    </row>
    <row r="257" spans="1:25" ht="21.9" customHeight="1">
      <c r="A257" s="69"/>
      <c r="B257" s="70"/>
      <c r="C257" s="70"/>
      <c r="D257" s="70"/>
      <c r="E257" s="70"/>
      <c r="F257" s="70"/>
      <c r="G257" s="70"/>
      <c r="H257" s="72"/>
      <c r="I257" s="72"/>
      <c r="J257" s="72"/>
      <c r="K257" s="618"/>
      <c r="L257" s="618"/>
      <c r="M257" s="618"/>
      <c r="N257" s="618"/>
      <c r="O257" s="618"/>
      <c r="P257" s="618"/>
      <c r="Q257" s="618"/>
      <c r="R257" s="618"/>
      <c r="S257" s="618"/>
      <c r="T257" s="618"/>
      <c r="U257" s="618"/>
      <c r="V257" s="618"/>
      <c r="W257" s="618"/>
      <c r="X257" s="618"/>
      <c r="Y257" s="618"/>
    </row>
    <row r="258" spans="1:25" ht="21.9" customHeight="1">
      <c r="A258" s="69"/>
      <c r="B258" s="70"/>
      <c r="C258" s="70"/>
      <c r="D258" s="70"/>
      <c r="E258" s="70"/>
      <c r="F258" s="70"/>
      <c r="G258" s="70"/>
      <c r="H258" s="72"/>
      <c r="I258" s="72"/>
      <c r="J258" s="72"/>
      <c r="K258" s="618"/>
      <c r="L258" s="618"/>
      <c r="M258" s="618"/>
      <c r="N258" s="618"/>
      <c r="O258" s="618"/>
      <c r="P258" s="618"/>
      <c r="Q258" s="618"/>
      <c r="R258" s="618"/>
      <c r="S258" s="618"/>
      <c r="T258" s="618"/>
      <c r="U258" s="618"/>
      <c r="V258" s="618"/>
      <c r="W258" s="618"/>
      <c r="X258" s="618"/>
      <c r="Y258" s="618"/>
    </row>
    <row r="259" spans="1:25" ht="21.9" customHeight="1">
      <c r="A259" s="69"/>
      <c r="B259" s="70"/>
      <c r="C259" s="70"/>
      <c r="D259" s="70"/>
      <c r="E259" s="70"/>
      <c r="F259" s="70"/>
      <c r="G259" s="70"/>
      <c r="H259" s="72"/>
      <c r="I259" s="72"/>
      <c r="J259" s="72"/>
      <c r="K259" s="618"/>
      <c r="L259" s="618"/>
      <c r="M259" s="618"/>
      <c r="N259" s="618"/>
      <c r="O259" s="618"/>
      <c r="P259" s="618"/>
      <c r="Q259" s="618"/>
      <c r="R259" s="618"/>
      <c r="S259" s="618"/>
      <c r="T259" s="618"/>
      <c r="U259" s="618"/>
      <c r="V259" s="618"/>
      <c r="W259" s="618"/>
      <c r="X259" s="618"/>
      <c r="Y259" s="618"/>
    </row>
    <row r="260" spans="1:25" ht="21.9" customHeight="1">
      <c r="A260" s="69"/>
      <c r="B260" s="70"/>
      <c r="C260" s="70"/>
      <c r="D260" s="70"/>
      <c r="E260" s="70"/>
      <c r="F260" s="70"/>
      <c r="G260" s="70"/>
      <c r="H260" s="72"/>
      <c r="I260" s="72"/>
      <c r="J260" s="72"/>
      <c r="K260" s="618"/>
      <c r="L260" s="618"/>
      <c r="M260" s="618"/>
      <c r="N260" s="618"/>
      <c r="O260" s="618"/>
      <c r="P260" s="618"/>
      <c r="Q260" s="618"/>
      <c r="R260" s="618"/>
      <c r="S260" s="618"/>
      <c r="T260" s="618"/>
      <c r="U260" s="618"/>
      <c r="V260" s="618"/>
      <c r="W260" s="618"/>
      <c r="X260" s="618"/>
      <c r="Y260" s="618"/>
    </row>
    <row r="261" spans="1:25" ht="21.9" customHeight="1">
      <c r="A261" s="69"/>
      <c r="B261" s="70"/>
      <c r="C261" s="70"/>
      <c r="D261" s="70"/>
      <c r="E261" s="70"/>
      <c r="F261" s="70"/>
      <c r="G261" s="70"/>
      <c r="H261" s="72"/>
      <c r="I261" s="72"/>
      <c r="J261" s="72"/>
      <c r="K261" s="618"/>
      <c r="L261" s="618"/>
      <c r="M261" s="618"/>
      <c r="N261" s="618"/>
      <c r="O261" s="618"/>
      <c r="P261" s="618"/>
      <c r="Q261" s="618"/>
      <c r="R261" s="618"/>
      <c r="S261" s="618"/>
      <c r="T261" s="618"/>
      <c r="U261" s="618"/>
      <c r="V261" s="618"/>
      <c r="W261" s="618"/>
      <c r="X261" s="618"/>
      <c r="Y261" s="618"/>
    </row>
    <row r="262" spans="1:25" ht="21.9" customHeight="1">
      <c r="A262" s="69"/>
      <c r="B262" s="70"/>
      <c r="C262" s="70"/>
      <c r="D262" s="70"/>
      <c r="E262" s="70"/>
      <c r="F262" s="70"/>
      <c r="G262" s="70"/>
      <c r="H262" s="72"/>
      <c r="I262" s="72"/>
      <c r="J262" s="72"/>
      <c r="K262" s="618"/>
      <c r="L262" s="618"/>
      <c r="M262" s="618"/>
      <c r="N262" s="618"/>
      <c r="O262" s="618"/>
      <c r="P262" s="618"/>
      <c r="Q262" s="618"/>
      <c r="R262" s="618"/>
      <c r="S262" s="618"/>
      <c r="T262" s="618"/>
      <c r="U262" s="618"/>
      <c r="V262" s="618"/>
      <c r="W262" s="618"/>
      <c r="X262" s="618"/>
      <c r="Y262" s="618"/>
    </row>
    <row r="263" spans="1:25" ht="21.9" customHeight="1">
      <c r="A263" s="69"/>
      <c r="B263" s="70"/>
      <c r="C263" s="70"/>
      <c r="D263" s="70"/>
      <c r="E263" s="70"/>
      <c r="F263" s="70"/>
      <c r="G263" s="70"/>
      <c r="H263" s="72"/>
      <c r="I263" s="72"/>
      <c r="J263" s="72"/>
      <c r="K263" s="618"/>
      <c r="L263" s="618"/>
      <c r="M263" s="618"/>
      <c r="N263" s="618"/>
      <c r="O263" s="618"/>
      <c r="P263" s="618"/>
      <c r="Q263" s="618"/>
      <c r="R263" s="618"/>
      <c r="S263" s="618"/>
      <c r="T263" s="618"/>
      <c r="U263" s="618"/>
      <c r="V263" s="618"/>
      <c r="W263" s="618"/>
      <c r="X263" s="618"/>
      <c r="Y263" s="618"/>
    </row>
    <row r="264" spans="1:25" ht="21.9" customHeight="1">
      <c r="A264" s="69"/>
      <c r="B264" s="70"/>
      <c r="C264" s="70"/>
      <c r="D264" s="70"/>
      <c r="E264" s="70"/>
      <c r="F264" s="70"/>
      <c r="G264" s="70"/>
      <c r="H264" s="72"/>
      <c r="I264" s="72"/>
      <c r="J264" s="72"/>
      <c r="K264" s="618"/>
      <c r="L264" s="618"/>
      <c r="M264" s="618"/>
      <c r="N264" s="618"/>
      <c r="O264" s="618"/>
      <c r="P264" s="618"/>
      <c r="Q264" s="618"/>
      <c r="R264" s="618"/>
      <c r="S264" s="618"/>
      <c r="T264" s="618"/>
      <c r="U264" s="618"/>
      <c r="V264" s="618"/>
      <c r="W264" s="618"/>
      <c r="X264" s="618"/>
      <c r="Y264" s="618"/>
    </row>
    <row r="265" spans="1:25" ht="21.9" customHeight="1">
      <c r="A265" s="69"/>
      <c r="B265" s="70"/>
      <c r="C265" s="70"/>
      <c r="D265" s="70"/>
      <c r="E265" s="70"/>
      <c r="F265" s="70"/>
      <c r="G265" s="70"/>
      <c r="H265" s="72"/>
      <c r="I265" s="72"/>
      <c r="J265" s="72"/>
      <c r="K265" s="618"/>
      <c r="L265" s="618"/>
      <c r="M265" s="618"/>
      <c r="N265" s="618"/>
      <c r="O265" s="618"/>
      <c r="P265" s="618"/>
      <c r="Q265" s="618"/>
      <c r="R265" s="618"/>
      <c r="S265" s="618"/>
      <c r="T265" s="618"/>
      <c r="U265" s="618"/>
      <c r="V265" s="618"/>
      <c r="W265" s="618"/>
      <c r="X265" s="618"/>
      <c r="Y265" s="618"/>
    </row>
    <row r="266" spans="1:25" ht="21.9" customHeight="1">
      <c r="A266" s="69"/>
      <c r="B266" s="70"/>
      <c r="C266" s="70"/>
      <c r="D266" s="70"/>
      <c r="E266" s="70"/>
      <c r="F266" s="70"/>
      <c r="G266" s="70"/>
      <c r="H266" s="72"/>
      <c r="I266" s="72"/>
      <c r="J266" s="72"/>
      <c r="K266" s="618"/>
      <c r="L266" s="618"/>
      <c r="M266" s="618"/>
      <c r="N266" s="618"/>
      <c r="O266" s="618"/>
      <c r="P266" s="618"/>
      <c r="Q266" s="618"/>
      <c r="R266" s="618"/>
      <c r="S266" s="618"/>
      <c r="T266" s="618"/>
      <c r="U266" s="618"/>
      <c r="V266" s="618"/>
      <c r="W266" s="618"/>
      <c r="X266" s="618"/>
      <c r="Y266" s="618"/>
    </row>
    <row r="267" spans="1:25" ht="21.9" customHeight="1">
      <c r="A267" s="69"/>
      <c r="B267" s="70"/>
      <c r="C267" s="70"/>
      <c r="D267" s="70"/>
      <c r="E267" s="70"/>
      <c r="F267" s="70"/>
      <c r="G267" s="70"/>
      <c r="H267" s="72"/>
      <c r="I267" s="72"/>
      <c r="J267" s="72"/>
      <c r="K267" s="618"/>
      <c r="L267" s="618"/>
      <c r="M267" s="618"/>
      <c r="N267" s="618"/>
      <c r="O267" s="618"/>
      <c r="P267" s="618"/>
      <c r="Q267" s="618"/>
      <c r="R267" s="618"/>
      <c r="S267" s="618"/>
      <c r="T267" s="618"/>
      <c r="U267" s="618"/>
      <c r="V267" s="618"/>
      <c r="W267" s="618"/>
      <c r="X267" s="618"/>
      <c r="Y267" s="618"/>
    </row>
    <row r="268" spans="1:25" ht="21.9" customHeight="1">
      <c r="A268" s="69"/>
      <c r="B268" s="70"/>
      <c r="C268" s="70"/>
      <c r="D268" s="70"/>
      <c r="E268" s="70"/>
      <c r="F268" s="70"/>
      <c r="G268" s="70"/>
      <c r="H268" s="72"/>
      <c r="I268" s="72"/>
      <c r="J268" s="72"/>
    </row>
    <row r="269" spans="1:25">
      <c r="C269" s="52"/>
      <c r="D269" s="52"/>
      <c r="E269" s="52"/>
      <c r="F269" s="52"/>
      <c r="G269" s="52"/>
      <c r="H269" s="52"/>
      <c r="I269" s="52"/>
      <c r="J269" s="52"/>
      <c r="K269" s="52"/>
      <c r="L269" s="52"/>
    </row>
    <row r="270" spans="1:25">
      <c r="C270" s="52"/>
      <c r="D270" s="52"/>
      <c r="E270" s="52"/>
      <c r="F270" s="52"/>
      <c r="G270" s="52"/>
      <c r="H270" s="52"/>
      <c r="I270" s="52"/>
      <c r="J270" s="52"/>
      <c r="K270" s="52"/>
      <c r="L270" s="52"/>
    </row>
    <row r="271" spans="1:25">
      <c r="C271" s="52"/>
      <c r="D271" s="52"/>
      <c r="E271" s="52"/>
      <c r="F271" s="52"/>
      <c r="G271" s="52"/>
      <c r="H271" s="52"/>
      <c r="I271" s="52"/>
      <c r="J271" s="52"/>
      <c r="K271" s="52"/>
      <c r="L271" s="52"/>
    </row>
    <row r="272" spans="1:25">
      <c r="C272" s="52"/>
      <c r="D272" s="52"/>
      <c r="E272" s="52"/>
      <c r="F272" s="52"/>
      <c r="G272" s="52"/>
      <c r="H272" s="52"/>
      <c r="I272" s="52"/>
      <c r="J272" s="52"/>
      <c r="K272" s="52"/>
      <c r="L272" s="52"/>
    </row>
    <row r="273" spans="3:12">
      <c r="C273" s="52"/>
      <c r="D273" s="52"/>
      <c r="E273" s="52"/>
      <c r="F273" s="52"/>
      <c r="G273" s="52"/>
      <c r="H273" s="52"/>
      <c r="I273" s="52"/>
      <c r="J273" s="52"/>
      <c r="K273" s="52"/>
      <c r="L273" s="52"/>
    </row>
    <row r="274" spans="3:12">
      <c r="C274" s="52"/>
      <c r="D274" s="52"/>
      <c r="E274" s="52"/>
      <c r="F274" s="52"/>
      <c r="G274" s="52"/>
      <c r="H274" s="52"/>
      <c r="I274" s="52"/>
      <c r="J274" s="52"/>
      <c r="K274" s="52"/>
      <c r="L274" s="52"/>
    </row>
    <row r="275" spans="3:12">
      <c r="C275" s="52"/>
      <c r="D275" s="52"/>
      <c r="E275" s="52"/>
      <c r="F275" s="52"/>
      <c r="G275" s="52"/>
      <c r="H275" s="52"/>
      <c r="I275" s="52"/>
      <c r="J275" s="52"/>
      <c r="K275" s="52"/>
      <c r="L275" s="52"/>
    </row>
    <row r="276" spans="3:12">
      <c r="C276" s="52"/>
      <c r="D276" s="52"/>
      <c r="E276" s="52"/>
      <c r="F276" s="52"/>
      <c r="G276" s="52"/>
      <c r="H276" s="52"/>
      <c r="I276" s="52"/>
      <c r="J276" s="52"/>
      <c r="K276" s="52"/>
      <c r="L276" s="52"/>
    </row>
    <row r="277" spans="3:12">
      <c r="C277" s="52"/>
      <c r="D277" s="52"/>
      <c r="E277" s="52"/>
      <c r="F277" s="52"/>
      <c r="G277" s="52"/>
      <c r="H277" s="52"/>
      <c r="I277" s="52"/>
      <c r="J277" s="52"/>
      <c r="K277" s="52"/>
      <c r="L277" s="52"/>
    </row>
    <row r="278" spans="3:12">
      <c r="C278" s="52"/>
      <c r="D278" s="52"/>
      <c r="E278" s="52"/>
      <c r="F278" s="52"/>
      <c r="G278" s="52"/>
      <c r="H278" s="52"/>
      <c r="I278" s="52"/>
      <c r="J278" s="52"/>
      <c r="K278" s="52"/>
      <c r="L278" s="52"/>
    </row>
    <row r="279" spans="3:12">
      <c r="C279" s="52"/>
      <c r="D279" s="52"/>
      <c r="E279" s="52"/>
      <c r="F279" s="52"/>
      <c r="G279" s="52"/>
      <c r="H279" s="52"/>
      <c r="I279" s="52"/>
      <c r="J279" s="52"/>
      <c r="K279" s="52"/>
      <c r="L279" s="52"/>
    </row>
    <row r="280" spans="3:12">
      <c r="C280" s="52"/>
      <c r="D280" s="52"/>
      <c r="E280" s="52"/>
      <c r="F280" s="52"/>
      <c r="G280" s="52"/>
      <c r="H280" s="52"/>
      <c r="I280" s="52"/>
      <c r="J280" s="52"/>
      <c r="K280" s="52"/>
      <c r="L280" s="52"/>
    </row>
    <row r="281" spans="3:12">
      <c r="C281" s="52"/>
      <c r="D281" s="52"/>
      <c r="E281" s="52"/>
      <c r="F281" s="52"/>
      <c r="G281" s="52"/>
      <c r="H281" s="52"/>
      <c r="I281" s="52"/>
      <c r="J281" s="52"/>
      <c r="K281" s="52"/>
      <c r="L281" s="52"/>
    </row>
    <row r="282" spans="3:12">
      <c r="C282" s="52"/>
      <c r="D282" s="52"/>
      <c r="E282" s="52"/>
      <c r="F282" s="52"/>
      <c r="G282" s="52"/>
      <c r="H282" s="52"/>
      <c r="I282" s="52"/>
      <c r="J282" s="52"/>
      <c r="K282" s="52"/>
      <c r="L282" s="52"/>
    </row>
    <row r="283" spans="3:12">
      <c r="C283" s="52"/>
      <c r="D283" s="52"/>
      <c r="E283" s="52"/>
      <c r="F283" s="52"/>
      <c r="G283" s="52"/>
      <c r="H283" s="52"/>
      <c r="I283" s="52"/>
      <c r="J283" s="52"/>
      <c r="K283" s="52"/>
      <c r="L283" s="52"/>
    </row>
    <row r="284" spans="3:12">
      <c r="C284" s="52"/>
      <c r="D284" s="52"/>
      <c r="E284" s="52"/>
      <c r="F284" s="52"/>
      <c r="G284" s="52"/>
      <c r="H284" s="52"/>
      <c r="I284" s="52"/>
      <c r="J284" s="52"/>
      <c r="K284" s="52"/>
      <c r="L284" s="52"/>
    </row>
    <row r="285" spans="3:12">
      <c r="C285" s="52"/>
      <c r="D285" s="52"/>
      <c r="E285" s="52"/>
      <c r="F285" s="52"/>
      <c r="G285" s="52"/>
      <c r="H285" s="52"/>
      <c r="I285" s="52"/>
      <c r="J285" s="52"/>
      <c r="K285" s="52"/>
      <c r="L285" s="52"/>
    </row>
    <row r="286" spans="3:12">
      <c r="C286" s="52"/>
      <c r="D286" s="52"/>
      <c r="E286" s="52"/>
      <c r="F286" s="52"/>
      <c r="G286" s="52"/>
      <c r="H286" s="52"/>
      <c r="I286" s="52"/>
      <c r="J286" s="52"/>
      <c r="K286" s="52"/>
      <c r="L286" s="52"/>
    </row>
    <row r="287" spans="3:12">
      <c r="C287" s="52"/>
      <c r="D287" s="52"/>
      <c r="E287" s="52"/>
      <c r="F287" s="52"/>
      <c r="G287" s="52"/>
      <c r="H287" s="52"/>
      <c r="I287" s="52"/>
      <c r="J287" s="52"/>
      <c r="K287" s="52"/>
      <c r="L287" s="52"/>
    </row>
    <row r="288" spans="3:12">
      <c r="C288" s="52"/>
      <c r="D288" s="52"/>
      <c r="E288" s="52"/>
      <c r="F288" s="52"/>
      <c r="G288" s="52"/>
      <c r="H288" s="52"/>
      <c r="I288" s="52"/>
      <c r="J288" s="52"/>
      <c r="K288" s="52"/>
      <c r="L288" s="52"/>
    </row>
    <row r="289" spans="3:12">
      <c r="C289" s="52"/>
      <c r="D289" s="52"/>
      <c r="E289" s="52"/>
      <c r="F289" s="52"/>
      <c r="G289" s="52"/>
      <c r="H289" s="52"/>
      <c r="I289" s="52"/>
      <c r="J289" s="52"/>
      <c r="K289" s="52"/>
      <c r="L289" s="52"/>
    </row>
    <row r="290" spans="3:12">
      <c r="C290" s="52"/>
      <c r="D290" s="52"/>
      <c r="E290" s="52"/>
      <c r="F290" s="52"/>
      <c r="G290" s="52"/>
      <c r="H290" s="52"/>
      <c r="I290" s="52"/>
      <c r="J290" s="52"/>
      <c r="K290" s="52"/>
      <c r="L290" s="52"/>
    </row>
    <row r="291" spans="3:12">
      <c r="C291" s="52"/>
      <c r="D291" s="52"/>
      <c r="E291" s="52"/>
      <c r="F291" s="52"/>
      <c r="G291" s="52"/>
      <c r="H291" s="52"/>
      <c r="I291" s="52"/>
      <c r="J291" s="52"/>
      <c r="K291" s="52"/>
      <c r="L291" s="52"/>
    </row>
    <row r="292" spans="3:12">
      <c r="C292" s="52"/>
      <c r="D292" s="52"/>
      <c r="E292" s="52"/>
      <c r="F292" s="52"/>
      <c r="G292" s="52"/>
      <c r="H292" s="52"/>
      <c r="I292" s="52"/>
      <c r="J292" s="52"/>
      <c r="K292" s="52"/>
      <c r="L292" s="52"/>
    </row>
    <row r="293" spans="3:12">
      <c r="C293" s="52"/>
      <c r="D293" s="52"/>
      <c r="E293" s="52"/>
      <c r="F293" s="52"/>
      <c r="G293" s="52"/>
      <c r="H293" s="52"/>
      <c r="I293" s="52"/>
      <c r="J293" s="52"/>
      <c r="K293" s="52"/>
      <c r="L293" s="52"/>
    </row>
    <row r="294" spans="3:12">
      <c r="C294" s="52"/>
      <c r="D294" s="52"/>
      <c r="E294" s="52"/>
      <c r="F294" s="52"/>
      <c r="G294" s="52"/>
      <c r="H294" s="52"/>
      <c r="I294" s="52"/>
      <c r="J294" s="52"/>
      <c r="K294" s="52"/>
      <c r="L294" s="52"/>
    </row>
    <row r="295" spans="3:12">
      <c r="C295" s="52"/>
      <c r="D295" s="52"/>
      <c r="E295" s="52"/>
      <c r="F295" s="52"/>
      <c r="G295" s="52"/>
      <c r="H295" s="52"/>
      <c r="I295" s="52"/>
      <c r="J295" s="52"/>
      <c r="K295" s="52"/>
      <c r="L295" s="52"/>
    </row>
    <row r="296" spans="3:12">
      <c r="C296" s="52"/>
      <c r="D296" s="52"/>
      <c r="E296" s="52"/>
      <c r="F296" s="52"/>
      <c r="G296" s="52"/>
      <c r="H296" s="52"/>
      <c r="I296" s="52"/>
      <c r="J296" s="52"/>
      <c r="K296" s="52"/>
      <c r="L296" s="52"/>
    </row>
    <row r="297" spans="3:12">
      <c r="C297" s="52"/>
      <c r="D297" s="52"/>
      <c r="E297" s="52"/>
      <c r="F297" s="52"/>
      <c r="G297" s="52"/>
      <c r="H297" s="52"/>
      <c r="I297" s="52"/>
      <c r="J297" s="52"/>
      <c r="K297" s="52"/>
      <c r="L297" s="52"/>
    </row>
    <row r="298" spans="3:12">
      <c r="C298" s="52"/>
      <c r="D298" s="52"/>
      <c r="E298" s="52"/>
      <c r="F298" s="52"/>
      <c r="G298" s="52"/>
      <c r="H298" s="52"/>
      <c r="I298" s="52"/>
      <c r="J298" s="52"/>
      <c r="K298" s="52"/>
      <c r="L298" s="52"/>
    </row>
    <row r="299" spans="3:12">
      <c r="C299" s="52"/>
      <c r="D299" s="52"/>
      <c r="E299" s="52"/>
      <c r="F299" s="52"/>
      <c r="G299" s="52"/>
      <c r="H299" s="52"/>
      <c r="I299" s="52"/>
      <c r="J299" s="52"/>
      <c r="K299" s="52"/>
      <c r="L299" s="52"/>
    </row>
    <row r="300" spans="3:12">
      <c r="C300" s="52"/>
      <c r="D300" s="52"/>
      <c r="E300" s="52"/>
      <c r="F300" s="52"/>
      <c r="G300" s="52"/>
      <c r="H300" s="52"/>
      <c r="I300" s="52"/>
      <c r="J300" s="52"/>
      <c r="K300" s="52"/>
      <c r="L300" s="52"/>
    </row>
    <row r="301" spans="3:12">
      <c r="C301" s="52"/>
      <c r="D301" s="52"/>
      <c r="E301" s="52"/>
      <c r="F301" s="52"/>
      <c r="G301" s="52"/>
      <c r="H301" s="52"/>
      <c r="I301" s="52"/>
      <c r="J301" s="52"/>
      <c r="K301" s="52"/>
      <c r="L301" s="52"/>
    </row>
    <row r="302" spans="3:12">
      <c r="C302" s="52"/>
      <c r="D302" s="52"/>
      <c r="E302" s="52"/>
      <c r="F302" s="52"/>
      <c r="G302" s="52"/>
      <c r="H302" s="52"/>
      <c r="I302" s="52"/>
      <c r="J302" s="52"/>
      <c r="K302" s="52"/>
      <c r="L302" s="52"/>
    </row>
    <row r="303" spans="3:12">
      <c r="C303" s="52"/>
      <c r="D303" s="52"/>
      <c r="E303" s="52"/>
      <c r="F303" s="52"/>
      <c r="G303" s="52"/>
      <c r="H303" s="52"/>
      <c r="I303" s="52"/>
      <c r="J303" s="52"/>
      <c r="K303" s="52"/>
      <c r="L303" s="52"/>
    </row>
    <row r="304" spans="3:12">
      <c r="C304" s="52"/>
      <c r="D304" s="52"/>
      <c r="E304" s="52"/>
      <c r="F304" s="52"/>
      <c r="G304" s="52"/>
      <c r="H304" s="52"/>
      <c r="I304" s="52"/>
      <c r="J304" s="52"/>
      <c r="K304" s="52"/>
      <c r="L304" s="52"/>
    </row>
    <row r="305" spans="3:12">
      <c r="C305" s="52"/>
      <c r="D305" s="52"/>
      <c r="E305" s="52"/>
      <c r="F305" s="52"/>
      <c r="G305" s="52"/>
      <c r="H305" s="52"/>
      <c r="I305" s="52"/>
      <c r="J305" s="52"/>
      <c r="K305" s="52"/>
      <c r="L305" s="52"/>
    </row>
    <row r="306" spans="3:12">
      <c r="C306" s="52"/>
      <c r="D306" s="52"/>
      <c r="E306" s="52"/>
      <c r="F306" s="52"/>
      <c r="G306" s="52"/>
      <c r="H306" s="52"/>
      <c r="I306" s="52"/>
      <c r="J306" s="52"/>
      <c r="K306" s="52"/>
      <c r="L306" s="52"/>
    </row>
    <row r="307" spans="3:12">
      <c r="C307" s="52"/>
      <c r="D307" s="52"/>
      <c r="E307" s="52"/>
      <c r="F307" s="52"/>
      <c r="G307" s="52"/>
      <c r="H307" s="52"/>
      <c r="I307" s="52"/>
      <c r="J307" s="52"/>
      <c r="K307" s="52"/>
      <c r="L307" s="52"/>
    </row>
    <row r="308" spans="3:12">
      <c r="C308" s="52"/>
      <c r="D308" s="52"/>
      <c r="E308" s="52"/>
      <c r="F308" s="52"/>
      <c r="G308" s="52"/>
      <c r="H308" s="52"/>
      <c r="I308" s="52"/>
      <c r="J308" s="52"/>
      <c r="K308" s="52"/>
      <c r="L308" s="52"/>
    </row>
    <row r="309" spans="3:12">
      <c r="C309" s="52"/>
      <c r="D309" s="52"/>
      <c r="E309" s="52"/>
      <c r="F309" s="52"/>
      <c r="G309" s="52"/>
      <c r="H309" s="52"/>
      <c r="I309" s="52"/>
      <c r="J309" s="52"/>
      <c r="K309" s="52"/>
      <c r="L309" s="52"/>
    </row>
    <row r="310" spans="3:12">
      <c r="C310" s="52"/>
      <c r="D310" s="52"/>
      <c r="E310" s="52"/>
      <c r="F310" s="52"/>
      <c r="G310" s="52"/>
      <c r="H310" s="52"/>
      <c r="I310" s="52"/>
      <c r="J310" s="52"/>
      <c r="K310" s="52"/>
      <c r="L310" s="52"/>
    </row>
    <row r="311" spans="3:12">
      <c r="C311" s="52"/>
      <c r="D311" s="52"/>
      <c r="E311" s="52"/>
      <c r="F311" s="52"/>
      <c r="G311" s="52"/>
      <c r="H311" s="52"/>
      <c r="I311" s="52"/>
      <c r="J311" s="52"/>
      <c r="K311" s="52"/>
      <c r="L311" s="52"/>
    </row>
    <row r="312" spans="3:12">
      <c r="C312" s="52"/>
      <c r="D312" s="52"/>
      <c r="E312" s="52"/>
      <c r="F312" s="52"/>
      <c r="G312" s="52"/>
      <c r="H312" s="52"/>
      <c r="I312" s="52"/>
      <c r="J312" s="52"/>
      <c r="K312" s="52"/>
      <c r="L312" s="52"/>
    </row>
    <row r="313" spans="3:12">
      <c r="C313" s="52"/>
      <c r="D313" s="52"/>
      <c r="E313" s="52"/>
      <c r="F313" s="52"/>
      <c r="G313" s="52"/>
      <c r="H313" s="52"/>
      <c r="I313" s="52"/>
      <c r="J313" s="52"/>
      <c r="K313" s="52"/>
      <c r="L313" s="52"/>
    </row>
    <row r="314" spans="3:12">
      <c r="C314" s="52"/>
      <c r="D314" s="52"/>
      <c r="E314" s="52"/>
      <c r="F314" s="52"/>
      <c r="G314" s="52"/>
      <c r="H314" s="52"/>
      <c r="I314" s="52"/>
      <c r="J314" s="52"/>
      <c r="K314" s="52"/>
      <c r="L314" s="52"/>
    </row>
    <row r="315" spans="3:12">
      <c r="C315" s="52"/>
      <c r="D315" s="52"/>
      <c r="E315" s="52"/>
      <c r="F315" s="52"/>
      <c r="G315" s="52"/>
      <c r="H315" s="52"/>
      <c r="I315" s="52"/>
      <c r="J315" s="52"/>
      <c r="K315" s="52"/>
      <c r="L315" s="52"/>
    </row>
    <row r="316" spans="3:12">
      <c r="C316" s="52"/>
      <c r="D316" s="52"/>
      <c r="E316" s="52"/>
      <c r="F316" s="52"/>
      <c r="G316" s="52"/>
      <c r="H316" s="52"/>
      <c r="I316" s="52"/>
      <c r="J316" s="52"/>
      <c r="K316" s="52"/>
      <c r="L316" s="52"/>
    </row>
    <row r="317" spans="3:12">
      <c r="C317" s="52"/>
      <c r="D317" s="52"/>
      <c r="E317" s="52"/>
      <c r="F317" s="52"/>
      <c r="G317" s="52"/>
      <c r="H317" s="52"/>
      <c r="I317" s="52"/>
      <c r="J317" s="52"/>
      <c r="K317" s="52"/>
      <c r="L317" s="52"/>
    </row>
    <row r="318" spans="3:12">
      <c r="C318" s="52"/>
      <c r="D318" s="52"/>
      <c r="E318" s="52"/>
      <c r="F318" s="52"/>
      <c r="G318" s="52"/>
      <c r="H318" s="52"/>
      <c r="I318" s="52"/>
      <c r="J318" s="52"/>
      <c r="K318" s="52"/>
      <c r="L318" s="52"/>
    </row>
    <row r="319" spans="3:12">
      <c r="C319" s="52"/>
      <c r="D319" s="52"/>
      <c r="E319" s="52"/>
      <c r="F319" s="52"/>
      <c r="G319" s="52"/>
      <c r="H319" s="52"/>
      <c r="I319" s="52"/>
      <c r="J319" s="52"/>
      <c r="K319" s="52"/>
      <c r="L319" s="52"/>
    </row>
    <row r="320" spans="3:12">
      <c r="C320" s="52"/>
      <c r="D320" s="52"/>
      <c r="E320" s="52"/>
      <c r="F320" s="52"/>
      <c r="G320" s="52"/>
      <c r="H320" s="52"/>
      <c r="I320" s="52"/>
      <c r="J320" s="52"/>
      <c r="K320" s="52"/>
      <c r="L320" s="52"/>
    </row>
    <row r="321" spans="3:12">
      <c r="C321" s="52"/>
      <c r="D321" s="52"/>
      <c r="E321" s="52"/>
      <c r="F321" s="52"/>
      <c r="G321" s="52"/>
      <c r="H321" s="52"/>
      <c r="I321" s="52"/>
      <c r="J321" s="52"/>
      <c r="K321" s="52"/>
      <c r="L321" s="52"/>
    </row>
    <row r="322" spans="3:12">
      <c r="C322" s="52"/>
      <c r="D322" s="52"/>
      <c r="E322" s="52"/>
      <c r="F322" s="52"/>
      <c r="G322" s="52"/>
      <c r="H322" s="52"/>
      <c r="I322" s="52"/>
      <c r="J322" s="52"/>
      <c r="K322" s="52"/>
      <c r="L322" s="52"/>
    </row>
    <row r="323" spans="3:12">
      <c r="C323" s="52"/>
      <c r="D323" s="52"/>
      <c r="E323" s="52"/>
      <c r="F323" s="52"/>
      <c r="G323" s="52"/>
      <c r="H323" s="52"/>
      <c r="I323" s="52"/>
      <c r="J323" s="52"/>
      <c r="K323" s="52"/>
      <c r="L323" s="52"/>
    </row>
    <row r="324" spans="3:12">
      <c r="C324" s="52"/>
      <c r="D324" s="52"/>
      <c r="E324" s="52"/>
      <c r="F324" s="52"/>
      <c r="G324" s="52"/>
      <c r="H324" s="52"/>
      <c r="I324" s="52"/>
      <c r="J324" s="52"/>
      <c r="K324" s="52"/>
      <c r="L324" s="52"/>
    </row>
    <row r="325" spans="3:12">
      <c r="C325" s="52"/>
      <c r="D325" s="52"/>
      <c r="E325" s="52"/>
      <c r="F325" s="52"/>
      <c r="G325" s="52"/>
      <c r="H325" s="52"/>
      <c r="I325" s="52"/>
      <c r="J325" s="52"/>
      <c r="K325" s="52"/>
      <c r="L325" s="52"/>
    </row>
  </sheetData>
  <mergeCells count="9">
    <mergeCell ref="K6:N6"/>
    <mergeCell ref="K223:N223"/>
    <mergeCell ref="J15:J16"/>
    <mergeCell ref="C15:C16"/>
    <mergeCell ref="B15:B16"/>
    <mergeCell ref="I15:I16"/>
    <mergeCell ref="L15:L16"/>
    <mergeCell ref="K15:K16"/>
    <mergeCell ref="N15:Y15"/>
  </mergeCells>
  <phoneticPr fontId="0" type="noConversion"/>
  <printOptions horizontalCentered="1"/>
  <pageMargins left="0.39370078740157483" right="0.15748031496062992" top="0.98425196850393704" bottom="0.59055118110236227" header="0.98425196850393704" footer="0"/>
  <pageSetup paperSize="8" scale="38" orientation="portrait" r:id="rId1"/>
  <headerFooter alignWithMargins="0"/>
  <rowBreaks count="1" manualBreakCount="1">
    <brk id="138" max="1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B2:R165"/>
  <sheetViews>
    <sheetView zoomScale="85" workbookViewId="0">
      <selection activeCell="L35" sqref="L35"/>
    </sheetView>
  </sheetViews>
  <sheetFormatPr baseColWidth="10" defaultRowHeight="13.2"/>
  <cols>
    <col min="1" max="1" width="4.88671875" customWidth="1"/>
    <col min="3" max="3" width="7.88671875" customWidth="1"/>
    <col min="4" max="4" width="37.44140625" customWidth="1"/>
    <col min="5" max="5" width="6.6640625" style="4" bestFit="1" customWidth="1"/>
    <col min="6" max="6" width="24" bestFit="1" customWidth="1"/>
    <col min="7" max="7" width="8.109375" bestFit="1" customWidth="1"/>
    <col min="8" max="8" width="10.33203125" bestFit="1" customWidth="1"/>
    <col min="9" max="9" width="7.44140625" customWidth="1"/>
    <col min="10" max="10" width="9.44140625" customWidth="1"/>
    <col min="11" max="12" width="11.33203125" customWidth="1"/>
    <col min="13" max="13" width="12" customWidth="1"/>
    <col min="14" max="14" width="15.33203125" customWidth="1"/>
    <col min="15" max="15" width="11.33203125" customWidth="1"/>
  </cols>
  <sheetData>
    <row r="2" spans="2:18" ht="19.5" customHeight="1">
      <c r="B2" s="546" t="str">
        <f>Datos!B2</f>
        <v>SATURNINO SEGUROLA</v>
      </c>
      <c r="C2" s="547"/>
      <c r="D2" s="8"/>
      <c r="E2" s="28"/>
      <c r="F2" s="8"/>
      <c r="G2" s="8"/>
      <c r="H2" s="8"/>
      <c r="I2" s="8"/>
      <c r="J2" s="8"/>
      <c r="K2" s="8"/>
      <c r="L2" s="8"/>
      <c r="M2" s="8"/>
    </row>
    <row r="3" spans="2:18" ht="26.25" customHeight="1">
      <c r="B3" s="8"/>
      <c r="C3" s="8"/>
      <c r="D3" s="293" t="s">
        <v>108</v>
      </c>
      <c r="E3" s="294"/>
      <c r="F3" s="294"/>
      <c r="G3" s="294"/>
      <c r="H3" s="294"/>
      <c r="I3" s="294"/>
      <c r="J3" s="294"/>
      <c r="K3" s="294"/>
      <c r="L3" s="294"/>
      <c r="M3" s="294"/>
    </row>
    <row r="4" spans="2:18">
      <c r="B4" s="11"/>
      <c r="C4" s="11"/>
      <c r="D4" s="11"/>
      <c r="E4" s="29"/>
      <c r="F4" s="11"/>
      <c r="G4" s="11"/>
      <c r="H4" s="11"/>
      <c r="I4" s="11"/>
      <c r="J4" s="11"/>
      <c r="K4" s="11"/>
      <c r="L4" s="11"/>
      <c r="M4" s="11"/>
    </row>
    <row r="5" spans="2:18" ht="13.8" thickBot="1">
      <c r="B5" s="11"/>
      <c r="C5" s="11"/>
      <c r="D5" s="11"/>
      <c r="E5" s="29"/>
      <c r="F5" s="11"/>
      <c r="G5" s="11"/>
      <c r="H5" s="11"/>
      <c r="I5" s="11"/>
      <c r="J5" s="11"/>
      <c r="K5" s="11"/>
      <c r="L5" s="11"/>
      <c r="M5" s="11"/>
    </row>
    <row r="6" spans="2:18" ht="25.95" customHeight="1" thickTop="1" thickBot="1">
      <c r="B6" s="39" t="s">
        <v>30</v>
      </c>
      <c r="C6" s="41" t="s">
        <v>116</v>
      </c>
      <c r="D6" s="40" t="s">
        <v>107</v>
      </c>
      <c r="E6" s="106" t="s">
        <v>109</v>
      </c>
      <c r="F6" s="40" t="s">
        <v>1</v>
      </c>
      <c r="G6" s="40" t="s">
        <v>31</v>
      </c>
      <c r="H6" s="40" t="s">
        <v>36</v>
      </c>
      <c r="I6" s="40" t="s">
        <v>41</v>
      </c>
      <c r="J6" s="113" t="s">
        <v>128</v>
      </c>
      <c r="K6" s="113" t="s">
        <v>129</v>
      </c>
      <c r="L6" s="113" t="s">
        <v>130</v>
      </c>
      <c r="M6" s="154" t="s">
        <v>131</v>
      </c>
      <c r="N6" s="13" t="s">
        <v>188</v>
      </c>
      <c r="O6" s="346" t="s">
        <v>189</v>
      </c>
      <c r="P6" s="671" t="s">
        <v>191</v>
      </c>
      <c r="Q6" s="672" t="s">
        <v>511</v>
      </c>
      <c r="R6" s="158" t="s">
        <v>512</v>
      </c>
    </row>
    <row r="7" spans="2:18" ht="13.5" customHeight="1">
      <c r="B7" s="1569" t="s">
        <v>253</v>
      </c>
      <c r="C7" s="566">
        <v>1</v>
      </c>
      <c r="D7" s="673" t="s">
        <v>104</v>
      </c>
      <c r="E7" s="680">
        <v>1</v>
      </c>
      <c r="F7" s="677">
        <v>1</v>
      </c>
      <c r="G7" s="16">
        <v>12</v>
      </c>
      <c r="H7" s="16">
        <v>6.25</v>
      </c>
      <c r="I7" s="16"/>
      <c r="J7" s="16">
        <f t="shared" ref="J7:J16" si="0">+G7*H7</f>
        <v>75</v>
      </c>
      <c r="K7" s="122">
        <f>G7*2+H7*2</f>
        <v>36.5</v>
      </c>
      <c r="L7" s="664">
        <f t="shared" ref="L7:L21" si="1">F7*J7</f>
        <v>75</v>
      </c>
      <c r="M7" s="665">
        <f t="shared" ref="M7:M21" si="2">F7*K7</f>
        <v>36.5</v>
      </c>
      <c r="N7" s="160">
        <f t="shared" ref="N7:N13" si="3">L7*E7</f>
        <v>75</v>
      </c>
      <c r="O7" s="160"/>
      <c r="P7" s="160">
        <f>M7</f>
        <v>36.5</v>
      </c>
      <c r="Q7" s="683"/>
      <c r="R7" s="684"/>
    </row>
    <row r="8" spans="2:18">
      <c r="B8" s="1570"/>
      <c r="C8" s="568">
        <v>2</v>
      </c>
      <c r="D8" s="673" t="s">
        <v>433</v>
      </c>
      <c r="E8" s="681">
        <v>1</v>
      </c>
      <c r="F8" s="312">
        <v>1.2</v>
      </c>
      <c r="G8" s="22">
        <v>10</v>
      </c>
      <c r="H8" s="22">
        <v>5.8310000000000004</v>
      </c>
      <c r="I8" s="22"/>
      <c r="J8" s="22">
        <f t="shared" si="0"/>
        <v>58.31</v>
      </c>
      <c r="K8" s="18">
        <f>J8/2</f>
        <v>29.155000000000001</v>
      </c>
      <c r="L8" s="668">
        <f t="shared" si="1"/>
        <v>69.971999999999994</v>
      </c>
      <c r="M8" s="669">
        <f t="shared" si="2"/>
        <v>34.985999999999997</v>
      </c>
      <c r="N8" s="160">
        <f>L8*E8*0.7</f>
        <v>48.980399999999996</v>
      </c>
      <c r="O8" s="160"/>
      <c r="P8" s="160">
        <f>M8</f>
        <v>34.985999999999997</v>
      </c>
      <c r="Q8" s="683"/>
      <c r="R8" s="685"/>
    </row>
    <row r="9" spans="2:18">
      <c r="B9" s="1570"/>
      <c r="C9" s="570">
        <v>3</v>
      </c>
      <c r="D9" s="673" t="s">
        <v>506</v>
      </c>
      <c r="E9" s="681">
        <v>1</v>
      </c>
      <c r="F9" s="312">
        <v>1</v>
      </c>
      <c r="G9" s="18">
        <v>10</v>
      </c>
      <c r="H9" s="18">
        <v>7.05</v>
      </c>
      <c r="I9" s="18"/>
      <c r="J9" s="22">
        <f t="shared" si="0"/>
        <v>70.5</v>
      </c>
      <c r="K9" s="18">
        <f>G9*2+H9*2</f>
        <v>34.1</v>
      </c>
      <c r="L9" s="668">
        <f t="shared" si="1"/>
        <v>70.5</v>
      </c>
      <c r="M9" s="669">
        <f t="shared" si="2"/>
        <v>34.1</v>
      </c>
      <c r="N9" s="160">
        <f>L9*E9</f>
        <v>70.5</v>
      </c>
      <c r="O9" s="156"/>
      <c r="P9" s="160">
        <f>M9</f>
        <v>34.1</v>
      </c>
      <c r="Q9" s="683"/>
      <c r="R9" s="685"/>
    </row>
    <row r="10" spans="2:18">
      <c r="B10" s="1570"/>
      <c r="C10" s="569">
        <v>4</v>
      </c>
      <c r="D10" s="674" t="s">
        <v>254</v>
      </c>
      <c r="E10" s="681">
        <v>1</v>
      </c>
      <c r="F10" s="312">
        <v>1</v>
      </c>
      <c r="G10" s="18">
        <v>7</v>
      </c>
      <c r="H10" s="18">
        <v>19.02</v>
      </c>
      <c r="I10" s="18"/>
      <c r="J10" s="22">
        <f t="shared" si="0"/>
        <v>133.13999999999999</v>
      </c>
      <c r="K10" s="18">
        <f t="shared" ref="K10:K17" si="4">G10*2+H10*2</f>
        <v>52.04</v>
      </c>
      <c r="L10" s="668">
        <f t="shared" si="1"/>
        <v>133.13999999999999</v>
      </c>
      <c r="M10" s="669">
        <f t="shared" si="2"/>
        <v>52.04</v>
      </c>
      <c r="N10" s="160">
        <f t="shared" si="3"/>
        <v>133.13999999999999</v>
      </c>
      <c r="O10" s="156"/>
      <c r="P10" s="160">
        <f t="shared" ref="P10:P15" si="5">M10</f>
        <v>52.04</v>
      </c>
      <c r="Q10" s="683"/>
      <c r="R10" s="685"/>
    </row>
    <row r="11" spans="2:18">
      <c r="B11" s="1570"/>
      <c r="C11" s="569">
        <v>5</v>
      </c>
      <c r="D11" s="673" t="s">
        <v>296</v>
      </c>
      <c r="E11" s="681">
        <v>1</v>
      </c>
      <c r="F11" s="312">
        <v>1</v>
      </c>
      <c r="G11" s="18">
        <v>2.5499999999999998</v>
      </c>
      <c r="H11" s="18">
        <v>8.7249999999999996</v>
      </c>
      <c r="I11" s="18"/>
      <c r="J11" s="22">
        <f t="shared" si="0"/>
        <v>22.248749999999998</v>
      </c>
      <c r="K11" s="18">
        <f t="shared" si="4"/>
        <v>22.549999999999997</v>
      </c>
      <c r="L11" s="668">
        <f t="shared" si="1"/>
        <v>22.248749999999998</v>
      </c>
      <c r="M11" s="669">
        <f t="shared" si="2"/>
        <v>22.549999999999997</v>
      </c>
      <c r="N11" s="160">
        <f t="shared" si="3"/>
        <v>22.248749999999998</v>
      </c>
      <c r="O11" s="156"/>
      <c r="P11" s="160"/>
      <c r="Q11" s="683"/>
      <c r="R11" s="156">
        <f>M11</f>
        <v>22.549999999999997</v>
      </c>
    </row>
    <row r="12" spans="2:18">
      <c r="B12" s="1570"/>
      <c r="C12" s="569">
        <v>6</v>
      </c>
      <c r="D12" s="675" t="s">
        <v>294</v>
      </c>
      <c r="E12" s="681">
        <v>1</v>
      </c>
      <c r="F12" s="312">
        <v>1</v>
      </c>
      <c r="G12" s="18">
        <v>4</v>
      </c>
      <c r="H12" s="18">
        <v>3.5379999999999998</v>
      </c>
      <c r="I12" s="18"/>
      <c r="J12" s="22">
        <f t="shared" si="0"/>
        <v>14.151999999999999</v>
      </c>
      <c r="K12" s="18">
        <f t="shared" si="4"/>
        <v>15.076000000000001</v>
      </c>
      <c r="L12" s="668">
        <f t="shared" si="1"/>
        <v>14.151999999999999</v>
      </c>
      <c r="M12" s="669">
        <f t="shared" si="2"/>
        <v>15.076000000000001</v>
      </c>
      <c r="N12" s="160">
        <f t="shared" si="3"/>
        <v>14.151999999999999</v>
      </c>
      <c r="O12" s="156"/>
      <c r="P12" s="160">
        <f t="shared" si="5"/>
        <v>15.076000000000001</v>
      </c>
      <c r="Q12" s="683"/>
      <c r="R12" s="685"/>
    </row>
    <row r="13" spans="2:18">
      <c r="B13" s="1570"/>
      <c r="C13" s="569">
        <v>7</v>
      </c>
      <c r="D13" s="673" t="s">
        <v>255</v>
      </c>
      <c r="E13" s="681">
        <v>1</v>
      </c>
      <c r="F13" s="678">
        <v>1</v>
      </c>
      <c r="G13" s="89">
        <v>2.4</v>
      </c>
      <c r="H13" s="89">
        <v>5.6040000000000001</v>
      </c>
      <c r="I13" s="89"/>
      <c r="J13" s="22">
        <f t="shared" si="0"/>
        <v>13.4496</v>
      </c>
      <c r="K13" s="18">
        <f t="shared" si="4"/>
        <v>16.007999999999999</v>
      </c>
      <c r="L13" s="668">
        <f t="shared" si="1"/>
        <v>13.4496</v>
      </c>
      <c r="M13" s="669">
        <f t="shared" si="2"/>
        <v>16.007999999999999</v>
      </c>
      <c r="N13" s="160">
        <f t="shared" si="3"/>
        <v>13.4496</v>
      </c>
      <c r="O13" s="156"/>
      <c r="P13" s="160">
        <f t="shared" si="5"/>
        <v>16.007999999999999</v>
      </c>
      <c r="Q13" s="683"/>
      <c r="R13" s="685"/>
    </row>
    <row r="14" spans="2:18" ht="14.25" customHeight="1">
      <c r="B14" s="1570"/>
      <c r="C14" s="569">
        <v>8</v>
      </c>
      <c r="D14" s="673" t="s">
        <v>510</v>
      </c>
      <c r="E14" s="681">
        <v>1</v>
      </c>
      <c r="F14" s="312">
        <v>1</v>
      </c>
      <c r="G14" s="18">
        <v>7.45</v>
      </c>
      <c r="H14" s="18">
        <v>8.1</v>
      </c>
      <c r="I14" s="18"/>
      <c r="J14" s="22">
        <f t="shared" si="0"/>
        <v>60.344999999999999</v>
      </c>
      <c r="K14" s="18">
        <f>G14*2+H14*2</f>
        <v>31.1</v>
      </c>
      <c r="L14" s="668">
        <f t="shared" si="1"/>
        <v>60.344999999999999</v>
      </c>
      <c r="M14" s="669">
        <f t="shared" si="2"/>
        <v>31.1</v>
      </c>
      <c r="N14" s="160">
        <f>L14*E14</f>
        <v>60.344999999999999</v>
      </c>
      <c r="O14" s="156"/>
      <c r="P14" s="160"/>
      <c r="Q14" s="688">
        <f>M14</f>
        <v>31.1</v>
      </c>
      <c r="R14" s="685"/>
    </row>
    <row r="15" spans="2:18">
      <c r="B15" s="1570"/>
      <c r="C15" s="569">
        <v>9</v>
      </c>
      <c r="D15" s="675" t="s">
        <v>505</v>
      </c>
      <c r="E15" s="681">
        <v>1</v>
      </c>
      <c r="F15" s="312">
        <v>1</v>
      </c>
      <c r="G15" s="18">
        <v>6.75</v>
      </c>
      <c r="H15" s="18">
        <v>10.82</v>
      </c>
      <c r="I15" s="18"/>
      <c r="J15" s="22">
        <f t="shared" si="0"/>
        <v>73.034999999999997</v>
      </c>
      <c r="K15" s="18">
        <f>G15*2+H15*2</f>
        <v>35.14</v>
      </c>
      <c r="L15" s="668">
        <f t="shared" si="1"/>
        <v>73.034999999999997</v>
      </c>
      <c r="M15" s="669">
        <f t="shared" si="2"/>
        <v>35.14</v>
      </c>
      <c r="N15" s="160">
        <f>L15*E15</f>
        <v>73.034999999999997</v>
      </c>
      <c r="O15" s="156"/>
      <c r="P15" s="160">
        <f t="shared" si="5"/>
        <v>35.14</v>
      </c>
      <c r="Q15" s="683"/>
      <c r="R15" s="685"/>
    </row>
    <row r="16" spans="2:18">
      <c r="B16" s="1570"/>
      <c r="C16" s="569">
        <v>10</v>
      </c>
      <c r="D16" s="676" t="s">
        <v>298</v>
      </c>
      <c r="E16" s="681">
        <v>1</v>
      </c>
      <c r="F16" s="678">
        <v>1</v>
      </c>
      <c r="G16" s="89">
        <v>2.8</v>
      </c>
      <c r="H16" s="89">
        <v>8</v>
      </c>
      <c r="I16" s="89"/>
      <c r="J16" s="22">
        <f t="shared" si="0"/>
        <v>22.4</v>
      </c>
      <c r="K16" s="18">
        <f>G16*2+H16*2</f>
        <v>21.6</v>
      </c>
      <c r="L16" s="668">
        <f t="shared" si="1"/>
        <v>22.4</v>
      </c>
      <c r="M16" s="669">
        <f t="shared" si="2"/>
        <v>21.6</v>
      </c>
      <c r="N16" s="160">
        <f>L16*E16</f>
        <v>22.4</v>
      </c>
      <c r="O16" s="156"/>
      <c r="P16" s="160"/>
      <c r="Q16" s="683"/>
      <c r="R16" s="156">
        <f>M16</f>
        <v>21.6</v>
      </c>
    </row>
    <row r="17" spans="2:18">
      <c r="B17" s="1570"/>
      <c r="C17" s="570">
        <v>11</v>
      </c>
      <c r="D17" s="673" t="s">
        <v>297</v>
      </c>
      <c r="E17" s="681">
        <v>1</v>
      </c>
      <c r="F17" s="312">
        <v>1</v>
      </c>
      <c r="G17" s="18"/>
      <c r="H17" s="18"/>
      <c r="I17" s="18"/>
      <c r="J17" s="18">
        <f>42.3+2.7+42.2+16+39.2+9.16</f>
        <v>151.56</v>
      </c>
      <c r="K17" s="18">
        <f t="shared" si="4"/>
        <v>0</v>
      </c>
      <c r="L17" s="668">
        <f t="shared" si="1"/>
        <v>151.56</v>
      </c>
      <c r="M17" s="669">
        <f t="shared" si="2"/>
        <v>0</v>
      </c>
      <c r="N17" s="160">
        <v>0</v>
      </c>
      <c r="O17" s="156"/>
      <c r="P17" s="160"/>
      <c r="Q17" s="683"/>
      <c r="R17" s="685"/>
    </row>
    <row r="18" spans="2:18">
      <c r="B18" s="1570"/>
      <c r="C18" s="569">
        <v>12</v>
      </c>
      <c r="D18" s="676" t="s">
        <v>509</v>
      </c>
      <c r="E18" s="681">
        <v>1</v>
      </c>
      <c r="F18" s="679">
        <v>1</v>
      </c>
      <c r="G18" s="89">
        <v>1.45</v>
      </c>
      <c r="H18" s="89">
        <v>6</v>
      </c>
      <c r="I18" s="89"/>
      <c r="J18" s="18">
        <v>8.6999999999999993</v>
      </c>
      <c r="K18" s="18">
        <f>G18*2+H18*2</f>
        <v>14.9</v>
      </c>
      <c r="L18" s="668">
        <f t="shared" si="1"/>
        <v>8.6999999999999993</v>
      </c>
      <c r="M18" s="669">
        <f>F18*K18</f>
        <v>14.9</v>
      </c>
      <c r="N18" s="160">
        <v>0</v>
      </c>
      <c r="O18" s="156"/>
      <c r="P18" s="160"/>
      <c r="Q18" s="683"/>
      <c r="R18" s="685"/>
    </row>
    <row r="19" spans="2:18" ht="14.25" customHeight="1">
      <c r="B19" s="1570"/>
      <c r="C19" s="569">
        <v>13</v>
      </c>
      <c r="D19" s="673" t="s">
        <v>295</v>
      </c>
      <c r="E19" s="681">
        <v>1</v>
      </c>
      <c r="F19" s="312">
        <v>1</v>
      </c>
      <c r="G19" s="18">
        <v>7.45</v>
      </c>
      <c r="H19" s="18">
        <v>11.01</v>
      </c>
      <c r="I19" s="18"/>
      <c r="J19" s="18">
        <f>+G19*H19</f>
        <v>82.024500000000003</v>
      </c>
      <c r="K19" s="18">
        <f>G19*2+H19*2</f>
        <v>36.92</v>
      </c>
      <c r="L19" s="668">
        <f t="shared" si="1"/>
        <v>82.024500000000003</v>
      </c>
      <c r="M19" s="669">
        <f>F19*K19</f>
        <v>36.92</v>
      </c>
      <c r="N19" s="160">
        <v>0</v>
      </c>
      <c r="O19" s="156"/>
      <c r="P19" s="160"/>
      <c r="Q19" s="683"/>
      <c r="R19" s="685"/>
    </row>
    <row r="20" spans="2:18">
      <c r="B20" s="1570"/>
      <c r="C20" s="569">
        <v>14</v>
      </c>
      <c r="D20" s="673" t="s">
        <v>508</v>
      </c>
      <c r="E20" s="681">
        <v>1</v>
      </c>
      <c r="F20" s="312">
        <v>1</v>
      </c>
      <c r="G20" s="18">
        <v>3</v>
      </c>
      <c r="H20" s="18">
        <v>4.5</v>
      </c>
      <c r="I20" s="18"/>
      <c r="J20" s="18">
        <f>+G20*H20</f>
        <v>13.5</v>
      </c>
      <c r="K20" s="18">
        <f>G20*2+H20*2</f>
        <v>15</v>
      </c>
      <c r="L20" s="668">
        <f t="shared" si="1"/>
        <v>13.5</v>
      </c>
      <c r="M20" s="669">
        <f t="shared" si="2"/>
        <v>15</v>
      </c>
      <c r="N20" s="160">
        <f>L20*E20</f>
        <v>13.5</v>
      </c>
      <c r="O20" s="156"/>
      <c r="P20" s="160">
        <f>M20</f>
        <v>15</v>
      </c>
      <c r="Q20" s="683"/>
      <c r="R20" s="685"/>
    </row>
    <row r="21" spans="2:18" ht="14.25" customHeight="1" thickBot="1">
      <c r="B21" s="1570"/>
      <c r="C21" s="569">
        <v>15</v>
      </c>
      <c r="D21" s="673" t="s">
        <v>507</v>
      </c>
      <c r="E21" s="682">
        <v>1</v>
      </c>
      <c r="F21" s="312">
        <v>1</v>
      </c>
      <c r="G21" s="18">
        <v>4</v>
      </c>
      <c r="H21" s="18">
        <v>7.05</v>
      </c>
      <c r="I21" s="18"/>
      <c r="J21" s="18">
        <f>+G21*H21</f>
        <v>28.2</v>
      </c>
      <c r="K21" s="22">
        <f>G21*2+H21*2</f>
        <v>22.1</v>
      </c>
      <c r="L21" s="666">
        <f t="shared" si="1"/>
        <v>28.2</v>
      </c>
      <c r="M21" s="667">
        <f t="shared" si="2"/>
        <v>22.1</v>
      </c>
      <c r="N21" s="670">
        <f>L21*E21*0.578</f>
        <v>16.299599999999998</v>
      </c>
      <c r="O21" s="156"/>
      <c r="P21" s="160"/>
      <c r="Q21" s="683">
        <f>M21</f>
        <v>22.1</v>
      </c>
      <c r="R21" s="686"/>
    </row>
    <row r="22" spans="2:18" ht="13.8" thickBot="1">
      <c r="B22" s="461"/>
      <c r="C22" s="462" t="s">
        <v>257</v>
      </c>
      <c r="D22" s="463"/>
      <c r="E22" s="281"/>
      <c r="F22" s="282"/>
      <c r="G22" s="282"/>
      <c r="H22" s="282"/>
      <c r="I22" s="282"/>
      <c r="J22" s="282"/>
      <c r="K22" s="282"/>
      <c r="L22" s="283">
        <f>SUM(L7:L21)*1.1</f>
        <v>922.04953500000011</v>
      </c>
      <c r="M22" s="283">
        <f>SUM(M7:M21)</f>
        <v>388.02000000000004</v>
      </c>
      <c r="N22" s="283">
        <f>SUM(N7:N21)*1.7</f>
        <v>957.18559499999992</v>
      </c>
      <c r="O22" s="283">
        <f>N22*0.15</f>
        <v>143.57783924999998</v>
      </c>
      <c r="P22" s="283">
        <f>SUM(P7:P21)</f>
        <v>238.84999999999997</v>
      </c>
      <c r="Q22" s="687">
        <f>SUM(Q7:Q21)</f>
        <v>53.2</v>
      </c>
      <c r="R22" s="689">
        <f>SUM(R7:R21)</f>
        <v>44.15</v>
      </c>
    </row>
    <row r="23" spans="2:18" ht="29.25" customHeight="1" thickBot="1">
      <c r="B23" s="542"/>
      <c r="C23" s="545"/>
      <c r="D23" s="544"/>
      <c r="E23" s="103"/>
      <c r="F23" s="16"/>
      <c r="G23" s="16"/>
      <c r="H23" s="16"/>
      <c r="I23" s="16"/>
      <c r="J23" s="16"/>
      <c r="K23" s="16"/>
      <c r="L23" s="114"/>
      <c r="M23" s="155"/>
      <c r="N23" s="159"/>
      <c r="O23" s="161"/>
      <c r="P23" s="160"/>
      <c r="Q23" s="162"/>
    </row>
    <row r="24" spans="2:18" ht="13.8" thickBot="1">
      <c r="B24" s="464"/>
      <c r="C24" s="462" t="s">
        <v>257</v>
      </c>
      <c r="D24" s="465"/>
      <c r="E24" s="284"/>
      <c r="F24" s="285"/>
      <c r="G24" s="285"/>
      <c r="H24" s="285"/>
      <c r="I24" s="285"/>
      <c r="J24" s="285"/>
      <c r="K24" s="285"/>
      <c r="L24" s="286">
        <f>SUM(L23:L23)*1.1</f>
        <v>0</v>
      </c>
      <c r="M24" s="286">
        <f>SUM(M23:M23)</f>
        <v>0</v>
      </c>
      <c r="N24" s="286">
        <f>SUM(N23:N23)*1.1</f>
        <v>0</v>
      </c>
      <c r="O24" s="283">
        <f>N24*0.15</f>
        <v>0</v>
      </c>
      <c r="P24" s="286">
        <f>SUM(P23:P23)</f>
        <v>0</v>
      </c>
      <c r="Q24" s="286">
        <f>SUM(Q23:Q23)</f>
        <v>0</v>
      </c>
      <c r="R24" s="689">
        <f>SUM(R23:R23)</f>
        <v>0</v>
      </c>
    </row>
    <row r="25" spans="2:18" ht="19.5" customHeight="1" thickTop="1" thickBot="1">
      <c r="C25" s="4"/>
      <c r="D25" s="467"/>
      <c r="L25" s="466">
        <f>L22+L24</f>
        <v>922.04953500000011</v>
      </c>
      <c r="M25" s="466">
        <f>M22+M24</f>
        <v>388.02000000000004</v>
      </c>
      <c r="N25" s="690">
        <f>+N22*1</f>
        <v>957.18559499999992</v>
      </c>
      <c r="O25" s="690">
        <f>O22</f>
        <v>143.57783924999998</v>
      </c>
      <c r="P25" s="690">
        <f>+P22</f>
        <v>238.84999999999997</v>
      </c>
      <c r="Q25" s="690">
        <f>+Q22</f>
        <v>53.2</v>
      </c>
      <c r="R25" s="691">
        <f>+R22</f>
        <v>44.15</v>
      </c>
    </row>
    <row r="26" spans="2:18" ht="27.6" thickTop="1" thickBot="1">
      <c r="C26" s="4"/>
      <c r="D26" s="467"/>
      <c r="K26" s="165"/>
      <c r="N26" s="654" t="s">
        <v>188</v>
      </c>
      <c r="O26" s="654" t="s">
        <v>189</v>
      </c>
      <c r="P26" s="654" t="s">
        <v>191</v>
      </c>
      <c r="Q26" s="692" t="s">
        <v>511</v>
      </c>
      <c r="R26" s="654" t="s">
        <v>512</v>
      </c>
    </row>
    <row r="27" spans="2:18" ht="13.8" thickBot="1">
      <c r="C27" s="4"/>
      <c r="D27" s="467"/>
    </row>
    <row r="28" spans="2:18" ht="13.8">
      <c r="C28" s="4"/>
      <c r="D28" s="699" t="s">
        <v>513</v>
      </c>
      <c r="E28" s="700"/>
      <c r="F28" s="701"/>
      <c r="G28" s="701"/>
      <c r="H28" s="702"/>
      <c r="I28" s="702"/>
      <c r="J28" s="702"/>
      <c r="K28" s="702"/>
      <c r="L28" s="703">
        <f>SUM(N7:N16,N20:N21)*2.2</f>
        <v>1238.7107700000001</v>
      </c>
      <c r="N28" s="165">
        <f>+K10</f>
        <v>52.04</v>
      </c>
    </row>
    <row r="29" spans="2:18" ht="13.8">
      <c r="C29" s="4"/>
      <c r="D29" s="704" t="s">
        <v>514</v>
      </c>
      <c r="E29" s="694"/>
      <c r="F29" s="695"/>
      <c r="G29" s="695"/>
      <c r="H29" s="288"/>
      <c r="I29" s="288"/>
      <c r="J29" s="288"/>
      <c r="K29" s="288"/>
      <c r="L29" s="705">
        <f>+L17</f>
        <v>151.56</v>
      </c>
      <c r="N29" s="165">
        <f>+K12</f>
        <v>15.076000000000001</v>
      </c>
      <c r="O29" s="165">
        <f>+K12</f>
        <v>15.076000000000001</v>
      </c>
    </row>
    <row r="30" spans="2:18" ht="13.8">
      <c r="C30" s="4"/>
      <c r="D30" s="704" t="s">
        <v>518</v>
      </c>
      <c r="E30" s="694"/>
      <c r="F30" s="695"/>
      <c r="G30" s="695"/>
      <c r="H30" s="288"/>
      <c r="I30" s="288"/>
      <c r="J30" s="288"/>
      <c r="K30" s="288"/>
      <c r="L30" s="705">
        <f>+L11</f>
        <v>22.248749999999998</v>
      </c>
      <c r="N30" s="754">
        <f>+K13</f>
        <v>16.007999999999999</v>
      </c>
      <c r="O30" s="165">
        <f>+K16</f>
        <v>21.6</v>
      </c>
    </row>
    <row r="31" spans="2:18" ht="14.4" thickBot="1">
      <c r="C31" s="4"/>
      <c r="D31" s="704" t="s">
        <v>517</v>
      </c>
      <c r="E31" s="694"/>
      <c r="F31" s="695"/>
      <c r="G31" s="695"/>
      <c r="H31" s="288"/>
      <c r="I31" s="288"/>
      <c r="J31" s="288"/>
      <c r="K31" s="288"/>
      <c r="L31" s="705">
        <f>+L16</f>
        <v>22.4</v>
      </c>
      <c r="N31" s="165">
        <f>+K20</f>
        <v>15</v>
      </c>
      <c r="O31" s="754">
        <f>+K18</f>
        <v>14.9</v>
      </c>
    </row>
    <row r="32" spans="2:18" ht="14.4" thickBot="1">
      <c r="C32" s="4"/>
      <c r="D32" s="704" t="s">
        <v>515</v>
      </c>
      <c r="E32" s="694"/>
      <c r="F32" s="695"/>
      <c r="G32" s="695"/>
      <c r="H32" s="288"/>
      <c r="I32" s="288"/>
      <c r="J32" s="288"/>
      <c r="K32" s="288"/>
      <c r="L32" s="705">
        <f>+L21</f>
        <v>28.2</v>
      </c>
      <c r="N32" s="752">
        <f>SUM(N28:N31)</f>
        <v>98.123999999999995</v>
      </c>
      <c r="O32" s="753">
        <f>SUM(O29:O31)</f>
        <v>51.576000000000001</v>
      </c>
    </row>
    <row r="33" spans="3:16" ht="13.8">
      <c r="C33" s="4"/>
      <c r="D33" s="704" t="s">
        <v>516</v>
      </c>
      <c r="E33" s="694"/>
      <c r="F33" s="695"/>
      <c r="G33" s="695"/>
      <c r="H33" s="288"/>
      <c r="I33" s="288"/>
      <c r="J33" s="288"/>
      <c r="K33" s="288"/>
      <c r="L33" s="705">
        <f>+N14</f>
        <v>60.344999999999999</v>
      </c>
      <c r="N33" s="750">
        <f>+N32*3.15</f>
        <v>309.09059999999999</v>
      </c>
      <c r="O33" s="751">
        <f>+O32*3.15</f>
        <v>162.46439999999998</v>
      </c>
    </row>
    <row r="34" spans="3:16" ht="13.8">
      <c r="C34" s="4"/>
      <c r="D34" s="706" t="s">
        <v>18</v>
      </c>
      <c r="E34" s="694"/>
      <c r="F34" s="695"/>
      <c r="G34" s="695"/>
      <c r="H34" s="288"/>
      <c r="I34" s="288"/>
      <c r="J34" s="288"/>
      <c r="K34" s="288"/>
      <c r="L34" s="705">
        <f>+(N7+N8+N15+N9)*4.2</f>
        <v>1123.56468</v>
      </c>
      <c r="N34" s="756" t="s">
        <v>530</v>
      </c>
      <c r="O34" t="s">
        <v>531</v>
      </c>
    </row>
    <row r="35" spans="3:16" ht="14.4" thickBot="1">
      <c r="C35" s="4"/>
      <c r="D35" s="707" t="s">
        <v>19</v>
      </c>
      <c r="E35" s="708"/>
      <c r="F35" s="709"/>
      <c r="G35" s="709"/>
      <c r="H35" s="303"/>
      <c r="I35" s="303"/>
      <c r="J35" s="303"/>
      <c r="K35" s="303"/>
      <c r="L35" s="710">
        <f>(+N10+N12+N13+N20)*0.8</f>
        <v>139.39327999999998</v>
      </c>
    </row>
    <row r="36" spans="3:16">
      <c r="C36" s="4"/>
      <c r="D36" s="696"/>
      <c r="E36" s="694"/>
      <c r="F36" s="695"/>
      <c r="G36" s="109"/>
      <c r="L36" s="165"/>
    </row>
    <row r="37" spans="3:16">
      <c r="C37" s="4"/>
      <c r="D37" s="698"/>
      <c r="E37" s="697"/>
      <c r="F37" s="109"/>
      <c r="G37" s="109"/>
      <c r="L37" s="165"/>
      <c r="N37" s="165">
        <f>+J7</f>
        <v>75</v>
      </c>
      <c r="O37" s="165">
        <f>+J10</f>
        <v>133.13999999999999</v>
      </c>
    </row>
    <row r="38" spans="3:16">
      <c r="C38" s="4"/>
      <c r="D38" s="467"/>
      <c r="N38" s="165">
        <f>+J8</f>
        <v>58.31</v>
      </c>
      <c r="O38" s="165">
        <f>+J11</f>
        <v>22.248749999999998</v>
      </c>
    </row>
    <row r="39" spans="3:16">
      <c r="C39" s="4"/>
      <c r="D39" s="467"/>
      <c r="N39" s="165">
        <f>+J9</f>
        <v>70.5</v>
      </c>
      <c r="O39" s="165">
        <f>+J12</f>
        <v>14.151999999999999</v>
      </c>
    </row>
    <row r="40" spans="3:16" ht="20.399999999999999">
      <c r="D40" s="711" t="s">
        <v>435</v>
      </c>
      <c r="E40" s="712"/>
      <c r="F40" s="713">
        <f>F41*F42</f>
        <v>4542799.9999999991</v>
      </c>
      <c r="N40" s="165">
        <f>+J14</f>
        <v>60.344999999999999</v>
      </c>
      <c r="O40" s="165">
        <f>+J13</f>
        <v>13.4496</v>
      </c>
    </row>
    <row r="41" spans="3:16" ht="20.399999999999999">
      <c r="D41" s="711" t="s">
        <v>130</v>
      </c>
      <c r="E41" s="712"/>
      <c r="F41" s="714">
        <v>1167</v>
      </c>
      <c r="N41" s="165">
        <f>+J15</f>
        <v>73.034999999999997</v>
      </c>
      <c r="O41" s="165">
        <f>+J16</f>
        <v>22.4</v>
      </c>
    </row>
    <row r="42" spans="3:16" ht="26.85" customHeight="1" thickBot="1">
      <c r="D42" s="711" t="s">
        <v>454</v>
      </c>
      <c r="E42" s="712"/>
      <c r="F42" s="715">
        <v>3892.716366752356</v>
      </c>
      <c r="N42" s="748">
        <f>+J21</f>
        <v>28.2</v>
      </c>
      <c r="O42" s="748">
        <f>+J20</f>
        <v>13.5</v>
      </c>
    </row>
    <row r="43" spans="3:16" ht="17.25" customHeight="1">
      <c r="D43" s="716"/>
      <c r="E43" s="717"/>
      <c r="F43" s="717"/>
      <c r="N43" s="749">
        <f>SUM(N37:N42)</f>
        <v>365.38999999999993</v>
      </c>
      <c r="O43" s="693">
        <f>SUM(O37:O42)</f>
        <v>218.89034999999998</v>
      </c>
      <c r="P43" s="757"/>
    </row>
    <row r="44" spans="3:16" ht="14.25" customHeight="1">
      <c r="D44" s="718" t="s">
        <v>464</v>
      </c>
      <c r="E44" s="719"/>
      <c r="F44" s="720" t="s">
        <v>519</v>
      </c>
      <c r="N44" s="756" t="s">
        <v>532</v>
      </c>
      <c r="O44" t="s">
        <v>533</v>
      </c>
    </row>
    <row r="45" spans="3:16">
      <c r="D45" s="467"/>
    </row>
    <row r="46" spans="3:16">
      <c r="D46" s="467"/>
    </row>
    <row r="47" spans="3:16">
      <c r="D47" s="101"/>
    </row>
    <row r="48" spans="3:16">
      <c r="D48" s="101"/>
      <c r="H48" s="800"/>
    </row>
    <row r="49" spans="4:4">
      <c r="D49" s="101"/>
    </row>
    <row r="50" spans="4:4">
      <c r="D50" s="101"/>
    </row>
    <row r="51" spans="4:4">
      <c r="D51" s="101"/>
    </row>
    <row r="52" spans="4:4">
      <c r="D52" s="101"/>
    </row>
    <row r="53" spans="4:4">
      <c r="D53" s="101"/>
    </row>
    <row r="54" spans="4:4">
      <c r="D54" s="101"/>
    </row>
    <row r="55" spans="4:4">
      <c r="D55" s="101"/>
    </row>
    <row r="56" spans="4:4">
      <c r="D56" s="101"/>
    </row>
    <row r="57" spans="4:4">
      <c r="D57" s="101"/>
    </row>
    <row r="58" spans="4:4">
      <c r="D58" s="101"/>
    </row>
    <row r="59" spans="4:4">
      <c r="D59" s="101"/>
    </row>
    <row r="60" spans="4:4">
      <c r="D60" s="101"/>
    </row>
    <row r="61" spans="4:4">
      <c r="D61" s="101"/>
    </row>
    <row r="62" spans="4:4">
      <c r="D62" s="101"/>
    </row>
    <row r="63" spans="4:4">
      <c r="D63" s="101"/>
    </row>
    <row r="64" spans="4:4">
      <c r="D64" s="101"/>
    </row>
    <row r="65" spans="4:4">
      <c r="D65" s="101"/>
    </row>
    <row r="66" spans="4:4">
      <c r="D66" s="101"/>
    </row>
    <row r="67" spans="4:4">
      <c r="D67" s="101"/>
    </row>
    <row r="68" spans="4:4">
      <c r="D68" s="101"/>
    </row>
    <row r="69" spans="4:4">
      <c r="D69" s="101"/>
    </row>
    <row r="70" spans="4:4">
      <c r="D70" s="101"/>
    </row>
    <row r="71" spans="4:4">
      <c r="D71" s="101"/>
    </row>
    <row r="72" spans="4:4">
      <c r="D72" s="101"/>
    </row>
    <row r="73" spans="4:4">
      <c r="D73" s="101"/>
    </row>
    <row r="74" spans="4:4">
      <c r="D74" s="101"/>
    </row>
    <row r="75" spans="4:4">
      <c r="D75" s="101"/>
    </row>
    <row r="76" spans="4:4">
      <c r="D76" s="101"/>
    </row>
    <row r="77" spans="4:4">
      <c r="D77" s="101"/>
    </row>
    <row r="78" spans="4:4">
      <c r="D78" s="101"/>
    </row>
    <row r="79" spans="4:4">
      <c r="D79" s="101"/>
    </row>
    <row r="80" spans="4:4">
      <c r="D80" s="101"/>
    </row>
    <row r="81" spans="4:4">
      <c r="D81" s="101"/>
    </row>
    <row r="82" spans="4:4">
      <c r="D82" s="101"/>
    </row>
    <row r="83" spans="4:4">
      <c r="D83" s="101"/>
    </row>
    <row r="84" spans="4:4">
      <c r="D84" s="101"/>
    </row>
    <row r="85" spans="4:4">
      <c r="D85" s="101"/>
    </row>
    <row r="86" spans="4:4">
      <c r="D86" s="101"/>
    </row>
    <row r="87" spans="4:4">
      <c r="D87" s="101"/>
    </row>
    <row r="88" spans="4:4">
      <c r="D88" s="101"/>
    </row>
    <row r="89" spans="4:4">
      <c r="D89" s="101"/>
    </row>
    <row r="90" spans="4:4">
      <c r="D90" s="101"/>
    </row>
    <row r="91" spans="4:4">
      <c r="D91" s="101"/>
    </row>
    <row r="92" spans="4:4">
      <c r="D92" s="101"/>
    </row>
    <row r="93" spans="4:4">
      <c r="D93" s="101"/>
    </row>
    <row r="94" spans="4:4">
      <c r="D94" s="101"/>
    </row>
    <row r="95" spans="4:4">
      <c r="D95" s="101"/>
    </row>
    <row r="96" spans="4:4">
      <c r="D96" s="101"/>
    </row>
    <row r="97" spans="4:4">
      <c r="D97" s="101"/>
    </row>
    <row r="98" spans="4:4">
      <c r="D98" s="101"/>
    </row>
    <row r="99" spans="4:4">
      <c r="D99" s="101"/>
    </row>
    <row r="100" spans="4:4">
      <c r="D100" s="101"/>
    </row>
    <row r="101" spans="4:4">
      <c r="D101" s="101"/>
    </row>
    <row r="102" spans="4:4">
      <c r="D102" s="101"/>
    </row>
    <row r="103" spans="4:4">
      <c r="D103" s="101"/>
    </row>
    <row r="104" spans="4:4">
      <c r="D104" s="101"/>
    </row>
    <row r="105" spans="4:4">
      <c r="D105" s="101"/>
    </row>
    <row r="106" spans="4:4">
      <c r="D106" s="101"/>
    </row>
    <row r="107" spans="4:4">
      <c r="D107" s="101"/>
    </row>
    <row r="108" spans="4:4">
      <c r="D108" s="101"/>
    </row>
    <row r="109" spans="4:4">
      <c r="D109" s="101"/>
    </row>
    <row r="110" spans="4:4">
      <c r="D110" s="101"/>
    </row>
    <row r="111" spans="4:4">
      <c r="D111" s="101"/>
    </row>
    <row r="112" spans="4:4">
      <c r="D112" s="101"/>
    </row>
    <row r="113" spans="4:4">
      <c r="D113" s="101"/>
    </row>
    <row r="114" spans="4:4">
      <c r="D114" s="101"/>
    </row>
    <row r="115" spans="4:4">
      <c r="D115" s="101"/>
    </row>
    <row r="116" spans="4:4">
      <c r="D116" s="101"/>
    </row>
    <row r="117" spans="4:4">
      <c r="D117" s="101"/>
    </row>
    <row r="118" spans="4:4">
      <c r="D118" s="101"/>
    </row>
    <row r="119" spans="4:4">
      <c r="D119" s="101"/>
    </row>
    <row r="120" spans="4:4">
      <c r="D120" s="101"/>
    </row>
    <row r="121" spans="4:4">
      <c r="D121" s="101"/>
    </row>
    <row r="122" spans="4:4">
      <c r="D122" s="101"/>
    </row>
    <row r="123" spans="4:4">
      <c r="D123" s="101"/>
    </row>
    <row r="124" spans="4:4">
      <c r="D124" s="101"/>
    </row>
    <row r="125" spans="4:4">
      <c r="D125" s="101"/>
    </row>
    <row r="126" spans="4:4">
      <c r="D126" s="101"/>
    </row>
    <row r="127" spans="4:4">
      <c r="D127" s="101"/>
    </row>
    <row r="128" spans="4:4">
      <c r="D128" s="101"/>
    </row>
    <row r="129" spans="4:4">
      <c r="D129" s="101"/>
    </row>
    <row r="130" spans="4:4">
      <c r="D130" s="101"/>
    </row>
    <row r="131" spans="4:4">
      <c r="D131" s="101"/>
    </row>
    <row r="132" spans="4:4">
      <c r="D132" s="101"/>
    </row>
    <row r="133" spans="4:4">
      <c r="D133" s="101"/>
    </row>
    <row r="134" spans="4:4">
      <c r="D134" s="101"/>
    </row>
    <row r="135" spans="4:4">
      <c r="D135" s="101"/>
    </row>
    <row r="136" spans="4:4">
      <c r="D136" s="101"/>
    </row>
    <row r="137" spans="4:4">
      <c r="D137" s="101"/>
    </row>
    <row r="138" spans="4:4">
      <c r="D138" s="101"/>
    </row>
    <row r="139" spans="4:4">
      <c r="D139" s="101"/>
    </row>
    <row r="140" spans="4:4">
      <c r="D140" s="101"/>
    </row>
    <row r="141" spans="4:4">
      <c r="D141" s="101"/>
    </row>
    <row r="142" spans="4:4">
      <c r="D142" s="101"/>
    </row>
    <row r="143" spans="4:4">
      <c r="D143" s="101"/>
    </row>
    <row r="144" spans="4:4">
      <c r="D144" s="101"/>
    </row>
    <row r="145" spans="4:4">
      <c r="D145" s="101"/>
    </row>
    <row r="146" spans="4:4">
      <c r="D146" s="101"/>
    </row>
    <row r="147" spans="4:4">
      <c r="D147" s="101"/>
    </row>
    <row r="148" spans="4:4">
      <c r="D148" s="101"/>
    </row>
    <row r="149" spans="4:4">
      <c r="D149" s="101"/>
    </row>
    <row r="150" spans="4:4">
      <c r="D150" s="101"/>
    </row>
    <row r="151" spans="4:4">
      <c r="D151" s="101"/>
    </row>
    <row r="152" spans="4:4">
      <c r="D152" s="101"/>
    </row>
    <row r="153" spans="4:4">
      <c r="D153" s="101"/>
    </row>
    <row r="154" spans="4:4">
      <c r="D154" s="101"/>
    </row>
    <row r="155" spans="4:4">
      <c r="D155" s="101"/>
    </row>
    <row r="156" spans="4:4">
      <c r="D156" s="101"/>
    </row>
    <row r="157" spans="4:4">
      <c r="D157" s="101"/>
    </row>
    <row r="158" spans="4:4">
      <c r="D158" s="101"/>
    </row>
    <row r="159" spans="4:4">
      <c r="D159" s="101"/>
    </row>
    <row r="160" spans="4:4">
      <c r="D160" s="101"/>
    </row>
    <row r="161" spans="4:4">
      <c r="D161" s="101"/>
    </row>
    <row r="162" spans="4:4">
      <c r="D162" s="101"/>
    </row>
    <row r="163" spans="4:4">
      <c r="D163" s="101"/>
    </row>
    <row r="164" spans="4:4">
      <c r="D164" s="101"/>
    </row>
    <row r="165" spans="4:4">
      <c r="D165" s="101"/>
    </row>
  </sheetData>
  <mergeCells count="1">
    <mergeCell ref="B7:B21"/>
  </mergeCells>
  <phoneticPr fontId="0" type="noConversion"/>
  <pageMargins left="0.75" right="0.75" top="1" bottom="1" header="0.511811024" footer="0.511811024"/>
  <pageSetup paperSize="9" scale="39" orientation="portrait" horizontalDpi="4294967293" verticalDpi="1200" r:id="rId1"/>
  <headerFooter alignWithMargins="0"/>
  <ignoredErrors>
    <ignoredError sqref="L10 M23:M24 K22:K24 L23:L24 K8:K16 M8:M16 L8 K17 M17 N8 O22 O2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B2:S160"/>
  <sheetViews>
    <sheetView zoomScale="85" workbookViewId="0">
      <selection activeCell="L35" sqref="L35"/>
    </sheetView>
  </sheetViews>
  <sheetFormatPr baseColWidth="10" defaultRowHeight="13.2"/>
  <cols>
    <col min="1" max="1" width="4.88671875" customWidth="1"/>
    <col min="3" max="3" width="9.44140625" customWidth="1"/>
    <col min="4" max="4" width="37.33203125" customWidth="1"/>
    <col min="5" max="6" width="17.5546875" customWidth="1"/>
    <col min="7" max="7" width="22.5546875" customWidth="1"/>
    <col min="8" max="8" width="6.6640625" style="4" hidden="1" customWidth="1"/>
    <col min="9" max="9" width="9.109375" hidden="1" customWidth="1"/>
    <col min="10" max="11" width="6.6640625" hidden="1" customWidth="1"/>
    <col min="12" max="12" width="7.44140625" hidden="1" customWidth="1"/>
    <col min="13" max="13" width="9.44140625" hidden="1" customWidth="1"/>
    <col min="14" max="14" width="11.33203125" hidden="1" customWidth="1"/>
    <col min="15" max="15" width="17" customWidth="1"/>
    <col min="16" max="16" width="2.5546875" customWidth="1"/>
    <col min="17" max="17" width="2.88671875" customWidth="1"/>
  </cols>
  <sheetData>
    <row r="2" spans="2:19">
      <c r="B2" s="8"/>
      <c r="C2" s="8"/>
      <c r="D2" s="8"/>
      <c r="E2" s="8"/>
      <c r="F2" s="8"/>
      <c r="G2" s="8"/>
      <c r="H2" s="28"/>
      <c r="I2" s="8"/>
      <c r="J2" s="8"/>
      <c r="K2" s="8"/>
      <c r="L2" s="8"/>
      <c r="M2" s="8"/>
      <c r="N2" s="8"/>
      <c r="O2" s="8"/>
    </row>
    <row r="3" spans="2:19" ht="26.25" customHeight="1">
      <c r="B3" s="28"/>
      <c r="C3" s="28"/>
      <c r="D3" s="293" t="s">
        <v>163</v>
      </c>
      <c r="E3" s="293"/>
      <c r="F3" s="293"/>
      <c r="G3" s="293"/>
      <c r="H3" s="294"/>
      <c r="I3" s="294"/>
      <c r="J3" s="294"/>
      <c r="K3" s="294"/>
      <c r="L3" s="294"/>
      <c r="M3" s="294"/>
      <c r="N3" s="294"/>
      <c r="O3" s="294"/>
      <c r="P3" s="4"/>
      <c r="Q3" s="4"/>
      <c r="R3" s="4"/>
      <c r="S3" s="4"/>
    </row>
    <row r="4" spans="2:19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4"/>
      <c r="Q4" s="4"/>
      <c r="R4" s="4"/>
      <c r="S4" s="4"/>
    </row>
    <row r="5" spans="2:19" ht="13.8" thickBot="1"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4"/>
      <c r="Q5" s="4"/>
      <c r="R5" s="4"/>
      <c r="S5" s="4"/>
    </row>
    <row r="6" spans="2:19" ht="75.75" customHeight="1" thickBot="1">
      <c r="B6" s="548" t="s">
        <v>30</v>
      </c>
      <c r="C6" s="549" t="s">
        <v>116</v>
      </c>
      <c r="D6" s="106" t="s">
        <v>107</v>
      </c>
      <c r="E6" s="106" t="s">
        <v>258</v>
      </c>
      <c r="F6" s="106" t="s">
        <v>164</v>
      </c>
      <c r="G6" s="106" t="s">
        <v>166</v>
      </c>
      <c r="H6" s="106" t="s">
        <v>109</v>
      </c>
      <c r="I6" s="106" t="s">
        <v>1</v>
      </c>
      <c r="J6" s="106" t="s">
        <v>31</v>
      </c>
      <c r="K6" s="106" t="s">
        <v>36</v>
      </c>
      <c r="L6" s="106" t="s">
        <v>41</v>
      </c>
      <c r="M6" s="550" t="s">
        <v>128</v>
      </c>
      <c r="N6" s="550" t="s">
        <v>129</v>
      </c>
      <c r="O6" s="551" t="s">
        <v>165</v>
      </c>
      <c r="P6" s="4"/>
      <c r="Q6" s="4"/>
      <c r="R6" s="295" t="s">
        <v>259</v>
      </c>
      <c r="S6" s="295" t="s">
        <v>260</v>
      </c>
    </row>
    <row r="7" spans="2:19" ht="12.75" customHeight="1">
      <c r="B7" s="1571" t="s">
        <v>253</v>
      </c>
      <c r="C7" s="776">
        <f>CONT.PISO.LOSA.ZOCALO!C7</f>
        <v>1</v>
      </c>
      <c r="D7" s="766" t="str">
        <f>CONT.PISO.LOSA.ZOCALO!D7</f>
        <v>Aulas</v>
      </c>
      <c r="E7" s="767">
        <f>CONT.PISO.LOSA.ZOCALO!N7</f>
        <v>75</v>
      </c>
      <c r="F7" s="768">
        <f t="shared" ref="F7:F18" si="0">E7</f>
        <v>75</v>
      </c>
      <c r="G7" s="554"/>
      <c r="H7" s="103"/>
      <c r="I7" s="103"/>
      <c r="J7" s="103"/>
      <c r="K7" s="103"/>
      <c r="L7" s="103"/>
      <c r="M7" s="103"/>
      <c r="N7" s="555"/>
      <c r="O7" s="769"/>
      <c r="P7" s="4"/>
      <c r="Q7" s="4"/>
      <c r="R7" s="4"/>
      <c r="S7" s="4"/>
    </row>
    <row r="8" spans="2:19">
      <c r="B8" s="1572"/>
      <c r="C8" s="777">
        <f>CONT.PISO.LOSA.ZOCALO!C8</f>
        <v>2</v>
      </c>
      <c r="D8" s="567" t="str">
        <f>CONT.PISO.LOSA.ZOCALO!D8</f>
        <v>galeria</v>
      </c>
      <c r="E8" s="552">
        <f>CONT.PISO.LOSA.ZOCALO!N8</f>
        <v>48.980399999999996</v>
      </c>
      <c r="F8" s="553">
        <f t="shared" si="0"/>
        <v>48.980399999999996</v>
      </c>
      <c r="G8" s="289"/>
      <c r="H8" s="104"/>
      <c r="I8" s="104"/>
      <c r="J8" s="104"/>
      <c r="K8" s="104"/>
      <c r="L8" s="104"/>
      <c r="M8" s="104"/>
      <c r="N8" s="290"/>
      <c r="O8" s="770"/>
      <c r="P8" s="4"/>
      <c r="Q8" s="4"/>
      <c r="R8" s="4"/>
      <c r="S8" s="4"/>
    </row>
    <row r="9" spans="2:19">
      <c r="B9" s="1572"/>
      <c r="C9" s="777">
        <f>CONT.PISO.LOSA.ZOCALO!C9</f>
        <v>3</v>
      </c>
      <c r="D9" s="567" t="str">
        <f>CONT.PISO.LOSA.ZOCALO!D9</f>
        <v>gobierno - Preceptoria</v>
      </c>
      <c r="E9" s="552">
        <f>CONT.PISO.LOSA.ZOCALO!N9</f>
        <v>70.5</v>
      </c>
      <c r="F9" s="553">
        <f t="shared" si="0"/>
        <v>70.5</v>
      </c>
      <c r="G9" s="289"/>
      <c r="H9" s="104"/>
      <c r="I9" s="104"/>
      <c r="J9" s="104"/>
      <c r="K9" s="104"/>
      <c r="L9" s="104"/>
      <c r="M9" s="104"/>
      <c r="N9" s="290"/>
      <c r="O9" s="770"/>
      <c r="P9" s="4"/>
      <c r="Q9" s="4"/>
      <c r="R9" s="4"/>
      <c r="S9" s="4"/>
    </row>
    <row r="10" spans="2:19">
      <c r="B10" s="1572"/>
      <c r="C10" s="777">
        <f>CONT.PISO.LOSA.ZOCALO!C10</f>
        <v>4</v>
      </c>
      <c r="D10" s="567" t="str">
        <f>CONT.PISO.LOSA.ZOCALO!D10</f>
        <v>sanitarios comunes</v>
      </c>
      <c r="E10" s="552">
        <f>CONT.PISO.LOSA.ZOCALO!N10</f>
        <v>133.13999999999999</v>
      </c>
      <c r="F10" s="553">
        <f t="shared" si="0"/>
        <v>133.13999999999999</v>
      </c>
      <c r="G10" s="289"/>
      <c r="H10" s="105"/>
      <c r="I10" s="104"/>
      <c r="J10" s="104"/>
      <c r="K10" s="104"/>
      <c r="L10" s="104"/>
      <c r="M10" s="104"/>
      <c r="N10" s="290"/>
      <c r="O10" s="770"/>
      <c r="P10" s="4"/>
      <c r="Q10" s="4"/>
      <c r="R10" s="4">
        <f>E10*0.5</f>
        <v>66.569999999999993</v>
      </c>
      <c r="S10" s="4"/>
    </row>
    <row r="11" spans="2:19">
      <c r="B11" s="1572"/>
      <c r="C11" s="777">
        <f>CONT.PISO.LOSA.ZOCALO!C11</f>
        <v>5</v>
      </c>
      <c r="D11" s="567" t="str">
        <f>CONT.PISO.LOSA.ZOCALO!D11</f>
        <v>pleno sanitario</v>
      </c>
      <c r="E11" s="552">
        <f>CONT.PISO.LOSA.ZOCALO!N11</f>
        <v>22.248749999999998</v>
      </c>
      <c r="F11" s="553">
        <f t="shared" si="0"/>
        <v>22.248749999999998</v>
      </c>
      <c r="G11" s="289"/>
      <c r="H11" s="104"/>
      <c r="I11" s="104">
        <v>2</v>
      </c>
      <c r="J11" s="104"/>
      <c r="K11" s="104"/>
      <c r="L11" s="104"/>
      <c r="M11" s="104">
        <v>12.5</v>
      </c>
      <c r="N11" s="290">
        <v>14.17</v>
      </c>
      <c r="O11" s="770"/>
      <c r="P11" s="4"/>
      <c r="Q11" s="4"/>
      <c r="R11" s="4"/>
      <c r="S11" s="4"/>
    </row>
    <row r="12" spans="2:19">
      <c r="B12" s="1573"/>
      <c r="C12" s="777">
        <f>CONT.PISO.LOSA.ZOCALO!C12</f>
        <v>6</v>
      </c>
      <c r="D12" s="567" t="str">
        <f>CONT.PISO.LOSA.ZOCALO!D12</f>
        <v>sanitarios discapacitados</v>
      </c>
      <c r="E12" s="552">
        <f>CONT.PISO.LOSA.ZOCALO!N12</f>
        <v>14.151999999999999</v>
      </c>
      <c r="F12" s="553">
        <f t="shared" si="0"/>
        <v>14.151999999999999</v>
      </c>
      <c r="G12" s="289"/>
      <c r="H12" s="104"/>
      <c r="I12" s="104"/>
      <c r="J12" s="104"/>
      <c r="K12" s="104"/>
      <c r="L12" s="104"/>
      <c r="M12" s="104"/>
      <c r="N12" s="290"/>
      <c r="O12" s="770"/>
      <c r="P12" s="4"/>
      <c r="Q12" s="4"/>
      <c r="R12" s="4"/>
      <c r="S12" s="4"/>
    </row>
    <row r="13" spans="2:19">
      <c r="B13" s="1573"/>
      <c r="C13" s="777">
        <f>CONT.PISO.LOSA.ZOCALO!C13</f>
        <v>7</v>
      </c>
      <c r="D13" s="567" t="str">
        <f>CONT.PISO.LOSA.ZOCALO!D13</f>
        <v>sanitarios docentes</v>
      </c>
      <c r="E13" s="552">
        <f>CONT.PISO.LOSA.ZOCALO!N13</f>
        <v>13.4496</v>
      </c>
      <c r="F13" s="553">
        <f t="shared" si="0"/>
        <v>13.4496</v>
      </c>
      <c r="G13" s="289"/>
      <c r="H13" s="104"/>
      <c r="I13" s="104">
        <v>6</v>
      </c>
      <c r="J13" s="104"/>
      <c r="K13" s="104"/>
      <c r="L13" s="104"/>
      <c r="M13" s="104">
        <v>58.71</v>
      </c>
      <c r="N13" s="290">
        <v>30.65</v>
      </c>
      <c r="O13" s="770"/>
      <c r="P13" s="4"/>
      <c r="Q13" s="4"/>
      <c r="R13" s="4"/>
      <c r="S13" s="4"/>
    </row>
    <row r="14" spans="2:19">
      <c r="B14" s="1573"/>
      <c r="C14" s="777">
        <f>CONT.PISO.LOSA.ZOCALO!C14</f>
        <v>8</v>
      </c>
      <c r="D14" s="567" t="str">
        <f>CONT.PISO.LOSA.ZOCALO!D14</f>
        <v xml:space="preserve">hall </v>
      </c>
      <c r="E14" s="552">
        <f>CONT.PISO.LOSA.ZOCALO!N14</f>
        <v>60.344999999999999</v>
      </c>
      <c r="F14" s="553">
        <f t="shared" si="0"/>
        <v>60.344999999999999</v>
      </c>
      <c r="G14" s="289"/>
      <c r="H14" s="104"/>
      <c r="I14" s="104"/>
      <c r="J14" s="104"/>
      <c r="K14" s="104"/>
      <c r="L14" s="104"/>
      <c r="M14" s="104"/>
      <c r="N14" s="290"/>
      <c r="O14" s="770"/>
      <c r="P14" s="4"/>
      <c r="Q14" s="4"/>
      <c r="R14" s="4"/>
      <c r="S14" s="4"/>
    </row>
    <row r="15" spans="2:19">
      <c r="B15" s="1573"/>
      <c r="C15" s="777">
        <f>CONT.PISO.LOSA.ZOCALO!C15</f>
        <v>9</v>
      </c>
      <c r="D15" s="567" t="str">
        <f>CONT.PISO.LOSA.ZOCALO!D15</f>
        <v xml:space="preserve">sala de informática </v>
      </c>
      <c r="E15" s="552">
        <f>CONT.PISO.LOSA.ZOCALO!N15</f>
        <v>73.034999999999997</v>
      </c>
      <c r="F15" s="553">
        <f t="shared" si="0"/>
        <v>73.034999999999997</v>
      </c>
      <c r="G15" s="289"/>
      <c r="H15" s="104"/>
      <c r="I15" s="104"/>
      <c r="J15" s="104"/>
      <c r="K15" s="104"/>
      <c r="L15" s="104"/>
      <c r="M15" s="104"/>
      <c r="N15" s="290"/>
      <c r="O15" s="770"/>
      <c r="P15" s="4"/>
      <c r="Q15" s="4"/>
      <c r="R15" s="4"/>
      <c r="S15" s="4"/>
    </row>
    <row r="16" spans="2:19">
      <c r="B16" s="1573"/>
      <c r="C16" s="777">
        <f>CONT.PISO.LOSA.ZOCALO!C16</f>
        <v>10</v>
      </c>
      <c r="D16" s="567" t="str">
        <f>CONT.PISO.LOSA.ZOCALO!D16</f>
        <v>sala de bombas</v>
      </c>
      <c r="E16" s="552">
        <f>CONT.PISO.LOSA.ZOCALO!N16</f>
        <v>22.4</v>
      </c>
      <c r="F16" s="553">
        <f t="shared" si="0"/>
        <v>22.4</v>
      </c>
      <c r="G16" s="289"/>
      <c r="H16" s="105"/>
      <c r="I16" s="104"/>
      <c r="J16" s="104"/>
      <c r="K16" s="104"/>
      <c r="L16" s="104"/>
      <c r="M16" s="104"/>
      <c r="N16" s="290"/>
      <c r="O16" s="770"/>
      <c r="P16" s="4"/>
      <c r="Q16" s="4"/>
      <c r="R16" s="4"/>
      <c r="S16" s="4"/>
    </row>
    <row r="17" spans="2:19">
      <c r="B17" s="1573"/>
      <c r="C17" s="777">
        <f>CONT.PISO.LOSA.ZOCALO!C17</f>
        <v>11</v>
      </c>
      <c r="D17" s="567" t="str">
        <f>CONT.PISO.LOSA.ZOCALO!D17</f>
        <v>veredas interiores</v>
      </c>
      <c r="E17" s="552">
        <f>CONT.PISO.LOSA.ZOCALO!N17</f>
        <v>0</v>
      </c>
      <c r="F17" s="553">
        <f t="shared" si="0"/>
        <v>0</v>
      </c>
      <c r="G17" s="289"/>
      <c r="H17" s="104"/>
      <c r="I17" s="104"/>
      <c r="J17" s="104"/>
      <c r="K17" s="104"/>
      <c r="L17" s="104"/>
      <c r="M17" s="104"/>
      <c r="N17" s="290"/>
      <c r="O17" s="770"/>
      <c r="P17" s="4"/>
      <c r="Q17" s="4"/>
      <c r="R17" s="4"/>
      <c r="S17" s="4"/>
    </row>
    <row r="18" spans="2:19">
      <c r="B18" s="1573"/>
      <c r="C18" s="777">
        <f>CONT.PISO.LOSA.ZOCALO!C18</f>
        <v>12</v>
      </c>
      <c r="D18" s="567" t="str">
        <f>CONT.PISO.LOSA.ZOCALO!D18</f>
        <v>Tanque de reserva</v>
      </c>
      <c r="E18" s="552">
        <f>CONT.PISO.LOSA.ZOCALO!N18</f>
        <v>0</v>
      </c>
      <c r="F18" s="553">
        <f t="shared" si="0"/>
        <v>0</v>
      </c>
      <c r="G18" s="289"/>
      <c r="H18" s="104"/>
      <c r="I18" s="104"/>
      <c r="J18" s="104"/>
      <c r="K18" s="104"/>
      <c r="L18" s="104"/>
      <c r="M18" s="104"/>
      <c r="N18" s="290"/>
      <c r="O18" s="770"/>
      <c r="P18" s="4"/>
      <c r="Q18" s="4"/>
      <c r="R18" s="4"/>
      <c r="S18" s="4"/>
    </row>
    <row r="19" spans="2:19">
      <c r="B19" s="1573"/>
      <c r="C19" s="777">
        <f>CONT.PISO.LOSA.ZOCALO!C19</f>
        <v>13</v>
      </c>
      <c r="D19" s="567" t="str">
        <f>CONT.PISO.LOSA.ZOCALO!D19</f>
        <v>hall acceso</v>
      </c>
      <c r="E19" s="552">
        <f>CONT.PISO.LOSA.ZOCALO!N19</f>
        <v>0</v>
      </c>
      <c r="F19" s="553">
        <f>E19</f>
        <v>0</v>
      </c>
      <c r="G19" s="289"/>
      <c r="H19" s="104"/>
      <c r="I19" s="104"/>
      <c r="J19" s="104"/>
      <c r="K19" s="104"/>
      <c r="L19" s="104"/>
      <c r="M19" s="104"/>
      <c r="N19" s="290"/>
      <c r="O19" s="770"/>
      <c r="P19" s="4"/>
      <c r="Q19" s="4"/>
      <c r="R19" s="4"/>
      <c r="S19" s="4"/>
    </row>
    <row r="20" spans="2:19">
      <c r="B20" s="1573"/>
      <c r="C20" s="777">
        <f>CONT.PISO.LOSA.ZOCALO!C20</f>
        <v>14</v>
      </c>
      <c r="D20" s="567" t="str">
        <f>CONT.PISO.LOSA.ZOCALO!D20</f>
        <v>office - maestranza</v>
      </c>
      <c r="E20" s="552">
        <f>CONT.PISO.LOSA.ZOCALO!N20</f>
        <v>13.5</v>
      </c>
      <c r="F20" s="553">
        <f>E20</f>
        <v>13.5</v>
      </c>
      <c r="G20" s="289"/>
      <c r="H20" s="104"/>
      <c r="I20" s="104"/>
      <c r="J20" s="104"/>
      <c r="K20" s="104"/>
      <c r="L20" s="104"/>
      <c r="M20" s="104"/>
      <c r="N20" s="290"/>
      <c r="O20" s="770"/>
      <c r="P20" s="4"/>
      <c r="Q20" s="4"/>
      <c r="R20" s="4"/>
      <c r="S20" s="4"/>
    </row>
    <row r="21" spans="2:19">
      <c r="B21" s="1573"/>
      <c r="C21" s="777">
        <f>CONT.PISO.LOSA.ZOCALO!C21</f>
        <v>15</v>
      </c>
      <c r="D21" s="567" t="str">
        <f>CONT.PISO.LOSA.ZOCALO!D21</f>
        <v>hall de espera</v>
      </c>
      <c r="E21" s="552">
        <f>CONT.PISO.LOSA.ZOCALO!N21</f>
        <v>16.299599999999998</v>
      </c>
      <c r="F21" s="553">
        <f>E21</f>
        <v>16.299599999999998</v>
      </c>
      <c r="G21" s="289"/>
      <c r="H21" s="104"/>
      <c r="I21" s="104"/>
      <c r="J21" s="104"/>
      <c r="K21" s="104"/>
      <c r="L21" s="104"/>
      <c r="M21" s="104"/>
      <c r="N21" s="290"/>
      <c r="O21" s="770"/>
      <c r="P21" s="4"/>
      <c r="Q21" s="4"/>
      <c r="R21" s="4"/>
      <c r="S21" s="4"/>
    </row>
    <row r="22" spans="2:19" ht="13.8" thickBot="1">
      <c r="B22" s="1573"/>
      <c r="C22" s="568" t="str">
        <f>CONT.PISO.LOSA.ZOCALO!C22</f>
        <v>SUBTOTAL</v>
      </c>
      <c r="D22" s="567"/>
      <c r="E22" s="763">
        <f>+CONT.PISO.LOSA.ZOCALO!N22</f>
        <v>957.18559499999992</v>
      </c>
      <c r="F22" s="728"/>
      <c r="G22" s="494"/>
      <c r="H22" s="728"/>
      <c r="I22" s="728"/>
      <c r="J22" s="728"/>
      <c r="K22" s="728"/>
      <c r="L22" s="728"/>
      <c r="M22" s="728"/>
      <c r="N22" s="728"/>
      <c r="O22" s="771"/>
      <c r="P22" s="4"/>
      <c r="Q22" s="4"/>
      <c r="R22" s="4"/>
      <c r="S22" s="4"/>
    </row>
    <row r="23" spans="2:19" ht="12.75" customHeight="1">
      <c r="B23" s="1574" t="s">
        <v>256</v>
      </c>
      <c r="C23" s="545"/>
      <c r="D23" s="762"/>
      <c r="E23" s="763"/>
      <c r="F23" s="763"/>
      <c r="G23" s="494"/>
      <c r="H23" s="728"/>
      <c r="I23" s="728"/>
      <c r="J23" s="728"/>
      <c r="K23" s="728"/>
      <c r="L23" s="728"/>
      <c r="M23" s="728"/>
      <c r="N23" s="728"/>
      <c r="O23" s="771"/>
      <c r="P23" s="4"/>
      <c r="Q23" s="4"/>
      <c r="R23" s="4"/>
      <c r="S23" s="4"/>
    </row>
    <row r="24" spans="2:19" ht="13.8" thickBot="1">
      <c r="B24" s="1575"/>
      <c r="C24" s="772"/>
      <c r="D24" s="772" t="s">
        <v>263</v>
      </c>
      <c r="E24" s="773">
        <f>SUM(E23:E23)*1.1</f>
        <v>0</v>
      </c>
      <c r="F24" s="773">
        <f>SUM(F23:F23)</f>
        <v>0</v>
      </c>
      <c r="G24" s="774"/>
      <c r="H24" s="439"/>
      <c r="I24" s="439"/>
      <c r="J24" s="439"/>
      <c r="K24" s="439"/>
      <c r="L24" s="439"/>
      <c r="M24" s="439"/>
      <c r="N24" s="439"/>
      <c r="O24" s="775"/>
      <c r="P24" s="4"/>
      <c r="Q24" s="4"/>
      <c r="R24" s="4"/>
      <c r="S24" s="4"/>
    </row>
    <row r="25" spans="2:19" s="291" customFormat="1" ht="30" customHeight="1" thickBot="1">
      <c r="B25" s="543"/>
      <c r="C25" s="764"/>
      <c r="D25" s="765" t="s">
        <v>436</v>
      </c>
      <c r="E25" s="760">
        <f>(E22+E24)*1</f>
        <v>957.18559499999992</v>
      </c>
      <c r="F25" s="761">
        <f>E25*1.1</f>
        <v>1052.9041545</v>
      </c>
      <c r="G25" s="574">
        <f>249.84*1.1</f>
        <v>274.82400000000001</v>
      </c>
      <c r="H25" s="575"/>
      <c r="I25" s="575"/>
      <c r="J25" s="575"/>
      <c r="K25" s="575"/>
      <c r="L25" s="575"/>
      <c r="M25" s="575"/>
      <c r="N25" s="575"/>
      <c r="O25" s="576">
        <f>E25+G25</f>
        <v>1232.009595</v>
      </c>
      <c r="P25" s="292"/>
      <c r="Q25" s="292"/>
      <c r="R25" s="556">
        <f>SUM(R7:R24)</f>
        <v>66.569999999999993</v>
      </c>
      <c r="S25" s="557"/>
    </row>
    <row r="26" spans="2:19" s="291" customFormat="1" ht="48" customHeight="1" thickTop="1" thickBot="1">
      <c r="B26" s="571"/>
      <c r="C26" s="572"/>
      <c r="D26" s="573"/>
      <c r="E26" s="336" t="s">
        <v>437</v>
      </c>
      <c r="F26" s="336" t="s">
        <v>164</v>
      </c>
      <c r="G26" s="336" t="s">
        <v>166</v>
      </c>
      <c r="H26" s="336" t="s">
        <v>109</v>
      </c>
      <c r="I26" s="336" t="s">
        <v>1</v>
      </c>
      <c r="J26" s="336" t="s">
        <v>31</v>
      </c>
      <c r="K26" s="336" t="s">
        <v>36</v>
      </c>
      <c r="L26" s="336" t="s">
        <v>41</v>
      </c>
      <c r="M26" s="577" t="s">
        <v>128</v>
      </c>
      <c r="N26" s="577" t="s">
        <v>129</v>
      </c>
      <c r="O26" s="578" t="s">
        <v>165</v>
      </c>
      <c r="P26" s="292"/>
      <c r="Q26" s="292"/>
      <c r="R26" s="556"/>
      <c r="S26" s="557"/>
    </row>
    <row r="27" spans="2:19" ht="25.95" customHeight="1">
      <c r="B27" s="4"/>
      <c r="C27" s="4"/>
      <c r="D27" s="467"/>
      <c r="E27" s="558">
        <f>E25-R25</f>
        <v>890.61559499999998</v>
      </c>
      <c r="F27" s="467"/>
      <c r="G27" s="558">
        <f>G25/1.112</f>
        <v>247.14388489208633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557">
        <f>E27+G27</f>
        <v>1137.7594798920863</v>
      </c>
    </row>
    <row r="28" spans="2:19">
      <c r="D28" s="101"/>
      <c r="E28" s="101"/>
      <c r="F28" s="101"/>
      <c r="G28" s="101"/>
    </row>
    <row r="29" spans="2:19">
      <c r="D29" s="101"/>
      <c r="E29" s="101"/>
      <c r="F29" s="101"/>
      <c r="G29" s="101"/>
    </row>
    <row r="30" spans="2:19">
      <c r="D30" s="101"/>
      <c r="E30" s="101"/>
      <c r="F30" s="101"/>
      <c r="G30" s="101"/>
    </row>
    <row r="31" spans="2:19">
      <c r="D31" s="101"/>
      <c r="E31" s="101"/>
      <c r="F31" s="101"/>
      <c r="G31" s="101"/>
    </row>
    <row r="32" spans="2:19">
      <c r="D32" s="101"/>
      <c r="E32" s="101"/>
      <c r="F32" s="101"/>
      <c r="G32" s="101"/>
    </row>
    <row r="33" spans="4:7">
      <c r="D33" s="101"/>
      <c r="E33" s="101"/>
      <c r="F33" s="101"/>
      <c r="G33" s="101"/>
    </row>
    <row r="34" spans="4:7">
      <c r="D34" s="101"/>
      <c r="E34" s="101"/>
      <c r="F34" s="101"/>
      <c r="G34" s="101"/>
    </row>
    <row r="35" spans="4:7">
      <c r="D35" s="101"/>
      <c r="E35" s="101"/>
      <c r="F35" s="101"/>
      <c r="G35" s="101"/>
    </row>
    <row r="36" spans="4:7">
      <c r="D36" s="101"/>
      <c r="E36" s="101"/>
      <c r="F36" s="101"/>
      <c r="G36" s="101"/>
    </row>
    <row r="37" spans="4:7">
      <c r="D37" s="101"/>
      <c r="E37" s="101"/>
      <c r="F37" s="101"/>
      <c r="G37" s="101"/>
    </row>
    <row r="38" spans="4:7">
      <c r="D38" s="101"/>
      <c r="E38" s="101"/>
      <c r="F38" s="101"/>
      <c r="G38" s="101"/>
    </row>
    <row r="39" spans="4:7">
      <c r="D39" s="101"/>
      <c r="E39" s="101"/>
      <c r="F39" s="101"/>
      <c r="G39" s="101"/>
    </row>
    <row r="40" spans="4:7">
      <c r="D40" s="101"/>
      <c r="E40" s="101"/>
      <c r="F40" s="101"/>
      <c r="G40" s="101"/>
    </row>
    <row r="41" spans="4:7">
      <c r="D41" s="101"/>
      <c r="E41" s="101"/>
      <c r="F41" s="101"/>
      <c r="G41" s="101"/>
    </row>
    <row r="42" spans="4:7">
      <c r="D42" s="101"/>
      <c r="E42" s="101"/>
      <c r="F42" s="101"/>
      <c r="G42" s="101"/>
    </row>
    <row r="43" spans="4:7">
      <c r="D43" s="101"/>
      <c r="E43" s="101"/>
      <c r="F43" s="101"/>
      <c r="G43" s="101"/>
    </row>
    <row r="44" spans="4:7">
      <c r="D44" s="101"/>
      <c r="E44" s="101"/>
      <c r="F44" s="101"/>
      <c r="G44" s="101"/>
    </row>
    <row r="45" spans="4:7">
      <c r="D45" s="101"/>
      <c r="E45" s="101"/>
      <c r="F45" s="101"/>
      <c r="G45" s="101"/>
    </row>
    <row r="46" spans="4:7">
      <c r="D46" s="101"/>
      <c r="E46" s="101"/>
      <c r="F46" s="101"/>
      <c r="G46" s="101"/>
    </row>
    <row r="47" spans="4:7">
      <c r="D47" s="101"/>
      <c r="E47" s="101"/>
      <c r="F47" s="101"/>
      <c r="G47" s="101"/>
    </row>
    <row r="48" spans="4:7">
      <c r="D48" s="101"/>
      <c r="E48" s="101"/>
      <c r="F48" s="101"/>
      <c r="G48" s="101"/>
    </row>
    <row r="49" spans="4:7">
      <c r="D49" s="101"/>
      <c r="E49" s="101"/>
      <c r="F49" s="101"/>
      <c r="G49" s="101"/>
    </row>
    <row r="50" spans="4:7">
      <c r="D50" s="101"/>
      <c r="E50" s="101"/>
      <c r="F50" s="101"/>
      <c r="G50" s="101"/>
    </row>
    <row r="51" spans="4:7">
      <c r="D51" s="101"/>
      <c r="E51" s="101"/>
      <c r="F51" s="101"/>
      <c r="G51" s="101"/>
    </row>
    <row r="52" spans="4:7">
      <c r="D52" s="101"/>
      <c r="E52" s="101"/>
      <c r="F52" s="101"/>
      <c r="G52" s="101"/>
    </row>
    <row r="53" spans="4:7">
      <c r="D53" s="101"/>
      <c r="E53" s="101"/>
      <c r="F53" s="101"/>
      <c r="G53" s="101"/>
    </row>
    <row r="54" spans="4:7">
      <c r="D54" s="101"/>
      <c r="E54" s="101"/>
      <c r="F54" s="101"/>
      <c r="G54" s="101"/>
    </row>
    <row r="55" spans="4:7">
      <c r="D55" s="101"/>
      <c r="E55" s="101"/>
      <c r="F55" s="101"/>
      <c r="G55" s="101"/>
    </row>
    <row r="56" spans="4:7">
      <c r="D56" s="101"/>
      <c r="E56" s="101"/>
      <c r="F56" s="101"/>
      <c r="G56" s="101"/>
    </row>
    <row r="57" spans="4:7">
      <c r="D57" s="101"/>
      <c r="E57" s="101"/>
      <c r="F57" s="101"/>
      <c r="G57" s="101"/>
    </row>
    <row r="58" spans="4:7">
      <c r="D58" s="101"/>
      <c r="E58" s="101"/>
      <c r="F58" s="101"/>
      <c r="G58" s="101"/>
    </row>
    <row r="59" spans="4:7">
      <c r="D59" s="101"/>
      <c r="E59" s="101"/>
      <c r="F59" s="101"/>
      <c r="G59" s="101"/>
    </row>
    <row r="60" spans="4:7">
      <c r="D60" s="101"/>
      <c r="E60" s="101"/>
      <c r="F60" s="101"/>
      <c r="G60" s="101"/>
    </row>
    <row r="61" spans="4:7">
      <c r="D61" s="101"/>
      <c r="E61" s="101"/>
      <c r="F61" s="101"/>
      <c r="G61" s="101"/>
    </row>
    <row r="62" spans="4:7">
      <c r="D62" s="101"/>
      <c r="E62" s="101"/>
      <c r="F62" s="101"/>
      <c r="G62" s="101"/>
    </row>
    <row r="63" spans="4:7">
      <c r="D63" s="101"/>
      <c r="E63" s="101"/>
      <c r="F63" s="101"/>
      <c r="G63" s="101"/>
    </row>
    <row r="64" spans="4:7">
      <c r="D64" s="101"/>
      <c r="E64" s="101"/>
      <c r="F64" s="101"/>
      <c r="G64" s="101"/>
    </row>
    <row r="65" spans="4:7">
      <c r="D65" s="101"/>
      <c r="E65" s="101"/>
      <c r="F65" s="101"/>
      <c r="G65" s="101"/>
    </row>
    <row r="66" spans="4:7">
      <c r="D66" s="101"/>
      <c r="E66" s="101"/>
      <c r="F66" s="101"/>
      <c r="G66" s="101"/>
    </row>
    <row r="67" spans="4:7">
      <c r="D67" s="101"/>
      <c r="E67" s="101"/>
      <c r="F67" s="101"/>
      <c r="G67" s="101"/>
    </row>
    <row r="68" spans="4:7">
      <c r="D68" s="101"/>
      <c r="E68" s="101"/>
      <c r="F68" s="101"/>
      <c r="G68" s="101"/>
    </row>
    <row r="69" spans="4:7">
      <c r="D69" s="101"/>
      <c r="E69" s="101"/>
      <c r="F69" s="101"/>
      <c r="G69" s="101"/>
    </row>
    <row r="70" spans="4:7">
      <c r="D70" s="101"/>
      <c r="E70" s="101"/>
      <c r="F70" s="101"/>
      <c r="G70" s="101"/>
    </row>
    <row r="71" spans="4:7">
      <c r="D71" s="101"/>
      <c r="E71" s="101"/>
      <c r="F71" s="101"/>
      <c r="G71" s="101"/>
    </row>
    <row r="72" spans="4:7">
      <c r="D72" s="101"/>
      <c r="E72" s="101"/>
      <c r="F72" s="101"/>
      <c r="G72" s="101"/>
    </row>
    <row r="73" spans="4:7">
      <c r="D73" s="101"/>
      <c r="E73" s="101"/>
      <c r="F73" s="101"/>
      <c r="G73" s="101"/>
    </row>
    <row r="74" spans="4:7">
      <c r="D74" s="101"/>
      <c r="E74" s="101"/>
      <c r="F74" s="101"/>
      <c r="G74" s="101"/>
    </row>
    <row r="75" spans="4:7">
      <c r="D75" s="101"/>
      <c r="E75" s="101"/>
      <c r="F75" s="101"/>
      <c r="G75" s="101"/>
    </row>
    <row r="76" spans="4:7">
      <c r="D76" s="101"/>
      <c r="E76" s="101"/>
      <c r="F76" s="101"/>
      <c r="G76" s="101"/>
    </row>
    <row r="77" spans="4:7">
      <c r="D77" s="101"/>
      <c r="E77" s="101"/>
      <c r="F77" s="101"/>
      <c r="G77" s="101"/>
    </row>
    <row r="78" spans="4:7">
      <c r="D78" s="101"/>
      <c r="E78" s="101"/>
      <c r="F78" s="101"/>
      <c r="G78" s="101"/>
    </row>
    <row r="79" spans="4:7">
      <c r="D79" s="101"/>
      <c r="E79" s="101"/>
      <c r="F79" s="101"/>
      <c r="G79" s="101"/>
    </row>
    <row r="80" spans="4:7">
      <c r="D80" s="101"/>
      <c r="E80" s="101"/>
      <c r="F80" s="101"/>
      <c r="G80" s="101"/>
    </row>
    <row r="81" spans="4:7">
      <c r="D81" s="101"/>
      <c r="E81" s="101"/>
      <c r="F81" s="101"/>
      <c r="G81" s="101"/>
    </row>
    <row r="82" spans="4:7">
      <c r="D82" s="101"/>
      <c r="E82" s="101"/>
      <c r="F82" s="101"/>
      <c r="G82" s="101"/>
    </row>
    <row r="83" spans="4:7">
      <c r="D83" s="101"/>
      <c r="E83" s="101"/>
      <c r="F83" s="101"/>
      <c r="G83" s="101"/>
    </row>
    <row r="84" spans="4:7">
      <c r="D84" s="101"/>
      <c r="E84" s="101"/>
      <c r="F84" s="101"/>
      <c r="G84" s="101"/>
    </row>
    <row r="85" spans="4:7">
      <c r="D85" s="101"/>
      <c r="E85" s="101"/>
      <c r="F85" s="101"/>
      <c r="G85" s="101"/>
    </row>
    <row r="86" spans="4:7">
      <c r="D86" s="101"/>
      <c r="E86" s="101"/>
      <c r="F86" s="101"/>
      <c r="G86" s="101"/>
    </row>
    <row r="87" spans="4:7">
      <c r="D87" s="101"/>
      <c r="E87" s="101"/>
      <c r="F87" s="101"/>
      <c r="G87" s="101"/>
    </row>
    <row r="88" spans="4:7">
      <c r="D88" s="101"/>
      <c r="E88" s="101"/>
      <c r="F88" s="101"/>
      <c r="G88" s="101"/>
    </row>
    <row r="89" spans="4:7">
      <c r="D89" s="101"/>
      <c r="E89" s="101"/>
      <c r="F89" s="101"/>
      <c r="G89" s="101"/>
    </row>
    <row r="90" spans="4:7">
      <c r="D90" s="101"/>
      <c r="E90" s="101"/>
      <c r="F90" s="101"/>
      <c r="G90" s="101"/>
    </row>
    <row r="91" spans="4:7">
      <c r="D91" s="101"/>
      <c r="E91" s="101"/>
      <c r="F91" s="101"/>
      <c r="G91" s="101"/>
    </row>
    <row r="92" spans="4:7">
      <c r="D92" s="101"/>
      <c r="E92" s="101"/>
      <c r="F92" s="101"/>
      <c r="G92" s="101"/>
    </row>
    <row r="93" spans="4:7">
      <c r="D93" s="101"/>
      <c r="E93" s="101"/>
      <c r="F93" s="101"/>
      <c r="G93" s="101"/>
    </row>
    <row r="94" spans="4:7">
      <c r="D94" s="101"/>
      <c r="E94" s="101"/>
      <c r="F94" s="101"/>
      <c r="G94" s="101"/>
    </row>
    <row r="95" spans="4:7">
      <c r="D95" s="101"/>
      <c r="E95" s="101"/>
      <c r="F95" s="101"/>
      <c r="G95" s="101"/>
    </row>
    <row r="96" spans="4:7">
      <c r="D96" s="101"/>
      <c r="E96" s="101"/>
      <c r="F96" s="101"/>
      <c r="G96" s="101"/>
    </row>
    <row r="97" spans="4:7">
      <c r="D97" s="101"/>
      <c r="E97" s="101"/>
      <c r="F97" s="101"/>
      <c r="G97" s="101"/>
    </row>
    <row r="98" spans="4:7">
      <c r="D98" s="101"/>
      <c r="E98" s="101"/>
      <c r="F98" s="101"/>
      <c r="G98" s="101"/>
    </row>
    <row r="99" spans="4:7">
      <c r="D99" s="101"/>
      <c r="E99" s="101"/>
      <c r="F99" s="101"/>
      <c r="G99" s="101"/>
    </row>
    <row r="100" spans="4:7">
      <c r="D100" s="101"/>
      <c r="E100" s="101"/>
      <c r="F100" s="101"/>
      <c r="G100" s="101"/>
    </row>
    <row r="101" spans="4:7">
      <c r="D101" s="101"/>
      <c r="E101" s="101"/>
      <c r="F101" s="101"/>
      <c r="G101" s="101"/>
    </row>
    <row r="102" spans="4:7">
      <c r="D102" s="101"/>
      <c r="E102" s="101"/>
      <c r="F102" s="101"/>
      <c r="G102" s="101"/>
    </row>
    <row r="103" spans="4:7">
      <c r="D103" s="101"/>
      <c r="E103" s="101"/>
      <c r="F103" s="101"/>
      <c r="G103" s="101"/>
    </row>
    <row r="104" spans="4:7">
      <c r="D104" s="101"/>
      <c r="E104" s="101"/>
      <c r="F104" s="101"/>
      <c r="G104" s="101"/>
    </row>
    <row r="105" spans="4:7">
      <c r="D105" s="101"/>
      <c r="E105" s="101"/>
      <c r="F105" s="101"/>
      <c r="G105" s="101"/>
    </row>
    <row r="106" spans="4:7">
      <c r="D106" s="101"/>
      <c r="E106" s="101"/>
      <c r="F106" s="101"/>
      <c r="G106" s="101"/>
    </row>
    <row r="107" spans="4:7">
      <c r="D107" s="101"/>
      <c r="E107" s="101"/>
      <c r="F107" s="101"/>
      <c r="G107" s="101"/>
    </row>
    <row r="108" spans="4:7">
      <c r="D108" s="101"/>
      <c r="E108" s="101"/>
      <c r="F108" s="101"/>
      <c r="G108" s="101"/>
    </row>
    <row r="109" spans="4:7">
      <c r="D109" s="101"/>
      <c r="E109" s="101"/>
      <c r="F109" s="101"/>
      <c r="G109" s="101"/>
    </row>
    <row r="110" spans="4:7">
      <c r="D110" s="101"/>
      <c r="E110" s="101"/>
      <c r="F110" s="101"/>
      <c r="G110" s="101"/>
    </row>
    <row r="111" spans="4:7">
      <c r="D111" s="101"/>
      <c r="E111" s="101"/>
      <c r="F111" s="101"/>
      <c r="G111" s="101"/>
    </row>
    <row r="112" spans="4:7">
      <c r="D112" s="101"/>
      <c r="E112" s="101"/>
      <c r="F112" s="101"/>
      <c r="G112" s="101"/>
    </row>
    <row r="113" spans="4:7">
      <c r="D113" s="101"/>
      <c r="E113" s="101"/>
      <c r="F113" s="101"/>
      <c r="G113" s="101"/>
    </row>
    <row r="114" spans="4:7">
      <c r="D114" s="101"/>
      <c r="E114" s="101"/>
      <c r="F114" s="101"/>
      <c r="G114" s="101"/>
    </row>
    <row r="115" spans="4:7">
      <c r="D115" s="101"/>
      <c r="E115" s="101"/>
      <c r="F115" s="101"/>
      <c r="G115" s="101"/>
    </row>
    <row r="116" spans="4:7">
      <c r="D116" s="101"/>
      <c r="E116" s="101"/>
      <c r="F116" s="101"/>
      <c r="G116" s="101"/>
    </row>
    <row r="117" spans="4:7">
      <c r="D117" s="101"/>
      <c r="E117" s="101"/>
      <c r="F117" s="101"/>
      <c r="G117" s="101"/>
    </row>
    <row r="118" spans="4:7">
      <c r="D118" s="101"/>
      <c r="E118" s="101"/>
      <c r="F118" s="101"/>
      <c r="G118" s="101"/>
    </row>
    <row r="119" spans="4:7">
      <c r="D119" s="101"/>
      <c r="E119" s="101"/>
      <c r="F119" s="101"/>
      <c r="G119" s="101"/>
    </row>
    <row r="120" spans="4:7">
      <c r="D120" s="101"/>
      <c r="E120" s="101"/>
      <c r="F120" s="101"/>
      <c r="G120" s="101"/>
    </row>
    <row r="121" spans="4:7">
      <c r="D121" s="101"/>
      <c r="E121" s="101"/>
      <c r="F121" s="101"/>
      <c r="G121" s="101"/>
    </row>
    <row r="122" spans="4:7">
      <c r="D122" s="101"/>
      <c r="E122" s="101"/>
      <c r="F122" s="101"/>
      <c r="G122" s="101"/>
    </row>
    <row r="123" spans="4:7">
      <c r="D123" s="101"/>
      <c r="E123" s="101"/>
      <c r="F123" s="101"/>
      <c r="G123" s="101"/>
    </row>
    <row r="124" spans="4:7">
      <c r="D124" s="101"/>
      <c r="E124" s="101"/>
      <c r="F124" s="101"/>
      <c r="G124" s="101"/>
    </row>
    <row r="125" spans="4:7">
      <c r="D125" s="101"/>
      <c r="E125" s="101"/>
      <c r="F125" s="101"/>
      <c r="G125" s="101"/>
    </row>
    <row r="126" spans="4:7">
      <c r="D126" s="101"/>
      <c r="E126" s="101"/>
      <c r="F126" s="101"/>
      <c r="G126" s="101"/>
    </row>
    <row r="127" spans="4:7">
      <c r="D127" s="101"/>
      <c r="E127" s="101"/>
      <c r="F127" s="101"/>
      <c r="G127" s="101"/>
    </row>
    <row r="128" spans="4:7">
      <c r="D128" s="101"/>
      <c r="E128" s="101"/>
      <c r="F128" s="101"/>
      <c r="G128" s="101"/>
    </row>
    <row r="129" spans="4:7">
      <c r="D129" s="101"/>
      <c r="E129" s="101"/>
      <c r="F129" s="101"/>
      <c r="G129" s="101"/>
    </row>
    <row r="130" spans="4:7">
      <c r="D130" s="101"/>
      <c r="E130" s="101"/>
      <c r="F130" s="101"/>
      <c r="G130" s="101"/>
    </row>
    <row r="131" spans="4:7">
      <c r="D131" s="101"/>
      <c r="E131" s="101"/>
      <c r="F131" s="101"/>
      <c r="G131" s="101"/>
    </row>
    <row r="132" spans="4:7">
      <c r="D132" s="101"/>
      <c r="E132" s="101"/>
      <c r="F132" s="101"/>
      <c r="G132" s="101"/>
    </row>
    <row r="133" spans="4:7">
      <c r="D133" s="101"/>
      <c r="E133" s="101"/>
      <c r="F133" s="101"/>
      <c r="G133" s="101"/>
    </row>
    <row r="134" spans="4:7">
      <c r="D134" s="101"/>
      <c r="E134" s="101"/>
      <c r="F134" s="101"/>
      <c r="G134" s="101"/>
    </row>
    <row r="135" spans="4:7">
      <c r="D135" s="101"/>
      <c r="E135" s="101"/>
      <c r="F135" s="101"/>
      <c r="G135" s="101"/>
    </row>
    <row r="136" spans="4:7">
      <c r="D136" s="101"/>
      <c r="E136" s="101"/>
      <c r="F136" s="101"/>
      <c r="G136" s="101"/>
    </row>
    <row r="137" spans="4:7">
      <c r="D137" s="101"/>
      <c r="E137" s="101"/>
      <c r="F137" s="101"/>
      <c r="G137" s="101"/>
    </row>
    <row r="138" spans="4:7">
      <c r="D138" s="101"/>
      <c r="E138" s="101"/>
      <c r="F138" s="101"/>
      <c r="G138" s="101"/>
    </row>
    <row r="139" spans="4:7">
      <c r="D139" s="101"/>
      <c r="E139" s="101"/>
      <c r="F139" s="101"/>
      <c r="G139" s="101"/>
    </row>
    <row r="140" spans="4:7">
      <c r="D140" s="101"/>
      <c r="E140" s="101"/>
      <c r="F140" s="101"/>
      <c r="G140" s="101"/>
    </row>
    <row r="141" spans="4:7">
      <c r="D141" s="101"/>
      <c r="E141" s="101"/>
      <c r="F141" s="101"/>
      <c r="G141" s="101"/>
    </row>
    <row r="142" spans="4:7">
      <c r="D142" s="101"/>
      <c r="E142" s="101"/>
      <c r="F142" s="101"/>
      <c r="G142" s="101"/>
    </row>
    <row r="143" spans="4:7">
      <c r="D143" s="101"/>
      <c r="E143" s="101"/>
      <c r="F143" s="101"/>
      <c r="G143" s="101"/>
    </row>
    <row r="144" spans="4:7">
      <c r="D144" s="101"/>
      <c r="E144" s="101"/>
      <c r="F144" s="101"/>
      <c r="G144" s="101"/>
    </row>
    <row r="145" spans="4:7">
      <c r="D145" s="101"/>
      <c r="E145" s="101"/>
      <c r="F145" s="101"/>
      <c r="G145" s="101"/>
    </row>
    <row r="146" spans="4:7">
      <c r="D146" s="101"/>
      <c r="E146" s="101"/>
      <c r="F146" s="101"/>
      <c r="G146" s="101"/>
    </row>
    <row r="147" spans="4:7">
      <c r="D147" s="101"/>
      <c r="E147" s="101"/>
      <c r="F147" s="101"/>
      <c r="G147" s="101"/>
    </row>
    <row r="148" spans="4:7">
      <c r="D148" s="101"/>
      <c r="E148" s="101"/>
      <c r="F148" s="101"/>
      <c r="G148" s="101"/>
    </row>
    <row r="149" spans="4:7">
      <c r="D149" s="101"/>
      <c r="E149" s="101"/>
      <c r="F149" s="101"/>
      <c r="G149" s="101"/>
    </row>
    <row r="150" spans="4:7">
      <c r="D150" s="101"/>
      <c r="E150" s="101"/>
      <c r="F150" s="101"/>
      <c r="G150" s="101"/>
    </row>
    <row r="151" spans="4:7">
      <c r="D151" s="101"/>
      <c r="E151" s="101"/>
      <c r="F151" s="101"/>
      <c r="G151" s="101"/>
    </row>
    <row r="152" spans="4:7">
      <c r="D152" s="101"/>
      <c r="E152" s="101"/>
      <c r="F152" s="101"/>
      <c r="G152" s="101"/>
    </row>
    <row r="153" spans="4:7">
      <c r="D153" s="101"/>
      <c r="E153" s="101"/>
      <c r="F153" s="101"/>
      <c r="G153" s="101"/>
    </row>
    <row r="154" spans="4:7">
      <c r="D154" s="101"/>
      <c r="E154" s="101"/>
      <c r="F154" s="101"/>
      <c r="G154" s="101"/>
    </row>
    <row r="155" spans="4:7">
      <c r="D155" s="101"/>
      <c r="E155" s="101"/>
      <c r="F155" s="101"/>
      <c r="G155" s="101"/>
    </row>
    <row r="156" spans="4:7">
      <c r="D156" s="101"/>
      <c r="E156" s="101"/>
      <c r="F156" s="101"/>
      <c r="G156" s="101"/>
    </row>
    <row r="157" spans="4:7">
      <c r="D157" s="101"/>
      <c r="E157" s="101"/>
      <c r="F157" s="101"/>
      <c r="G157" s="101"/>
    </row>
    <row r="158" spans="4:7">
      <c r="D158" s="101"/>
      <c r="E158" s="101"/>
      <c r="F158" s="101"/>
      <c r="G158" s="101"/>
    </row>
    <row r="159" spans="4:7">
      <c r="D159" s="101"/>
      <c r="E159" s="101"/>
      <c r="F159" s="101"/>
      <c r="G159" s="101"/>
    </row>
    <row r="160" spans="4:7">
      <c r="D160" s="101"/>
      <c r="E160" s="101"/>
      <c r="F160" s="101"/>
      <c r="G160" s="101"/>
    </row>
  </sheetData>
  <mergeCells count="2">
    <mergeCell ref="B7:B22"/>
    <mergeCell ref="B23:B24"/>
  </mergeCells>
  <phoneticPr fontId="0" type="noConversion"/>
  <pageMargins left="0.75" right="0.75" top="1" bottom="1" header="0.511811024" footer="0.511811024"/>
  <pageSetup paperSize="564" scale="54" orientation="portrait" horizontalDpi="4294967295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2:BA274"/>
  <sheetViews>
    <sheetView topLeftCell="A97" zoomScale="70" workbookViewId="0">
      <selection activeCell="L35" sqref="L35"/>
    </sheetView>
  </sheetViews>
  <sheetFormatPr baseColWidth="10" defaultRowHeight="13.2"/>
  <cols>
    <col min="2" max="2" width="9" customWidth="1"/>
    <col min="3" max="3" width="22.109375" customWidth="1"/>
    <col min="4" max="5" width="10.5546875" style="14" customWidth="1"/>
    <col min="6" max="6" width="11" bestFit="1" customWidth="1"/>
    <col min="7" max="7" width="15.109375" customWidth="1"/>
    <col min="8" max="8" width="13.6640625" customWidth="1"/>
    <col min="9" max="9" width="11" customWidth="1"/>
    <col min="10" max="10" width="8.5546875" customWidth="1"/>
    <col min="11" max="11" width="9.109375" customWidth="1"/>
    <col min="12" max="12" width="14.33203125" customWidth="1"/>
    <col min="13" max="13" width="14" customWidth="1"/>
    <col min="14" max="18" width="14" hidden="1" customWidth="1"/>
    <col min="19" max="19" width="2.5546875" customWidth="1"/>
    <col min="20" max="20" width="5.33203125" customWidth="1"/>
    <col min="21" max="21" width="11.88671875" customWidth="1"/>
    <col min="22" max="22" width="13.88671875" style="14" customWidth="1"/>
    <col min="23" max="23" width="12.44140625" style="14" customWidth="1"/>
    <col min="24" max="25" width="14" style="14" customWidth="1"/>
    <col min="26" max="27" width="11.44140625" style="14"/>
    <col min="28" max="28" width="15.44140625" style="14" customWidth="1"/>
    <col min="29" max="29" width="14.109375" style="14" customWidth="1"/>
    <col min="30" max="30" width="13.44140625" style="14" customWidth="1"/>
    <col min="31" max="31" width="12.44140625" style="14" customWidth="1"/>
    <col min="32" max="32" width="18.44140625" style="14" customWidth="1"/>
    <col min="33" max="33" width="17" style="14" customWidth="1"/>
    <col min="34" max="34" width="12.6640625" style="14" customWidth="1"/>
    <col min="35" max="35" width="15.109375" style="14" customWidth="1"/>
    <col min="36" max="36" width="5.44140625" style="14" customWidth="1"/>
    <col min="37" max="37" width="4.88671875" style="14" customWidth="1"/>
    <col min="38" max="53" width="11.44140625" style="14"/>
  </cols>
  <sheetData>
    <row r="2" spans="2:53"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9"/>
      <c r="W2" s="9"/>
      <c r="X2" s="9"/>
      <c r="Y2" s="9"/>
    </row>
    <row r="3" spans="2:53" ht="26.25" customHeight="1">
      <c r="B3" s="124" t="s">
        <v>173</v>
      </c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V3" s="153" t="s">
        <v>190</v>
      </c>
    </row>
    <row r="4" spans="2:53" ht="13.8" thickBot="1">
      <c r="B4" s="11"/>
      <c r="C4" s="11"/>
      <c r="D4" s="10"/>
      <c r="E4" s="10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</row>
    <row r="5" spans="2:53" ht="0.6" customHeight="1" thickBot="1">
      <c r="B5" s="11"/>
      <c r="C5" s="11"/>
      <c r="D5" s="10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</row>
    <row r="6" spans="2:53" ht="34.200000000000003" customHeight="1" thickBot="1">
      <c r="B6" s="11"/>
      <c r="C6" s="11"/>
      <c r="D6" s="10"/>
      <c r="E6" s="10"/>
      <c r="F6" s="11"/>
      <c r="G6" s="11"/>
      <c r="H6" s="11"/>
      <c r="I6" s="11"/>
      <c r="J6" s="11"/>
      <c r="K6" s="11"/>
      <c r="L6" s="11"/>
      <c r="M6" s="11"/>
      <c r="N6" s="1590" t="s">
        <v>261</v>
      </c>
      <c r="O6" s="1591"/>
      <c r="P6" s="1591"/>
      <c r="Q6" s="1592"/>
      <c r="R6" s="11"/>
      <c r="S6" s="11"/>
      <c r="T6" s="11"/>
    </row>
    <row r="7" spans="2:53" s="14" customFormat="1" ht="57.75" customHeight="1" thickTop="1" thickBot="1">
      <c r="B7" s="301" t="s">
        <v>30</v>
      </c>
      <c r="C7" s="40" t="s">
        <v>107</v>
      </c>
      <c r="D7" s="40" t="s">
        <v>114</v>
      </c>
      <c r="E7" s="40" t="s">
        <v>262</v>
      </c>
      <c r="F7" s="40" t="s">
        <v>1</v>
      </c>
      <c r="G7" s="40" t="s">
        <v>58</v>
      </c>
      <c r="H7" s="40" t="s">
        <v>31</v>
      </c>
      <c r="I7" s="107" t="s">
        <v>167</v>
      </c>
      <c r="J7" s="40" t="s">
        <v>168</v>
      </c>
      <c r="K7" s="107" t="s">
        <v>112</v>
      </c>
      <c r="L7" s="40" t="s">
        <v>165</v>
      </c>
      <c r="M7" s="643" t="s">
        <v>172</v>
      </c>
      <c r="N7" s="41" t="s">
        <v>1</v>
      </c>
      <c r="O7" s="40" t="s">
        <v>58</v>
      </c>
      <c r="P7" s="40" t="s">
        <v>31</v>
      </c>
      <c r="Q7" s="107" t="s">
        <v>167</v>
      </c>
      <c r="R7" s="30"/>
      <c r="S7" s="135"/>
      <c r="T7" s="30"/>
      <c r="U7" s="149" t="s">
        <v>30</v>
      </c>
      <c r="V7" s="150" t="s">
        <v>183</v>
      </c>
      <c r="W7" s="150" t="s">
        <v>184</v>
      </c>
      <c r="X7" s="150" t="s">
        <v>185</v>
      </c>
      <c r="Y7" s="150"/>
      <c r="Z7" s="150" t="s">
        <v>182</v>
      </c>
      <c r="AA7" s="150" t="s">
        <v>186</v>
      </c>
      <c r="AB7" s="150" t="s">
        <v>426</v>
      </c>
      <c r="AC7" s="150" t="s">
        <v>187</v>
      </c>
      <c r="AD7" s="150" t="s">
        <v>281</v>
      </c>
      <c r="AE7" s="151" t="s">
        <v>282</v>
      </c>
      <c r="AF7" s="357" t="s">
        <v>434</v>
      </c>
    </row>
    <row r="8" spans="2:53" s="288" customFormat="1" ht="15" customHeight="1" thickTop="1" thickBot="1">
      <c r="B8" s="1576" t="s">
        <v>253</v>
      </c>
      <c r="C8" s="1595" t="s">
        <v>169</v>
      </c>
      <c r="D8" s="1587">
        <v>0.15</v>
      </c>
      <c r="E8" s="308">
        <v>1</v>
      </c>
      <c r="F8" s="16">
        <v>0</v>
      </c>
      <c r="G8" s="16">
        <v>3.15</v>
      </c>
      <c r="H8" s="16">
        <v>7.85</v>
      </c>
      <c r="I8" s="16">
        <f>+F8*G8*H8</f>
        <v>0</v>
      </c>
      <c r="J8" s="16"/>
      <c r="K8" s="16">
        <f>I8-J8</f>
        <v>0</v>
      </c>
      <c r="L8" s="16"/>
      <c r="M8" s="17"/>
      <c r="N8" s="123"/>
      <c r="O8" s="123"/>
      <c r="P8" s="123"/>
      <c r="Q8" s="123"/>
      <c r="R8" s="123"/>
      <c r="S8" s="130"/>
      <c r="T8" s="123"/>
      <c r="U8" s="1604" t="s">
        <v>253</v>
      </c>
      <c r="V8" s="152">
        <f>K8</f>
        <v>0</v>
      </c>
      <c r="W8" s="152">
        <f>(70+36+14+115+18)*3</f>
        <v>759</v>
      </c>
      <c r="X8" s="152"/>
      <c r="Y8" s="631"/>
      <c r="Z8" s="16">
        <f>K8</f>
        <v>0</v>
      </c>
      <c r="AA8" s="152">
        <f t="shared" ref="AA8:AA15" si="0">W8</f>
        <v>759</v>
      </c>
      <c r="AB8" s="152">
        <v>0</v>
      </c>
      <c r="AC8" s="152">
        <f t="shared" ref="AC8:AC15" si="1">X8</f>
        <v>0</v>
      </c>
      <c r="AD8" s="152"/>
      <c r="AE8" s="139"/>
      <c r="AF8" s="302"/>
      <c r="AG8" s="302"/>
      <c r="AH8" s="302"/>
      <c r="AI8" s="302"/>
      <c r="AJ8" s="302"/>
      <c r="AK8" s="302"/>
      <c r="AL8" s="302"/>
      <c r="AM8" s="302"/>
      <c r="AN8" s="302"/>
      <c r="AO8" s="302"/>
      <c r="AP8" s="302"/>
      <c r="AQ8" s="302"/>
      <c r="AR8" s="302"/>
      <c r="AS8" s="302"/>
      <c r="AT8" s="302"/>
      <c r="AU8" s="302"/>
      <c r="AV8" s="302"/>
      <c r="AW8" s="302"/>
      <c r="AX8" s="302"/>
      <c r="AY8" s="302"/>
      <c r="AZ8" s="302"/>
      <c r="BA8" s="302"/>
    </row>
    <row r="9" spans="2:53" s="288" customFormat="1" ht="15" customHeight="1" thickTop="1">
      <c r="B9" s="1577"/>
      <c r="C9" s="1594"/>
      <c r="D9" s="1588"/>
      <c r="E9" s="309"/>
      <c r="F9" s="102"/>
      <c r="G9" s="102"/>
      <c r="H9" s="102"/>
      <c r="I9" s="102"/>
      <c r="J9" s="102"/>
      <c r="K9" s="102"/>
      <c r="L9" s="102"/>
      <c r="M9" s="319"/>
      <c r="N9" s="123"/>
      <c r="O9" s="123"/>
      <c r="P9" s="123"/>
      <c r="Q9" s="123"/>
      <c r="R9" s="123"/>
      <c r="S9" s="130"/>
      <c r="T9" s="123"/>
      <c r="U9" s="1602"/>
      <c r="V9" s="141"/>
      <c r="W9" s="141">
        <f>(16+24)*2*4.8</f>
        <v>384</v>
      </c>
      <c r="X9" s="141"/>
      <c r="Y9" s="632"/>
      <c r="Z9" s="102">
        <f>K9</f>
        <v>0</v>
      </c>
      <c r="AA9" s="152">
        <f t="shared" si="0"/>
        <v>384</v>
      </c>
      <c r="AB9" s="141"/>
      <c r="AC9" s="141">
        <f t="shared" si="1"/>
        <v>0</v>
      </c>
      <c r="AD9" s="141"/>
      <c r="AE9" s="140"/>
      <c r="AF9" s="302"/>
      <c r="AG9" s="302"/>
      <c r="AH9" s="302"/>
      <c r="AI9" s="302"/>
      <c r="AJ9" s="302"/>
      <c r="AK9" s="302"/>
      <c r="AL9" s="302"/>
      <c r="AM9" s="302"/>
      <c r="AN9" s="302"/>
      <c r="AO9" s="302"/>
      <c r="AP9" s="302"/>
      <c r="AQ9" s="302"/>
      <c r="AR9" s="302"/>
      <c r="AS9" s="302"/>
      <c r="AT9" s="302"/>
      <c r="AU9" s="302"/>
      <c r="AV9" s="302"/>
      <c r="AW9" s="302"/>
      <c r="AX9" s="302"/>
      <c r="AY9" s="302"/>
      <c r="AZ9" s="302"/>
      <c r="BA9" s="302"/>
    </row>
    <row r="10" spans="2:53" s="288" customFormat="1" ht="15" customHeight="1">
      <c r="B10" s="1577"/>
      <c r="C10" s="1594"/>
      <c r="D10" s="1588"/>
      <c r="E10" s="310">
        <v>1</v>
      </c>
      <c r="F10" s="89">
        <v>0</v>
      </c>
      <c r="G10" s="89">
        <v>3.25</v>
      </c>
      <c r="H10" s="89">
        <v>0.7</v>
      </c>
      <c r="I10" s="89">
        <f t="shared" ref="I10:I15" si="2">F10*G10*H10</f>
        <v>0</v>
      </c>
      <c r="J10" s="89"/>
      <c r="K10" s="89">
        <f>I10-J10</f>
        <v>0</v>
      </c>
      <c r="L10" s="102"/>
      <c r="M10" s="319"/>
      <c r="N10" s="123"/>
      <c r="O10" s="123"/>
      <c r="P10" s="123"/>
      <c r="Q10" s="123"/>
      <c r="R10" s="123"/>
      <c r="S10" s="130"/>
      <c r="T10" s="123"/>
      <c r="U10" s="1602"/>
      <c r="V10" s="141">
        <f t="shared" ref="V10:V15" si="3">K10</f>
        <v>0</v>
      </c>
      <c r="W10" s="141"/>
      <c r="X10" s="141"/>
      <c r="Y10" s="632"/>
      <c r="Z10" s="102">
        <f t="shared" ref="Z10:Z73" si="4">K10</f>
        <v>0</v>
      </c>
      <c r="AA10" s="141">
        <f t="shared" si="0"/>
        <v>0</v>
      </c>
      <c r="AB10" s="141"/>
      <c r="AC10" s="141">
        <f t="shared" si="1"/>
        <v>0</v>
      </c>
      <c r="AD10" s="141"/>
      <c r="AE10" s="140"/>
      <c r="AF10" s="302"/>
      <c r="AG10" s="302"/>
      <c r="AH10" s="302"/>
      <c r="AI10" s="302"/>
      <c r="AJ10" s="302"/>
      <c r="AK10" s="302"/>
      <c r="AL10" s="302"/>
      <c r="AM10" s="302"/>
      <c r="AN10" s="302"/>
      <c r="AO10" s="302"/>
      <c r="AP10" s="302"/>
      <c r="AQ10" s="302"/>
      <c r="AR10" s="302"/>
      <c r="AS10" s="302"/>
      <c r="AT10" s="302"/>
      <c r="AU10" s="302"/>
      <c r="AV10" s="302"/>
      <c r="AW10" s="302"/>
      <c r="AX10" s="302"/>
      <c r="AY10" s="302"/>
      <c r="AZ10" s="302"/>
      <c r="BA10" s="302"/>
    </row>
    <row r="11" spans="2:53" s="288" customFormat="1" ht="15" customHeight="1">
      <c r="B11" s="1577"/>
      <c r="C11" s="1594"/>
      <c r="D11" s="1588"/>
      <c r="E11" s="309"/>
      <c r="F11" s="102">
        <v>0</v>
      </c>
      <c r="G11" s="102">
        <v>3.25</v>
      </c>
      <c r="H11" s="102">
        <f>5.3</f>
        <v>5.3</v>
      </c>
      <c r="I11" s="89">
        <f t="shared" si="2"/>
        <v>0</v>
      </c>
      <c r="J11" s="102"/>
      <c r="K11" s="102">
        <f>I11-J11</f>
        <v>0</v>
      </c>
      <c r="L11" s="102"/>
      <c r="M11" s="319"/>
      <c r="N11" s="123"/>
      <c r="O11" s="123"/>
      <c r="P11" s="123"/>
      <c r="Q11" s="123"/>
      <c r="R11" s="123"/>
      <c r="S11" s="130"/>
      <c r="T11" s="123"/>
      <c r="U11" s="1602"/>
      <c r="V11" s="141">
        <f t="shared" si="3"/>
        <v>0</v>
      </c>
      <c r="W11" s="141"/>
      <c r="X11" s="141"/>
      <c r="Y11" s="632"/>
      <c r="Z11" s="102">
        <f t="shared" si="4"/>
        <v>0</v>
      </c>
      <c r="AA11" s="141">
        <f t="shared" si="0"/>
        <v>0</v>
      </c>
      <c r="AB11" s="141"/>
      <c r="AC11" s="141">
        <f t="shared" si="1"/>
        <v>0</v>
      </c>
      <c r="AD11" s="141"/>
      <c r="AE11" s="140"/>
      <c r="AF11" s="302"/>
      <c r="AG11" s="302"/>
      <c r="AH11" s="302"/>
      <c r="AI11" s="302"/>
      <c r="AJ11" s="302"/>
      <c r="AK11" s="302"/>
      <c r="AL11" s="302"/>
      <c r="AM11" s="302"/>
      <c r="AN11" s="302"/>
      <c r="AO11" s="302"/>
      <c r="AP11" s="302"/>
      <c r="AQ11" s="302"/>
      <c r="AR11" s="302"/>
      <c r="AS11" s="302"/>
      <c r="AT11" s="302"/>
      <c r="AU11" s="302"/>
      <c r="AV11" s="302"/>
      <c r="AW11" s="302"/>
      <c r="AX11" s="302"/>
      <c r="AY11" s="302"/>
      <c r="AZ11" s="302"/>
      <c r="BA11" s="302"/>
    </row>
    <row r="12" spans="2:53" s="288" customFormat="1" ht="15" customHeight="1">
      <c r="B12" s="1577"/>
      <c r="C12" s="1594"/>
      <c r="D12" s="1588"/>
      <c r="E12" s="309"/>
      <c r="F12" s="102"/>
      <c r="G12" s="102"/>
      <c r="H12" s="102"/>
      <c r="I12" s="89"/>
      <c r="J12" s="102"/>
      <c r="K12" s="102"/>
      <c r="L12" s="102"/>
      <c r="M12" s="319"/>
      <c r="N12" s="123"/>
      <c r="O12" s="123"/>
      <c r="P12" s="123"/>
      <c r="Q12" s="123"/>
      <c r="R12" s="123"/>
      <c r="S12" s="130"/>
      <c r="T12" s="123"/>
      <c r="U12" s="1602"/>
      <c r="V12" s="141"/>
      <c r="W12" s="141"/>
      <c r="X12" s="141"/>
      <c r="Y12" s="632"/>
      <c r="Z12" s="102">
        <f t="shared" si="4"/>
        <v>0</v>
      </c>
      <c r="AA12" s="141">
        <f t="shared" si="0"/>
        <v>0</v>
      </c>
      <c r="AB12" s="141"/>
      <c r="AC12" s="141">
        <f t="shared" si="1"/>
        <v>0</v>
      </c>
      <c r="AD12" s="141"/>
      <c r="AE12" s="140"/>
      <c r="AF12" s="302"/>
      <c r="AG12" s="302"/>
      <c r="AH12" s="302"/>
      <c r="AI12" s="302"/>
      <c r="AJ12" s="302"/>
      <c r="AK12" s="302"/>
      <c r="AL12" s="302"/>
      <c r="AM12" s="302"/>
      <c r="AN12" s="302"/>
      <c r="AO12" s="302"/>
      <c r="AP12" s="302"/>
      <c r="AQ12" s="302"/>
      <c r="AR12" s="302"/>
      <c r="AS12" s="302"/>
      <c r="AT12" s="302"/>
      <c r="AU12" s="302"/>
      <c r="AV12" s="302"/>
      <c r="AW12" s="302"/>
      <c r="AX12" s="302"/>
      <c r="AY12" s="302"/>
      <c r="AZ12" s="302"/>
      <c r="BA12" s="302"/>
    </row>
    <row r="13" spans="2:53" s="288" customFormat="1" ht="15" customHeight="1">
      <c r="B13" s="1577"/>
      <c r="C13" s="1594"/>
      <c r="D13" s="1588"/>
      <c r="E13" s="309"/>
      <c r="F13" s="102"/>
      <c r="G13" s="102"/>
      <c r="H13" s="102"/>
      <c r="I13" s="89"/>
      <c r="J13" s="102"/>
      <c r="K13" s="102"/>
      <c r="L13" s="102"/>
      <c r="M13" s="319"/>
      <c r="N13" s="123"/>
      <c r="O13" s="123"/>
      <c r="P13" s="123"/>
      <c r="Q13" s="123"/>
      <c r="R13" s="123"/>
      <c r="S13" s="130"/>
      <c r="T13" s="123"/>
      <c r="U13" s="1602"/>
      <c r="V13" s="141"/>
      <c r="W13" s="141"/>
      <c r="X13" s="141"/>
      <c r="Y13" s="632"/>
      <c r="Z13" s="102">
        <f t="shared" si="4"/>
        <v>0</v>
      </c>
      <c r="AA13" s="141">
        <f t="shared" si="0"/>
        <v>0</v>
      </c>
      <c r="AB13" s="141"/>
      <c r="AC13" s="141">
        <f t="shared" si="1"/>
        <v>0</v>
      </c>
      <c r="AD13" s="141"/>
      <c r="AE13" s="140"/>
      <c r="AF13" s="302"/>
      <c r="AG13" s="302"/>
      <c r="AH13" s="302"/>
      <c r="AI13" s="302"/>
      <c r="AJ13" s="302"/>
      <c r="AK13" s="302"/>
      <c r="AL13" s="302"/>
      <c r="AM13" s="302"/>
      <c r="AN13" s="302"/>
      <c r="AO13" s="302"/>
      <c r="AP13" s="302"/>
      <c r="AQ13" s="302"/>
      <c r="AR13" s="302"/>
      <c r="AS13" s="302"/>
      <c r="AT13" s="302"/>
      <c r="AU13" s="302"/>
      <c r="AV13" s="302"/>
      <c r="AW13" s="302"/>
      <c r="AX13" s="302"/>
      <c r="AY13" s="302"/>
      <c r="AZ13" s="302"/>
      <c r="BA13" s="302"/>
    </row>
    <row r="14" spans="2:53" s="288" customFormat="1" ht="15" customHeight="1">
      <c r="B14" s="1577"/>
      <c r="C14" s="1594"/>
      <c r="D14" s="1588"/>
      <c r="E14" s="309"/>
      <c r="F14" s="102"/>
      <c r="G14" s="102"/>
      <c r="H14" s="102"/>
      <c r="I14" s="89"/>
      <c r="J14" s="102"/>
      <c r="K14" s="102"/>
      <c r="L14" s="102"/>
      <c r="M14" s="319"/>
      <c r="N14" s="123"/>
      <c r="O14" s="123"/>
      <c r="P14" s="123"/>
      <c r="Q14" s="123"/>
      <c r="R14" s="123"/>
      <c r="S14" s="130"/>
      <c r="T14" s="123"/>
      <c r="U14" s="1602"/>
      <c r="V14" s="141"/>
      <c r="W14" s="141"/>
      <c r="X14" s="141"/>
      <c r="Y14" s="632"/>
      <c r="Z14" s="102">
        <f t="shared" si="4"/>
        <v>0</v>
      </c>
      <c r="AA14" s="141">
        <f t="shared" si="0"/>
        <v>0</v>
      </c>
      <c r="AB14" s="141"/>
      <c r="AC14" s="141">
        <f t="shared" si="1"/>
        <v>0</v>
      </c>
      <c r="AD14" s="141"/>
      <c r="AE14" s="140"/>
      <c r="AF14" s="302"/>
      <c r="AG14" s="302"/>
      <c r="AH14" s="302"/>
      <c r="AI14" s="302"/>
      <c r="AJ14" s="302"/>
      <c r="AK14" s="302"/>
      <c r="AL14" s="302"/>
      <c r="AM14" s="302"/>
      <c r="AN14" s="302"/>
      <c r="AO14" s="302"/>
      <c r="AP14" s="302"/>
      <c r="AQ14" s="302"/>
      <c r="AR14" s="302"/>
      <c r="AS14" s="302"/>
      <c r="AT14" s="302"/>
      <c r="AU14" s="302"/>
      <c r="AV14" s="302"/>
      <c r="AW14" s="302"/>
      <c r="AX14" s="302"/>
      <c r="AY14" s="302"/>
      <c r="AZ14" s="302"/>
      <c r="BA14" s="302"/>
    </row>
    <row r="15" spans="2:53" s="288" customFormat="1" ht="15" customHeight="1" thickBot="1">
      <c r="B15" s="1577"/>
      <c r="C15" s="1596"/>
      <c r="D15" s="1589"/>
      <c r="E15" s="311"/>
      <c r="F15" s="20"/>
      <c r="G15" s="20"/>
      <c r="H15" s="644">
        <f>SUM(H8:H14)</f>
        <v>13.849999999999998</v>
      </c>
      <c r="I15" s="20">
        <f t="shared" si="2"/>
        <v>0</v>
      </c>
      <c r="J15" s="20"/>
      <c r="K15" s="102">
        <f t="shared" ref="K15:K35" si="5">I15-J15</f>
        <v>0</v>
      </c>
      <c r="L15" s="637">
        <f>SUM(K8:K15)</f>
        <v>0</v>
      </c>
      <c r="M15" s="21">
        <f>D8*L15</f>
        <v>0</v>
      </c>
      <c r="N15" s="123"/>
      <c r="O15" s="123"/>
      <c r="P15" s="123"/>
      <c r="Q15" s="123"/>
      <c r="R15" s="123"/>
      <c r="S15" s="130"/>
      <c r="T15" s="123"/>
      <c r="U15" s="1602"/>
      <c r="V15" s="723">
        <f t="shared" si="3"/>
        <v>0</v>
      </c>
      <c r="W15" s="723"/>
      <c r="X15" s="723"/>
      <c r="Y15" s="632"/>
      <c r="Z15" s="102">
        <f t="shared" si="4"/>
        <v>0</v>
      </c>
      <c r="AA15" s="141">
        <f t="shared" si="0"/>
        <v>0</v>
      </c>
      <c r="AB15" s="141"/>
      <c r="AC15" s="141">
        <f t="shared" si="1"/>
        <v>0</v>
      </c>
      <c r="AD15" s="141"/>
      <c r="AE15" s="140"/>
      <c r="AF15" s="302"/>
      <c r="AG15" s="302"/>
      <c r="AH15" s="302"/>
      <c r="AI15" s="302"/>
      <c r="AJ15" s="302"/>
      <c r="AK15" s="302"/>
      <c r="AL15" s="302"/>
      <c r="AM15" s="302"/>
      <c r="AN15" s="302"/>
      <c r="AO15" s="302"/>
      <c r="AP15" s="302"/>
      <c r="AQ15" s="302"/>
      <c r="AR15" s="302"/>
      <c r="AS15" s="302"/>
      <c r="AT15" s="302"/>
      <c r="AU15" s="302"/>
      <c r="AV15" s="302"/>
      <c r="AW15" s="302"/>
      <c r="AX15" s="302"/>
      <c r="AY15" s="302"/>
      <c r="AZ15" s="302"/>
      <c r="BA15" s="302"/>
    </row>
    <row r="16" spans="2:53" s="288" customFormat="1" ht="15" customHeight="1">
      <c r="B16" s="1577"/>
      <c r="C16" s="1594"/>
      <c r="D16" s="1587">
        <v>0.3</v>
      </c>
      <c r="E16" s="309"/>
      <c r="F16" s="102">
        <v>1</v>
      </c>
      <c r="G16" s="102">
        <v>3.13</v>
      </c>
      <c r="H16" s="102">
        <f>0.7+8.7*2+8.9+6.4*2+10.8*2</f>
        <v>61.4</v>
      </c>
      <c r="I16" s="102">
        <f t="shared" ref="I16:I27" si="6">F16*G16*H16</f>
        <v>192.18199999999999</v>
      </c>
      <c r="J16" s="102"/>
      <c r="K16" s="89">
        <f t="shared" si="5"/>
        <v>192.18199999999999</v>
      </c>
      <c r="L16" s="102"/>
      <c r="M16" s="319"/>
      <c r="N16" s="123"/>
      <c r="O16" s="123"/>
      <c r="P16" s="123"/>
      <c r="Q16" s="123"/>
      <c r="R16" s="123"/>
      <c r="S16" s="123"/>
      <c r="T16" s="123"/>
      <c r="U16" s="1602"/>
      <c r="V16" s="146">
        <f>K16</f>
        <v>192.18199999999999</v>
      </c>
      <c r="W16" s="146"/>
      <c r="X16" s="146"/>
      <c r="Y16" s="632"/>
      <c r="Z16" s="102">
        <f t="shared" si="4"/>
        <v>192.18199999999999</v>
      </c>
      <c r="AA16" s="141"/>
      <c r="AB16" s="141"/>
      <c r="AC16" s="141"/>
      <c r="AD16" s="141"/>
      <c r="AE16" s="140"/>
      <c r="AF16" s="302"/>
      <c r="AG16" s="302"/>
      <c r="AH16" s="302"/>
      <c r="AI16" s="302"/>
      <c r="AJ16" s="302"/>
      <c r="AK16" s="302"/>
      <c r="AL16" s="302"/>
      <c r="AM16" s="302"/>
      <c r="AN16" s="302"/>
      <c r="AO16" s="302"/>
      <c r="AP16" s="302"/>
      <c r="AQ16" s="302"/>
      <c r="AR16" s="302"/>
      <c r="AS16" s="302"/>
      <c r="AT16" s="302"/>
      <c r="AU16" s="302"/>
      <c r="AV16" s="302"/>
      <c r="AW16" s="302"/>
      <c r="AX16" s="302"/>
      <c r="AY16" s="302"/>
      <c r="AZ16" s="302"/>
      <c r="BA16" s="302"/>
    </row>
    <row r="17" spans="2:53" s="288" customFormat="1" ht="15" customHeight="1">
      <c r="B17" s="1577"/>
      <c r="C17" s="1594"/>
      <c r="D17" s="1588"/>
      <c r="E17" s="309"/>
      <c r="F17" s="102"/>
      <c r="G17" s="102"/>
      <c r="H17" s="102"/>
      <c r="I17" s="102">
        <f t="shared" si="6"/>
        <v>0</v>
      </c>
      <c r="J17" s="102"/>
      <c r="K17" s="89">
        <f t="shared" si="5"/>
        <v>0</v>
      </c>
      <c r="L17" s="102"/>
      <c r="M17" s="319"/>
      <c r="N17" s="123"/>
      <c r="O17" s="123"/>
      <c r="P17" s="123"/>
      <c r="Q17" s="123"/>
      <c r="R17" s="123"/>
      <c r="S17" s="123"/>
      <c r="T17" s="123"/>
      <c r="U17" s="1602"/>
      <c r="V17" s="141"/>
      <c r="W17" s="141"/>
      <c r="X17" s="141"/>
      <c r="Y17" s="632"/>
      <c r="Z17" s="102">
        <f t="shared" si="4"/>
        <v>0</v>
      </c>
      <c r="AA17" s="141"/>
      <c r="AB17" s="141"/>
      <c r="AC17" s="141"/>
      <c r="AD17" s="141"/>
      <c r="AE17" s="140"/>
      <c r="AF17" s="302"/>
      <c r="AG17" s="302"/>
      <c r="AH17" s="302"/>
      <c r="AI17" s="302"/>
      <c r="AJ17" s="302"/>
      <c r="AK17" s="302"/>
      <c r="AL17" s="302"/>
      <c r="AM17" s="302"/>
      <c r="AN17" s="302"/>
      <c r="AO17" s="302"/>
      <c r="AP17" s="302"/>
      <c r="AQ17" s="302"/>
      <c r="AR17" s="302"/>
      <c r="AS17" s="302"/>
      <c r="AT17" s="302"/>
      <c r="AU17" s="302"/>
      <c r="AV17" s="302"/>
      <c r="AW17" s="302"/>
      <c r="AX17" s="302"/>
      <c r="AY17" s="302"/>
      <c r="AZ17" s="302"/>
      <c r="BA17" s="302"/>
    </row>
    <row r="18" spans="2:53" s="288" customFormat="1" ht="15" customHeight="1">
      <c r="B18" s="1577"/>
      <c r="C18" s="1594"/>
      <c r="D18" s="1588"/>
      <c r="E18" s="309"/>
      <c r="F18" s="102"/>
      <c r="G18" s="102"/>
      <c r="H18" s="102"/>
      <c r="I18" s="102">
        <f t="shared" si="6"/>
        <v>0</v>
      </c>
      <c r="J18" s="102"/>
      <c r="K18" s="89">
        <f t="shared" si="5"/>
        <v>0</v>
      </c>
      <c r="L18" s="102"/>
      <c r="M18" s="319"/>
      <c r="N18" s="123"/>
      <c r="O18" s="123"/>
      <c r="P18" s="123"/>
      <c r="Q18" s="123"/>
      <c r="R18" s="123"/>
      <c r="S18" s="123"/>
      <c r="T18" s="123"/>
      <c r="U18" s="1602"/>
      <c r="V18" s="141"/>
      <c r="W18" s="141"/>
      <c r="X18" s="141"/>
      <c r="Y18" s="632"/>
      <c r="Z18" s="102">
        <f t="shared" si="4"/>
        <v>0</v>
      </c>
      <c r="AA18" s="141"/>
      <c r="AB18" s="141"/>
      <c r="AC18" s="141"/>
      <c r="AD18" s="141"/>
      <c r="AE18" s="140"/>
      <c r="AF18" s="302"/>
      <c r="AG18" s="302"/>
      <c r="AH18" s="302"/>
      <c r="AI18" s="302"/>
      <c r="AJ18" s="302"/>
      <c r="AK18" s="302"/>
      <c r="AL18" s="302"/>
      <c r="AM18" s="302"/>
      <c r="AN18" s="302"/>
      <c r="AO18" s="302"/>
      <c r="AP18" s="302"/>
      <c r="AQ18" s="302"/>
      <c r="AR18" s="302"/>
      <c r="AS18" s="302"/>
      <c r="AT18" s="302"/>
      <c r="AU18" s="302"/>
      <c r="AV18" s="302"/>
      <c r="AW18" s="302"/>
      <c r="AX18" s="302"/>
      <c r="AY18" s="302"/>
      <c r="AZ18" s="302"/>
      <c r="BA18" s="302"/>
    </row>
    <row r="19" spans="2:53" s="288" customFormat="1" ht="15" customHeight="1">
      <c r="B19" s="1577"/>
      <c r="C19" s="1594"/>
      <c r="D19" s="1588"/>
      <c r="E19" s="309"/>
      <c r="F19" s="102"/>
      <c r="G19" s="102"/>
      <c r="H19" s="102"/>
      <c r="I19" s="102">
        <f t="shared" si="6"/>
        <v>0</v>
      </c>
      <c r="J19" s="102"/>
      <c r="K19" s="89">
        <f t="shared" si="5"/>
        <v>0</v>
      </c>
      <c r="L19" s="102"/>
      <c r="M19" s="319"/>
      <c r="N19" s="123"/>
      <c r="O19" s="123"/>
      <c r="P19" s="123"/>
      <c r="Q19" s="123"/>
      <c r="R19" s="123"/>
      <c r="S19" s="123"/>
      <c r="T19" s="123"/>
      <c r="U19" s="1602"/>
      <c r="V19" s="141"/>
      <c r="W19" s="141"/>
      <c r="X19" s="141"/>
      <c r="Y19" s="632"/>
      <c r="Z19" s="102">
        <f t="shared" si="4"/>
        <v>0</v>
      </c>
      <c r="AA19" s="141"/>
      <c r="AB19" s="141"/>
      <c r="AC19" s="141"/>
      <c r="AD19" s="141"/>
      <c r="AE19" s="140"/>
      <c r="AF19" s="302"/>
      <c r="AG19" s="302"/>
      <c r="AH19" s="302"/>
      <c r="AI19" s="302"/>
      <c r="AJ19" s="302"/>
      <c r="AK19" s="302"/>
      <c r="AL19" s="302"/>
      <c r="AM19" s="302"/>
      <c r="AN19" s="302"/>
      <c r="AO19" s="302"/>
      <c r="AP19" s="302"/>
      <c r="AQ19" s="302"/>
      <c r="AR19" s="302"/>
      <c r="AS19" s="302"/>
      <c r="AT19" s="302"/>
      <c r="AU19" s="302"/>
      <c r="AV19" s="302"/>
      <c r="AW19" s="302"/>
      <c r="AX19" s="302"/>
      <c r="AY19" s="302"/>
      <c r="AZ19" s="302"/>
      <c r="BA19" s="302"/>
    </row>
    <row r="20" spans="2:53" s="288" customFormat="1" ht="15" customHeight="1">
      <c r="B20" s="1577"/>
      <c r="C20" s="1594"/>
      <c r="D20" s="1588"/>
      <c r="E20" s="309"/>
      <c r="F20" s="102"/>
      <c r="G20" s="102"/>
      <c r="H20" s="102"/>
      <c r="I20" s="102">
        <f t="shared" si="6"/>
        <v>0</v>
      </c>
      <c r="J20" s="102"/>
      <c r="K20" s="89">
        <f t="shared" si="5"/>
        <v>0</v>
      </c>
      <c r="L20" s="102"/>
      <c r="M20" s="319"/>
      <c r="N20" s="123"/>
      <c r="O20" s="123"/>
      <c r="P20" s="123"/>
      <c r="Q20" s="123"/>
      <c r="R20" s="123"/>
      <c r="S20" s="123"/>
      <c r="T20" s="123"/>
      <c r="U20" s="1602"/>
      <c r="V20" s="141"/>
      <c r="W20" s="141"/>
      <c r="X20" s="141"/>
      <c r="Y20" s="632"/>
      <c r="Z20" s="102">
        <f t="shared" si="4"/>
        <v>0</v>
      </c>
      <c r="AA20" s="141"/>
      <c r="AB20" s="141"/>
      <c r="AC20" s="141"/>
      <c r="AD20" s="141"/>
      <c r="AE20" s="140"/>
      <c r="AF20" s="302"/>
      <c r="AG20" s="302"/>
      <c r="AH20" s="302"/>
      <c r="AI20" s="302"/>
      <c r="AJ20" s="302"/>
      <c r="AK20" s="302"/>
      <c r="AL20" s="302"/>
      <c r="AM20" s="302"/>
      <c r="AN20" s="302"/>
      <c r="AO20" s="302"/>
      <c r="AP20" s="302"/>
      <c r="AQ20" s="302"/>
      <c r="AR20" s="302"/>
      <c r="AS20" s="302"/>
      <c r="AT20" s="302"/>
      <c r="AU20" s="302"/>
      <c r="AV20" s="302"/>
      <c r="AW20" s="302"/>
      <c r="AX20" s="302"/>
      <c r="AY20" s="302"/>
      <c r="AZ20" s="302"/>
      <c r="BA20" s="302"/>
    </row>
    <row r="21" spans="2:53" s="288" customFormat="1" ht="15" customHeight="1">
      <c r="B21" s="1577"/>
      <c r="C21" s="1594"/>
      <c r="D21" s="1588"/>
      <c r="E21" s="309"/>
      <c r="F21" s="102"/>
      <c r="G21" s="102"/>
      <c r="H21" s="102"/>
      <c r="I21" s="102">
        <f t="shared" si="6"/>
        <v>0</v>
      </c>
      <c r="J21" s="102"/>
      <c r="K21" s="89">
        <f t="shared" si="5"/>
        <v>0</v>
      </c>
      <c r="L21" s="102"/>
      <c r="M21" s="319"/>
      <c r="N21" s="123"/>
      <c r="O21" s="123"/>
      <c r="P21" s="123"/>
      <c r="Q21" s="123"/>
      <c r="R21" s="123"/>
      <c r="S21" s="123"/>
      <c r="T21" s="123"/>
      <c r="U21" s="1602"/>
      <c r="V21" s="141"/>
      <c r="W21" s="141"/>
      <c r="X21" s="141"/>
      <c r="Y21" s="632"/>
      <c r="Z21" s="102">
        <f t="shared" si="4"/>
        <v>0</v>
      </c>
      <c r="AA21" s="141"/>
      <c r="AB21" s="141"/>
      <c r="AC21" s="141"/>
      <c r="AD21" s="141"/>
      <c r="AE21" s="140"/>
      <c r="AF21" s="302"/>
      <c r="AG21" s="302"/>
      <c r="AH21" s="302"/>
      <c r="AI21" s="302"/>
      <c r="AJ21" s="302"/>
      <c r="AK21" s="302"/>
      <c r="AL21" s="302"/>
      <c r="AM21" s="302"/>
      <c r="AN21" s="302"/>
      <c r="AO21" s="302"/>
      <c r="AP21" s="302"/>
      <c r="AQ21" s="302"/>
      <c r="AR21" s="302"/>
      <c r="AS21" s="302"/>
      <c r="AT21" s="302"/>
      <c r="AU21" s="302"/>
      <c r="AV21" s="302"/>
      <c r="AW21" s="302"/>
      <c r="AX21" s="302"/>
      <c r="AY21" s="302"/>
      <c r="AZ21" s="302"/>
      <c r="BA21" s="302"/>
    </row>
    <row r="22" spans="2:53" s="288" customFormat="1" ht="15" customHeight="1">
      <c r="B22" s="1577"/>
      <c r="C22" s="1594"/>
      <c r="D22" s="1588"/>
      <c r="E22" s="309"/>
      <c r="F22" s="102"/>
      <c r="G22" s="102"/>
      <c r="H22" s="102"/>
      <c r="I22" s="102">
        <f t="shared" si="6"/>
        <v>0</v>
      </c>
      <c r="J22" s="102"/>
      <c r="K22" s="89">
        <f t="shared" si="5"/>
        <v>0</v>
      </c>
      <c r="L22" s="102"/>
      <c r="M22" s="319"/>
      <c r="N22" s="123"/>
      <c r="O22" s="123"/>
      <c r="P22" s="123"/>
      <c r="Q22" s="123"/>
      <c r="R22" s="123"/>
      <c r="S22" s="123"/>
      <c r="T22" s="123"/>
      <c r="U22" s="1602"/>
      <c r="V22" s="141"/>
      <c r="W22" s="141"/>
      <c r="X22" s="141"/>
      <c r="Y22" s="632"/>
      <c r="Z22" s="102">
        <f t="shared" si="4"/>
        <v>0</v>
      </c>
      <c r="AA22" s="141"/>
      <c r="AB22" s="141"/>
      <c r="AC22" s="141"/>
      <c r="AD22" s="141"/>
      <c r="AE22" s="140"/>
      <c r="AF22" s="302"/>
      <c r="AG22" s="302"/>
      <c r="AH22" s="302"/>
      <c r="AI22" s="302"/>
      <c r="AJ22" s="302"/>
      <c r="AK22" s="302"/>
      <c r="AL22" s="302"/>
      <c r="AM22" s="302"/>
      <c r="AN22" s="302"/>
      <c r="AO22" s="302"/>
      <c r="AP22" s="302"/>
      <c r="AQ22" s="302"/>
      <c r="AR22" s="302"/>
      <c r="AS22" s="302"/>
      <c r="AT22" s="302"/>
      <c r="AU22" s="302"/>
      <c r="AV22" s="302"/>
      <c r="AW22" s="302"/>
      <c r="AX22" s="302"/>
      <c r="AY22" s="302"/>
      <c r="AZ22" s="302"/>
      <c r="BA22" s="302"/>
    </row>
    <row r="23" spans="2:53" s="288" customFormat="1" ht="15" customHeight="1">
      <c r="B23" s="1577"/>
      <c r="C23" s="1594"/>
      <c r="D23" s="1588"/>
      <c r="E23" s="309"/>
      <c r="F23" s="102"/>
      <c r="G23" s="102"/>
      <c r="H23" s="102"/>
      <c r="I23" s="102">
        <f t="shared" si="6"/>
        <v>0</v>
      </c>
      <c r="J23" s="102"/>
      <c r="K23" s="89">
        <f t="shared" si="5"/>
        <v>0</v>
      </c>
      <c r="L23" s="102"/>
      <c r="M23" s="319"/>
      <c r="N23" s="123"/>
      <c r="O23" s="123"/>
      <c r="P23" s="123"/>
      <c r="Q23" s="123"/>
      <c r="R23" s="123"/>
      <c r="S23" s="123"/>
      <c r="T23" s="123"/>
      <c r="U23" s="1602"/>
      <c r="V23" s="141"/>
      <c r="W23" s="141"/>
      <c r="X23" s="141"/>
      <c r="Y23" s="632"/>
      <c r="Z23" s="102">
        <f t="shared" si="4"/>
        <v>0</v>
      </c>
      <c r="AA23" s="141"/>
      <c r="AB23" s="141"/>
      <c r="AC23" s="141"/>
      <c r="AD23" s="141"/>
      <c r="AE23" s="140"/>
      <c r="AF23" s="302"/>
      <c r="AG23" s="302"/>
      <c r="AH23" s="302"/>
      <c r="AI23" s="302"/>
      <c r="AJ23" s="302"/>
      <c r="AK23" s="302"/>
      <c r="AL23" s="302"/>
      <c r="AM23" s="302"/>
      <c r="AN23" s="302"/>
      <c r="AO23" s="302"/>
      <c r="AP23" s="302"/>
      <c r="AQ23" s="302"/>
      <c r="AR23" s="302"/>
      <c r="AS23" s="302"/>
      <c r="AT23" s="302"/>
      <c r="AU23" s="302"/>
      <c r="AV23" s="302"/>
      <c r="AW23" s="302"/>
      <c r="AX23" s="302"/>
      <c r="AY23" s="302"/>
      <c r="AZ23" s="302"/>
      <c r="BA23" s="302"/>
    </row>
    <row r="24" spans="2:53" s="288" customFormat="1" ht="15" customHeight="1">
      <c r="B24" s="1577"/>
      <c r="C24" s="1594"/>
      <c r="D24" s="1588"/>
      <c r="E24" s="309"/>
      <c r="F24" s="102"/>
      <c r="G24" s="102"/>
      <c r="H24" s="102"/>
      <c r="I24" s="102">
        <f t="shared" si="6"/>
        <v>0</v>
      </c>
      <c r="J24" s="102"/>
      <c r="K24" s="89">
        <f t="shared" si="5"/>
        <v>0</v>
      </c>
      <c r="L24" s="102"/>
      <c r="M24" s="319"/>
      <c r="N24" s="123"/>
      <c r="O24" s="123"/>
      <c r="P24" s="123"/>
      <c r="Q24" s="123"/>
      <c r="R24" s="123"/>
      <c r="S24" s="123"/>
      <c r="T24" s="123"/>
      <c r="U24" s="1602"/>
      <c r="V24" s="141"/>
      <c r="W24" s="141"/>
      <c r="X24" s="141"/>
      <c r="Y24" s="632"/>
      <c r="Z24" s="102">
        <f t="shared" si="4"/>
        <v>0</v>
      </c>
      <c r="AA24" s="141"/>
      <c r="AB24" s="141"/>
      <c r="AC24" s="141"/>
      <c r="AD24" s="141"/>
      <c r="AE24" s="140"/>
      <c r="AF24" s="302"/>
      <c r="AG24" s="302"/>
      <c r="AH24" s="302"/>
      <c r="AI24" s="302"/>
      <c r="AJ24" s="302"/>
      <c r="AK24" s="302"/>
      <c r="AL24" s="302"/>
      <c r="AM24" s="302"/>
      <c r="AN24" s="302"/>
      <c r="AO24" s="302"/>
      <c r="AP24" s="302"/>
      <c r="AQ24" s="302"/>
      <c r="AR24" s="302"/>
      <c r="AS24" s="302"/>
      <c r="AT24" s="302"/>
      <c r="AU24" s="302"/>
      <c r="AV24" s="302"/>
      <c r="AW24" s="302"/>
      <c r="AX24" s="302"/>
      <c r="AY24" s="302"/>
      <c r="AZ24" s="302"/>
      <c r="BA24" s="302"/>
    </row>
    <row r="25" spans="2:53" s="288" customFormat="1" ht="15" customHeight="1">
      <c r="B25" s="1577"/>
      <c r="C25" s="1594"/>
      <c r="D25" s="1588"/>
      <c r="E25" s="309"/>
      <c r="F25" s="102"/>
      <c r="G25" s="102"/>
      <c r="H25" s="102"/>
      <c r="I25" s="102">
        <f t="shared" si="6"/>
        <v>0</v>
      </c>
      <c r="J25" s="102"/>
      <c r="K25" s="89">
        <f t="shared" si="5"/>
        <v>0</v>
      </c>
      <c r="L25" s="102"/>
      <c r="M25" s="319"/>
      <c r="N25" s="123"/>
      <c r="O25" s="123"/>
      <c r="P25" s="123"/>
      <c r="Q25" s="123"/>
      <c r="R25" s="123"/>
      <c r="S25" s="123"/>
      <c r="T25" s="123"/>
      <c r="U25" s="1602"/>
      <c r="V25" s="141"/>
      <c r="W25" s="141"/>
      <c r="X25" s="141"/>
      <c r="Y25" s="632"/>
      <c r="Z25" s="102">
        <f t="shared" si="4"/>
        <v>0</v>
      </c>
      <c r="AA25" s="141"/>
      <c r="AB25" s="141"/>
      <c r="AC25" s="141"/>
      <c r="AD25" s="141"/>
      <c r="AE25" s="140"/>
      <c r="AF25" s="302"/>
      <c r="AG25" s="302"/>
      <c r="AH25" s="302"/>
      <c r="AI25" s="302"/>
      <c r="AJ25" s="302"/>
      <c r="AK25" s="302"/>
      <c r="AL25" s="302"/>
      <c r="AM25" s="302"/>
      <c r="AN25" s="302"/>
      <c r="AO25" s="302"/>
      <c r="AP25" s="302"/>
      <c r="AQ25" s="302"/>
      <c r="AR25" s="302"/>
      <c r="AS25" s="302"/>
      <c r="AT25" s="302"/>
      <c r="AU25" s="302"/>
      <c r="AV25" s="302"/>
      <c r="AW25" s="302"/>
      <c r="AX25" s="302"/>
      <c r="AY25" s="302"/>
      <c r="AZ25" s="302"/>
      <c r="BA25" s="302"/>
    </row>
    <row r="26" spans="2:53" s="288" customFormat="1" ht="15" customHeight="1">
      <c r="B26" s="1577"/>
      <c r="C26" s="1594"/>
      <c r="D26" s="1588"/>
      <c r="E26" s="309"/>
      <c r="F26" s="102"/>
      <c r="G26" s="102"/>
      <c r="H26" s="102"/>
      <c r="I26" s="102">
        <f t="shared" si="6"/>
        <v>0</v>
      </c>
      <c r="J26" s="102"/>
      <c r="K26" s="89">
        <f t="shared" si="5"/>
        <v>0</v>
      </c>
      <c r="L26" s="102"/>
      <c r="M26" s="319"/>
      <c r="N26" s="123"/>
      <c r="O26" s="123"/>
      <c r="P26" s="123"/>
      <c r="Q26" s="123"/>
      <c r="R26" s="123"/>
      <c r="S26" s="123"/>
      <c r="T26" s="123"/>
      <c r="U26" s="1602"/>
      <c r="V26" s="141"/>
      <c r="W26" s="141"/>
      <c r="X26" s="141"/>
      <c r="Y26" s="632"/>
      <c r="Z26" s="102">
        <f t="shared" si="4"/>
        <v>0</v>
      </c>
      <c r="AA26" s="141"/>
      <c r="AB26" s="141"/>
      <c r="AC26" s="141"/>
      <c r="AD26" s="141"/>
      <c r="AE26" s="140"/>
      <c r="AF26" s="302"/>
      <c r="AG26" s="302"/>
      <c r="AH26" s="302"/>
      <c r="AI26" s="302"/>
      <c r="AJ26" s="302"/>
      <c r="AK26" s="302"/>
      <c r="AL26" s="302"/>
      <c r="AM26" s="302"/>
      <c r="AN26" s="302"/>
      <c r="AO26" s="302"/>
      <c r="AP26" s="302"/>
      <c r="AQ26" s="302"/>
      <c r="AR26" s="302"/>
      <c r="AS26" s="302"/>
      <c r="AT26" s="302"/>
      <c r="AU26" s="302"/>
      <c r="AV26" s="302"/>
      <c r="AW26" s="302"/>
      <c r="AX26" s="302"/>
      <c r="AY26" s="302"/>
      <c r="AZ26" s="302"/>
      <c r="BA26" s="302"/>
    </row>
    <row r="27" spans="2:53" s="288" customFormat="1" ht="15" customHeight="1">
      <c r="B27" s="1577"/>
      <c r="C27" s="1594"/>
      <c r="D27" s="1588"/>
      <c r="E27" s="309"/>
      <c r="F27" s="102"/>
      <c r="G27" s="102"/>
      <c r="H27" s="102"/>
      <c r="I27" s="102">
        <f t="shared" si="6"/>
        <v>0</v>
      </c>
      <c r="J27" s="102"/>
      <c r="K27" s="89">
        <f t="shared" si="5"/>
        <v>0</v>
      </c>
      <c r="L27" s="102"/>
      <c r="M27" s="319"/>
      <c r="N27" s="123"/>
      <c r="O27" s="123"/>
      <c r="P27" s="123"/>
      <c r="Q27" s="123"/>
      <c r="R27" s="123"/>
      <c r="S27" s="123"/>
      <c r="T27" s="123"/>
      <c r="U27" s="1602"/>
      <c r="V27" s="141"/>
      <c r="W27" s="141"/>
      <c r="X27" s="141"/>
      <c r="Y27" s="632"/>
      <c r="Z27" s="102">
        <f t="shared" si="4"/>
        <v>0</v>
      </c>
      <c r="AA27" s="141"/>
      <c r="AB27" s="141"/>
      <c r="AC27" s="141"/>
      <c r="AD27" s="141">
        <f>F27*H27*2.1</f>
        <v>0</v>
      </c>
      <c r="AE27" s="140">
        <f>AD27</f>
        <v>0</v>
      </c>
      <c r="AF27" s="302"/>
      <c r="AG27" s="302"/>
      <c r="AH27" s="302"/>
      <c r="AI27" s="302"/>
      <c r="AJ27" s="302"/>
      <c r="AK27" s="302"/>
      <c r="AL27" s="302"/>
      <c r="AM27" s="302"/>
      <c r="AN27" s="302"/>
      <c r="AO27" s="302"/>
      <c r="AP27" s="302"/>
      <c r="AQ27" s="302"/>
      <c r="AR27" s="302"/>
      <c r="AS27" s="302"/>
      <c r="AT27" s="302"/>
      <c r="AU27" s="302"/>
      <c r="AV27" s="302"/>
      <c r="AW27" s="302"/>
      <c r="AX27" s="302"/>
      <c r="AY27" s="302"/>
      <c r="AZ27" s="302"/>
      <c r="BA27" s="302"/>
    </row>
    <row r="28" spans="2:53" s="288" customFormat="1" ht="15" customHeight="1">
      <c r="B28" s="1577"/>
      <c r="C28" s="1594"/>
      <c r="D28" s="1588"/>
      <c r="E28" s="309"/>
      <c r="F28" s="102"/>
      <c r="G28" s="102"/>
      <c r="H28" s="102"/>
      <c r="I28" s="102"/>
      <c r="J28" s="102"/>
      <c r="K28" s="89">
        <f t="shared" si="5"/>
        <v>0</v>
      </c>
      <c r="L28" s="102"/>
      <c r="M28" s="319"/>
      <c r="N28" s="123"/>
      <c r="O28" s="123"/>
      <c r="P28" s="123"/>
      <c r="Q28" s="123"/>
      <c r="R28" s="123"/>
      <c r="S28" s="123"/>
      <c r="T28" s="123"/>
      <c r="U28" s="1602"/>
      <c r="V28" s="141"/>
      <c r="W28" s="141"/>
      <c r="X28" s="141"/>
      <c r="Y28" s="632"/>
      <c r="Z28" s="102">
        <f t="shared" si="4"/>
        <v>0</v>
      </c>
      <c r="AA28" s="141"/>
      <c r="AB28" s="141"/>
      <c r="AC28" s="141"/>
      <c r="AD28" s="141"/>
      <c r="AE28" s="140"/>
      <c r="AF28" s="302"/>
      <c r="AG28" s="302"/>
      <c r="AH28" s="302"/>
      <c r="AI28" s="302"/>
      <c r="AJ28" s="302"/>
      <c r="AK28" s="302"/>
      <c r="AL28" s="302"/>
      <c r="AM28" s="302"/>
      <c r="AN28" s="302"/>
      <c r="AO28" s="302"/>
      <c r="AP28" s="302"/>
      <c r="AQ28" s="302"/>
      <c r="AR28" s="302"/>
      <c r="AS28" s="302"/>
      <c r="AT28" s="302"/>
      <c r="AU28" s="302"/>
      <c r="AV28" s="302"/>
      <c r="AW28" s="302"/>
      <c r="AX28" s="302"/>
      <c r="AY28" s="302"/>
      <c r="AZ28" s="302"/>
      <c r="BA28" s="302"/>
    </row>
    <row r="29" spans="2:53" s="288" customFormat="1" ht="15" customHeight="1">
      <c r="B29" s="1577"/>
      <c r="C29" s="1594"/>
      <c r="D29" s="1588"/>
      <c r="E29" s="309"/>
      <c r="F29" s="102"/>
      <c r="G29" s="102"/>
      <c r="H29" s="102"/>
      <c r="I29" s="102"/>
      <c r="J29" s="102"/>
      <c r="K29" s="89">
        <f t="shared" si="5"/>
        <v>0</v>
      </c>
      <c r="L29" s="102"/>
      <c r="M29" s="319"/>
      <c r="N29" s="123"/>
      <c r="O29" s="123"/>
      <c r="P29" s="123"/>
      <c r="Q29" s="123"/>
      <c r="R29" s="123"/>
      <c r="S29" s="123"/>
      <c r="T29" s="123"/>
      <c r="U29" s="1602"/>
      <c r="V29" s="141"/>
      <c r="W29" s="141"/>
      <c r="X29" s="141"/>
      <c r="Y29" s="632"/>
      <c r="Z29" s="102">
        <f t="shared" si="4"/>
        <v>0</v>
      </c>
      <c r="AA29" s="141"/>
      <c r="AB29" s="141"/>
      <c r="AC29" s="141"/>
      <c r="AD29" s="141"/>
      <c r="AE29" s="140"/>
      <c r="AF29" s="302"/>
      <c r="AG29" s="302"/>
      <c r="AH29" s="302"/>
      <c r="AI29" s="302"/>
      <c r="AJ29" s="302"/>
      <c r="AK29" s="302"/>
      <c r="AL29" s="302"/>
      <c r="AM29" s="302"/>
      <c r="AN29" s="302"/>
      <c r="AO29" s="302"/>
      <c r="AP29" s="302"/>
      <c r="AQ29" s="302"/>
      <c r="AR29" s="302"/>
      <c r="AS29" s="302"/>
      <c r="AT29" s="302"/>
      <c r="AU29" s="302"/>
      <c r="AV29" s="302"/>
      <c r="AW29" s="302"/>
      <c r="AX29" s="302"/>
      <c r="AY29" s="302"/>
      <c r="AZ29" s="302"/>
      <c r="BA29" s="302"/>
    </row>
    <row r="30" spans="2:53" s="288" customFormat="1" ht="15" customHeight="1" thickBot="1">
      <c r="B30" s="1577"/>
      <c r="C30" s="1594"/>
      <c r="D30" s="1589"/>
      <c r="E30" s="309"/>
      <c r="F30" s="102"/>
      <c r="G30" s="102"/>
      <c r="H30" s="102"/>
      <c r="I30" s="102"/>
      <c r="J30" s="102"/>
      <c r="K30" s="89">
        <f t="shared" si="5"/>
        <v>0</v>
      </c>
      <c r="L30" s="640">
        <f>SUM(K16:K30)</f>
        <v>192.18199999999999</v>
      </c>
      <c r="M30" s="21">
        <f>D16*L30</f>
        <v>57.654599999999995</v>
      </c>
      <c r="N30" s="123"/>
      <c r="O30" s="123"/>
      <c r="P30" s="123"/>
      <c r="Q30" s="123"/>
      <c r="R30" s="123"/>
      <c r="S30" s="123"/>
      <c r="T30" s="123"/>
      <c r="U30" s="1602"/>
      <c r="V30" s="723"/>
      <c r="W30" s="723"/>
      <c r="X30" s="723"/>
      <c r="Y30" s="632"/>
      <c r="Z30" s="102">
        <f t="shared" si="4"/>
        <v>0</v>
      </c>
      <c r="AA30" s="141"/>
      <c r="AB30" s="141"/>
      <c r="AC30" s="141"/>
      <c r="AD30" s="141"/>
      <c r="AE30" s="140"/>
      <c r="AF30" s="302"/>
      <c r="AG30" s="302"/>
      <c r="AH30" s="302"/>
      <c r="AI30" s="302"/>
      <c r="AJ30" s="302"/>
      <c r="AK30" s="302"/>
      <c r="AL30" s="302"/>
      <c r="AM30" s="302"/>
      <c r="AN30" s="302"/>
      <c r="AO30" s="302"/>
      <c r="AP30" s="302"/>
      <c r="AQ30" s="302"/>
      <c r="AR30" s="302"/>
      <c r="AS30" s="302"/>
      <c r="AT30" s="302"/>
      <c r="AU30" s="302"/>
      <c r="AV30" s="302"/>
      <c r="AW30" s="302"/>
      <c r="AX30" s="302"/>
      <c r="AY30" s="302"/>
      <c r="AZ30" s="302"/>
      <c r="BA30" s="302"/>
    </row>
    <row r="31" spans="2:53" s="288" customFormat="1" ht="15" customHeight="1">
      <c r="B31" s="1577"/>
      <c r="C31" s="1597" t="s">
        <v>170</v>
      </c>
      <c r="D31" s="1608">
        <v>0.2</v>
      </c>
      <c r="E31" s="731"/>
      <c r="F31" s="16">
        <v>1</v>
      </c>
      <c r="G31" s="16">
        <v>3.3</v>
      </c>
      <c r="H31" s="16">
        <f>19.32+4.45+3.65+3+6.52*2+1.92*2+6+3.4+3.65+1.6</f>
        <v>61.949999999999996</v>
      </c>
      <c r="I31" s="16">
        <f>+F31*G31*H31</f>
        <v>204.43499999999997</v>
      </c>
      <c r="J31" s="16"/>
      <c r="K31" s="16">
        <f t="shared" si="5"/>
        <v>204.43499999999997</v>
      </c>
      <c r="L31" s="17"/>
      <c r="M31" s="729"/>
      <c r="N31" s="123"/>
      <c r="O31" s="123"/>
      <c r="P31" s="123"/>
      <c r="Q31" s="123"/>
      <c r="R31" s="123"/>
      <c r="S31" s="123"/>
      <c r="T31" s="123"/>
      <c r="U31" s="1602"/>
      <c r="V31" s="146">
        <f>K31</f>
        <v>204.43499999999997</v>
      </c>
      <c r="W31" s="146"/>
      <c r="X31" s="146"/>
      <c r="Y31" s="632"/>
      <c r="Z31" s="102">
        <f t="shared" si="4"/>
        <v>204.43499999999997</v>
      </c>
      <c r="AA31" s="141"/>
      <c r="AB31" s="141"/>
      <c r="AC31" s="141"/>
      <c r="AD31" s="141"/>
      <c r="AE31" s="140"/>
      <c r="AF31" s="302"/>
      <c r="AG31" s="302"/>
      <c r="AH31" s="302"/>
      <c r="AI31" s="302"/>
      <c r="AJ31" s="302"/>
      <c r="AK31" s="302"/>
      <c r="AL31" s="302"/>
      <c r="AM31" s="302"/>
      <c r="AN31" s="302"/>
      <c r="AO31" s="302"/>
      <c r="AP31" s="302"/>
      <c r="AQ31" s="302"/>
      <c r="AR31" s="302"/>
      <c r="AS31" s="302"/>
      <c r="AT31" s="302"/>
      <c r="AU31" s="302"/>
      <c r="AV31" s="302"/>
      <c r="AW31" s="302"/>
      <c r="AX31" s="302"/>
      <c r="AY31" s="302"/>
      <c r="AZ31" s="302"/>
      <c r="BA31" s="302"/>
    </row>
    <row r="32" spans="2:53" s="288" customFormat="1" ht="15" customHeight="1">
      <c r="B32" s="1577"/>
      <c r="C32" s="1598"/>
      <c r="D32" s="1609"/>
      <c r="E32" s="732"/>
      <c r="F32" s="18">
        <v>1</v>
      </c>
      <c r="G32" s="18">
        <v>3.25</v>
      </c>
      <c r="H32" s="18">
        <f>2.43+10.45+7+6.7+4.2+4+2.9</f>
        <v>37.68</v>
      </c>
      <c r="I32" s="18">
        <f>+F32*G32*H32</f>
        <v>122.46</v>
      </c>
      <c r="J32" s="18"/>
      <c r="K32" s="18">
        <f t="shared" si="5"/>
        <v>122.46</v>
      </c>
      <c r="L32" s="19"/>
      <c r="M32" s="729"/>
      <c r="N32" s="123"/>
      <c r="O32" s="123"/>
      <c r="P32" s="123"/>
      <c r="Q32" s="123"/>
      <c r="R32" s="123"/>
      <c r="S32" s="123"/>
      <c r="T32" s="123"/>
      <c r="U32" s="1602"/>
      <c r="V32" s="141">
        <f>K32</f>
        <v>122.46</v>
      </c>
      <c r="W32" s="141"/>
      <c r="X32" s="141"/>
      <c r="Y32" s="632"/>
      <c r="Z32" s="102">
        <f t="shared" si="4"/>
        <v>122.46</v>
      </c>
      <c r="AA32" s="141"/>
      <c r="AB32" s="141"/>
      <c r="AC32" s="141"/>
      <c r="AD32" s="141"/>
      <c r="AE32" s="140">
        <f>AD32</f>
        <v>0</v>
      </c>
      <c r="AF32" s="302"/>
      <c r="AG32" s="302"/>
      <c r="AH32" s="302"/>
      <c r="AI32" s="302"/>
      <c r="AJ32" s="302"/>
      <c r="AK32" s="302"/>
      <c r="AL32" s="302"/>
      <c r="AM32" s="302"/>
      <c r="AN32" s="302"/>
      <c r="AO32" s="302"/>
      <c r="AP32" s="302"/>
      <c r="AQ32" s="302"/>
      <c r="AR32" s="302"/>
      <c r="AS32" s="302"/>
      <c r="AT32" s="302"/>
      <c r="AU32" s="302"/>
      <c r="AV32" s="302"/>
      <c r="AW32" s="302"/>
      <c r="AX32" s="302"/>
      <c r="AY32" s="302"/>
      <c r="AZ32" s="302"/>
      <c r="BA32" s="302"/>
    </row>
    <row r="33" spans="2:53" s="288" customFormat="1" ht="15" customHeight="1">
      <c r="B33" s="1577"/>
      <c r="C33" s="1598"/>
      <c r="D33" s="1609"/>
      <c r="E33" s="733"/>
      <c r="F33" s="18">
        <v>1</v>
      </c>
      <c r="G33" s="18">
        <v>3.25</v>
      </c>
      <c r="H33" s="18">
        <f>7.7+7.47*2+10.65+1.6+3.4+4</f>
        <v>42.29</v>
      </c>
      <c r="I33" s="18">
        <f>+F33*G33*H33</f>
        <v>137.4425</v>
      </c>
      <c r="J33" s="18"/>
      <c r="K33" s="18">
        <f t="shared" si="5"/>
        <v>137.4425</v>
      </c>
      <c r="L33" s="19"/>
      <c r="M33" s="729"/>
      <c r="N33" s="123"/>
      <c r="O33" s="123"/>
      <c r="P33" s="123"/>
      <c r="Q33" s="123"/>
      <c r="R33" s="123"/>
      <c r="S33" s="123"/>
      <c r="T33" s="123"/>
      <c r="U33" s="1602"/>
      <c r="V33" s="141">
        <f>K33</f>
        <v>137.4425</v>
      </c>
      <c r="W33" s="141"/>
      <c r="X33" s="141"/>
      <c r="Y33" s="632"/>
      <c r="Z33" s="102">
        <f t="shared" si="4"/>
        <v>137.4425</v>
      </c>
      <c r="AA33" s="141"/>
      <c r="AB33" s="141"/>
      <c r="AC33" s="141"/>
      <c r="AD33" s="141">
        <f>F33*H33*2.1</f>
        <v>88.808999999999997</v>
      </c>
      <c r="AE33" s="140">
        <f>AD33</f>
        <v>88.808999999999997</v>
      </c>
      <c r="AF33" s="302"/>
      <c r="AG33" s="302"/>
      <c r="AH33" s="302"/>
      <c r="AI33" s="302"/>
      <c r="AJ33" s="302"/>
      <c r="AK33" s="302"/>
      <c r="AL33" s="302"/>
      <c r="AM33" s="302"/>
      <c r="AN33" s="302"/>
      <c r="AO33" s="302"/>
      <c r="AP33" s="302"/>
      <c r="AQ33" s="302"/>
      <c r="AR33" s="302"/>
      <c r="AS33" s="302"/>
      <c r="AT33" s="302"/>
      <c r="AU33" s="302"/>
      <c r="AV33" s="302"/>
      <c r="AW33" s="302"/>
      <c r="AX33" s="302"/>
      <c r="AY33" s="302"/>
      <c r="AZ33" s="302"/>
      <c r="BA33" s="302"/>
    </row>
    <row r="34" spans="2:53" s="288" customFormat="1" ht="15" customHeight="1">
      <c r="B34" s="1577"/>
      <c r="C34" s="1598"/>
      <c r="D34" s="1609"/>
      <c r="E34" s="732"/>
      <c r="F34" s="18">
        <v>1</v>
      </c>
      <c r="G34" s="18">
        <v>3.15</v>
      </c>
      <c r="H34" s="18">
        <f>7.85+7.67+11.3+1.3+9.2</f>
        <v>37.32</v>
      </c>
      <c r="I34" s="18">
        <f>+F34*G34*H34</f>
        <v>117.55799999999999</v>
      </c>
      <c r="J34" s="18"/>
      <c r="K34" s="18">
        <f t="shared" si="5"/>
        <v>117.55799999999999</v>
      </c>
      <c r="L34" s="19"/>
      <c r="M34" s="729"/>
      <c r="N34" s="123"/>
      <c r="O34" s="123"/>
      <c r="P34" s="123"/>
      <c r="Q34" s="123"/>
      <c r="R34" s="123"/>
      <c r="S34" s="123"/>
      <c r="T34" s="123"/>
      <c r="U34" s="1602"/>
      <c r="V34" s="141">
        <f>K34</f>
        <v>117.55799999999999</v>
      </c>
      <c r="W34" s="141"/>
      <c r="X34" s="141"/>
      <c r="Y34" s="632"/>
      <c r="Z34" s="102">
        <f t="shared" si="4"/>
        <v>117.55799999999999</v>
      </c>
      <c r="AA34" s="141"/>
      <c r="AB34" s="141"/>
      <c r="AC34" s="141"/>
      <c r="AD34" s="141">
        <f>F34*H34*2.1</f>
        <v>78.372</v>
      </c>
      <c r="AE34" s="140">
        <f>AD34</f>
        <v>78.372</v>
      </c>
      <c r="AF34" s="302"/>
      <c r="AG34" s="302"/>
      <c r="AH34" s="302"/>
      <c r="AI34" s="302"/>
      <c r="AJ34" s="302"/>
      <c r="AK34" s="302"/>
      <c r="AL34" s="302"/>
      <c r="AM34" s="302"/>
      <c r="AN34" s="302"/>
      <c r="AO34" s="302"/>
      <c r="AP34" s="302"/>
      <c r="AQ34" s="302"/>
      <c r="AR34" s="302"/>
      <c r="AS34" s="302"/>
      <c r="AT34" s="302"/>
      <c r="AU34" s="302"/>
      <c r="AV34" s="302"/>
      <c r="AW34" s="302"/>
      <c r="AX34" s="302"/>
      <c r="AY34" s="302"/>
      <c r="AZ34" s="302"/>
      <c r="BA34" s="302"/>
    </row>
    <row r="35" spans="2:53" s="288" customFormat="1" ht="15" customHeight="1">
      <c r="B35" s="1577"/>
      <c r="C35" s="1598"/>
      <c r="D35" s="1609"/>
      <c r="E35" s="733"/>
      <c r="F35" s="18">
        <v>1</v>
      </c>
      <c r="G35" s="18">
        <v>3.1</v>
      </c>
      <c r="H35" s="18">
        <f>10.4+4.7+3.5+3.9+4.1+4.7+7.9+2.9</f>
        <v>42.1</v>
      </c>
      <c r="I35" s="18">
        <f>+F35*G35*H35</f>
        <v>130.51000000000002</v>
      </c>
      <c r="J35" s="18"/>
      <c r="K35" s="18">
        <f t="shared" si="5"/>
        <v>130.51000000000002</v>
      </c>
      <c r="L35" s="19"/>
      <c r="M35" s="729"/>
      <c r="N35" s="123"/>
      <c r="O35" s="123"/>
      <c r="P35" s="123"/>
      <c r="Q35" s="123"/>
      <c r="R35" s="123"/>
      <c r="S35" s="123"/>
      <c r="T35" s="123"/>
      <c r="U35" s="1602"/>
      <c r="V35" s="141">
        <f>K35</f>
        <v>130.51000000000002</v>
      </c>
      <c r="W35" s="141"/>
      <c r="X35" s="141"/>
      <c r="Y35" s="632"/>
      <c r="Z35" s="102">
        <f t="shared" si="4"/>
        <v>130.51000000000002</v>
      </c>
      <c r="AA35" s="141"/>
      <c r="AB35" s="141"/>
      <c r="AC35" s="141"/>
      <c r="AD35" s="141"/>
      <c r="AE35" s="140"/>
      <c r="AF35" s="302"/>
      <c r="AG35" s="302"/>
      <c r="AH35" s="302"/>
      <c r="AI35" s="302"/>
      <c r="AJ35" s="302"/>
      <c r="AK35" s="302"/>
      <c r="AL35" s="302"/>
      <c r="AM35" s="302"/>
      <c r="AN35" s="302"/>
      <c r="AO35" s="302"/>
      <c r="AP35" s="302"/>
      <c r="AQ35" s="302"/>
      <c r="AR35" s="302"/>
      <c r="AS35" s="302"/>
      <c r="AT35" s="302"/>
      <c r="AU35" s="302"/>
      <c r="AV35" s="302"/>
      <c r="AW35" s="302"/>
      <c r="AX35" s="302"/>
      <c r="AY35" s="302"/>
      <c r="AZ35" s="302"/>
      <c r="BA35" s="302"/>
    </row>
    <row r="36" spans="2:53" s="288" customFormat="1" ht="15" customHeight="1">
      <c r="B36" s="1577"/>
      <c r="C36" s="1598"/>
      <c r="D36" s="1609"/>
      <c r="E36" s="732"/>
      <c r="F36" s="18"/>
      <c r="G36" s="18"/>
      <c r="H36" s="18"/>
      <c r="I36" s="18"/>
      <c r="J36" s="18"/>
      <c r="K36" s="18"/>
      <c r="L36" s="19"/>
      <c r="M36" s="729"/>
      <c r="N36" s="123"/>
      <c r="O36" s="123"/>
      <c r="P36" s="123"/>
      <c r="Q36" s="123"/>
      <c r="R36" s="123"/>
      <c r="S36" s="123"/>
      <c r="T36" s="123"/>
      <c r="U36" s="1602"/>
      <c r="V36" s="141"/>
      <c r="W36" s="141"/>
      <c r="X36" s="141"/>
      <c r="Y36" s="632"/>
      <c r="Z36" s="102">
        <f t="shared" si="4"/>
        <v>0</v>
      </c>
      <c r="AA36" s="141"/>
      <c r="AB36" s="141"/>
      <c r="AC36" s="141"/>
      <c r="AD36" s="141"/>
      <c r="AE36" s="140"/>
      <c r="AF36" s="302"/>
      <c r="AG36" s="302"/>
      <c r="AH36" s="302"/>
      <c r="AI36" s="302"/>
      <c r="AJ36" s="302"/>
      <c r="AK36" s="302"/>
      <c r="AL36" s="302"/>
      <c r="AM36" s="302"/>
      <c r="AN36" s="302"/>
      <c r="AO36" s="302"/>
      <c r="AP36" s="302"/>
      <c r="AQ36" s="302"/>
      <c r="AR36" s="302"/>
      <c r="AS36" s="302"/>
      <c r="AT36" s="302"/>
      <c r="AU36" s="302"/>
      <c r="AV36" s="302"/>
      <c r="AW36" s="302"/>
      <c r="AX36" s="302"/>
      <c r="AY36" s="302"/>
      <c r="AZ36" s="302"/>
      <c r="BA36" s="302"/>
    </row>
    <row r="37" spans="2:53" s="288" customFormat="1" ht="15" customHeight="1">
      <c r="B37" s="1577"/>
      <c r="C37" s="1598"/>
      <c r="D37" s="1609"/>
      <c r="E37" s="732"/>
      <c r="F37" s="18"/>
      <c r="G37" s="18"/>
      <c r="H37" s="18"/>
      <c r="I37" s="18"/>
      <c r="J37" s="18"/>
      <c r="K37" s="18"/>
      <c r="L37" s="19"/>
      <c r="M37" s="729"/>
      <c r="N37" s="123"/>
      <c r="O37" s="123"/>
      <c r="P37" s="123"/>
      <c r="Q37" s="123"/>
      <c r="R37" s="123"/>
      <c r="S37" s="123"/>
      <c r="T37" s="123"/>
      <c r="U37" s="1602"/>
      <c r="V37" s="141"/>
      <c r="W37" s="141"/>
      <c r="X37" s="141"/>
      <c r="Y37" s="632"/>
      <c r="Z37" s="102">
        <f t="shared" si="4"/>
        <v>0</v>
      </c>
      <c r="AA37" s="141"/>
      <c r="AB37" s="141"/>
      <c r="AC37" s="141"/>
      <c r="AD37" s="141"/>
      <c r="AE37" s="140"/>
      <c r="AF37" s="302"/>
      <c r="AG37" s="302"/>
      <c r="AH37" s="302"/>
      <c r="AI37" s="302"/>
      <c r="AJ37" s="302"/>
      <c r="AK37" s="302"/>
      <c r="AL37" s="302"/>
      <c r="AM37" s="302"/>
      <c r="AN37" s="302"/>
      <c r="AO37" s="302"/>
      <c r="AP37" s="302"/>
      <c r="AQ37" s="302"/>
      <c r="AR37" s="302"/>
      <c r="AS37" s="302"/>
      <c r="AT37" s="302"/>
      <c r="AU37" s="302"/>
      <c r="AV37" s="302"/>
      <c r="AW37" s="302"/>
      <c r="AX37" s="302"/>
      <c r="AY37" s="302"/>
      <c r="AZ37" s="302"/>
      <c r="BA37" s="302"/>
    </row>
    <row r="38" spans="2:53" s="288" customFormat="1" ht="15" customHeight="1">
      <c r="B38" s="1577"/>
      <c r="C38" s="1598"/>
      <c r="D38" s="1609"/>
      <c r="E38" s="732"/>
      <c r="F38" s="18"/>
      <c r="G38" s="18"/>
      <c r="H38" s="18"/>
      <c r="I38" s="18"/>
      <c r="J38" s="18"/>
      <c r="K38" s="18"/>
      <c r="L38" s="19"/>
      <c r="M38" s="729"/>
      <c r="N38" s="123"/>
      <c r="O38" s="123"/>
      <c r="P38" s="123"/>
      <c r="Q38" s="123"/>
      <c r="R38" s="123"/>
      <c r="S38" s="123"/>
      <c r="T38" s="123"/>
      <c r="U38" s="1602"/>
      <c r="V38" s="141"/>
      <c r="W38" s="141"/>
      <c r="X38" s="141"/>
      <c r="Y38" s="632"/>
      <c r="Z38" s="102">
        <f t="shared" si="4"/>
        <v>0</v>
      </c>
      <c r="AA38" s="141"/>
      <c r="AB38" s="141"/>
      <c r="AC38" s="141"/>
      <c r="AD38" s="141">
        <f>F38*H38*2.1</f>
        <v>0</v>
      </c>
      <c r="AE38" s="140">
        <f>AD38</f>
        <v>0</v>
      </c>
      <c r="AF38" s="302"/>
      <c r="AG38" s="302"/>
      <c r="AH38" s="302"/>
      <c r="AI38" s="302"/>
      <c r="AJ38" s="302"/>
      <c r="AK38" s="302"/>
      <c r="AL38" s="302"/>
      <c r="AM38" s="302"/>
      <c r="AN38" s="302"/>
      <c r="AO38" s="302"/>
      <c r="AP38" s="302"/>
      <c r="AQ38" s="302"/>
      <c r="AR38" s="302"/>
      <c r="AS38" s="302"/>
      <c r="AT38" s="302"/>
      <c r="AU38" s="302"/>
      <c r="AV38" s="302"/>
      <c r="AW38" s="302"/>
      <c r="AX38" s="302"/>
      <c r="AY38" s="302"/>
      <c r="AZ38" s="302"/>
      <c r="BA38" s="302"/>
    </row>
    <row r="39" spans="2:53" s="288" customFormat="1" ht="15" customHeight="1">
      <c r="B39" s="1577"/>
      <c r="C39" s="1598"/>
      <c r="D39" s="1609"/>
      <c r="E39" s="732"/>
      <c r="F39" s="18"/>
      <c r="G39" s="18"/>
      <c r="H39" s="730"/>
      <c r="I39" s="18"/>
      <c r="J39" s="18"/>
      <c r="K39" s="18"/>
      <c r="L39" s="19"/>
      <c r="M39" s="729"/>
      <c r="N39" s="123"/>
      <c r="O39" s="123"/>
      <c r="P39" s="123"/>
      <c r="Q39" s="123"/>
      <c r="R39" s="123"/>
      <c r="S39" s="123"/>
      <c r="T39" s="123"/>
      <c r="U39" s="1602"/>
      <c r="V39" s="141"/>
      <c r="W39" s="141"/>
      <c r="X39" s="141"/>
      <c r="Y39" s="632"/>
      <c r="Z39" s="102">
        <f t="shared" si="4"/>
        <v>0</v>
      </c>
      <c r="AA39" s="141"/>
      <c r="AB39" s="141"/>
      <c r="AC39" s="141"/>
      <c r="AD39" s="141"/>
      <c r="AE39" s="140"/>
      <c r="AF39" s="302"/>
      <c r="AG39" s="302"/>
      <c r="AH39" s="302"/>
      <c r="AI39" s="302"/>
      <c r="AJ39" s="302"/>
      <c r="AK39" s="302"/>
      <c r="AL39" s="302"/>
      <c r="AM39" s="302"/>
      <c r="AN39" s="302"/>
      <c r="AO39" s="302"/>
      <c r="AP39" s="302"/>
      <c r="AQ39" s="302"/>
      <c r="AR39" s="302"/>
      <c r="AS39" s="302"/>
      <c r="AT39" s="302"/>
      <c r="AU39" s="302"/>
      <c r="AV39" s="302"/>
      <c r="AW39" s="302"/>
      <c r="AX39" s="302"/>
      <c r="AY39" s="302"/>
      <c r="AZ39" s="302"/>
      <c r="BA39" s="302"/>
    </row>
    <row r="40" spans="2:53" s="288" customFormat="1" ht="15" customHeight="1">
      <c r="B40" s="1577"/>
      <c r="C40" s="1598"/>
      <c r="D40" s="1609"/>
      <c r="E40" s="732"/>
      <c r="F40" s="18"/>
      <c r="G40" s="18"/>
      <c r="H40" s="18"/>
      <c r="I40" s="18"/>
      <c r="J40" s="18"/>
      <c r="K40" s="18"/>
      <c r="L40" s="19"/>
      <c r="M40" s="729"/>
      <c r="N40" s="123"/>
      <c r="O40" s="123"/>
      <c r="P40" s="123"/>
      <c r="Q40" s="123"/>
      <c r="R40" s="123"/>
      <c r="S40" s="123"/>
      <c r="T40" s="123"/>
      <c r="U40" s="1602"/>
      <c r="V40" s="141"/>
      <c r="W40" s="141"/>
      <c r="X40" s="141"/>
      <c r="Y40" s="632"/>
      <c r="Z40" s="102">
        <f t="shared" si="4"/>
        <v>0</v>
      </c>
      <c r="AA40" s="141"/>
      <c r="AB40" s="141"/>
      <c r="AC40" s="141"/>
      <c r="AD40" s="141"/>
      <c r="AE40" s="140"/>
      <c r="AF40" s="302"/>
      <c r="AG40" s="302"/>
      <c r="AH40" s="302"/>
      <c r="AI40" s="302"/>
      <c r="AJ40" s="302"/>
      <c r="AK40" s="302"/>
      <c r="AL40" s="302"/>
      <c r="AM40" s="302"/>
      <c r="AN40" s="302"/>
      <c r="AO40" s="302"/>
      <c r="AP40" s="302"/>
      <c r="AQ40" s="302"/>
      <c r="AR40" s="302"/>
      <c r="AS40" s="302"/>
      <c r="AT40" s="302"/>
      <c r="AU40" s="302"/>
      <c r="AV40" s="302"/>
      <c r="AW40" s="302"/>
      <c r="AX40" s="302"/>
      <c r="AY40" s="302"/>
      <c r="AZ40" s="302"/>
      <c r="BA40" s="302"/>
    </row>
    <row r="41" spans="2:53" s="288" customFormat="1" ht="15" customHeight="1">
      <c r="B41" s="1577"/>
      <c r="C41" s="1598"/>
      <c r="D41" s="1609"/>
      <c r="E41" s="732"/>
      <c r="F41" s="18"/>
      <c r="G41" s="18"/>
      <c r="H41" s="18"/>
      <c r="I41" s="18"/>
      <c r="J41" s="18"/>
      <c r="K41" s="18"/>
      <c r="L41" s="19"/>
      <c r="M41" s="729"/>
      <c r="N41" s="123"/>
      <c r="O41" s="123"/>
      <c r="P41" s="123"/>
      <c r="Q41" s="123"/>
      <c r="R41" s="123"/>
      <c r="S41" s="123"/>
      <c r="T41" s="123"/>
      <c r="U41" s="1602"/>
      <c r="V41" s="141"/>
      <c r="W41" s="141"/>
      <c r="X41" s="141"/>
      <c r="Y41" s="632"/>
      <c r="Z41" s="102">
        <f t="shared" si="4"/>
        <v>0</v>
      </c>
      <c r="AA41" s="141"/>
      <c r="AB41" s="141"/>
      <c r="AC41" s="141"/>
      <c r="AD41" s="141"/>
      <c r="AE41" s="140"/>
      <c r="AF41" s="302"/>
      <c r="AG41" s="302"/>
      <c r="AH41" s="302"/>
      <c r="AI41" s="302"/>
      <c r="AJ41" s="302"/>
      <c r="AK41" s="302"/>
      <c r="AL41" s="302"/>
      <c r="AM41" s="302"/>
      <c r="AN41" s="302"/>
      <c r="AO41" s="302"/>
      <c r="AP41" s="302"/>
      <c r="AQ41" s="302"/>
      <c r="AR41" s="302"/>
      <c r="AS41" s="302"/>
      <c r="AT41" s="302"/>
      <c r="AU41" s="302"/>
      <c r="AV41" s="302"/>
      <c r="AW41" s="302"/>
      <c r="AX41" s="302"/>
      <c r="AY41" s="302"/>
      <c r="AZ41" s="302"/>
      <c r="BA41" s="302"/>
    </row>
    <row r="42" spans="2:53" s="288" customFormat="1" ht="15" customHeight="1">
      <c r="B42" s="1577"/>
      <c r="C42" s="1598"/>
      <c r="D42" s="1609"/>
      <c r="E42" s="732"/>
      <c r="F42" s="18"/>
      <c r="G42" s="18"/>
      <c r="H42" s="18"/>
      <c r="I42" s="18"/>
      <c r="J42" s="18"/>
      <c r="K42" s="18"/>
      <c r="L42" s="19"/>
      <c r="M42" s="729"/>
      <c r="N42" s="123"/>
      <c r="O42" s="123"/>
      <c r="P42" s="123"/>
      <c r="Q42" s="123"/>
      <c r="R42" s="123"/>
      <c r="S42" s="123"/>
      <c r="T42" s="123"/>
      <c r="U42" s="1602"/>
      <c r="V42" s="141"/>
      <c r="W42" s="141"/>
      <c r="X42" s="141"/>
      <c r="Y42" s="632"/>
      <c r="Z42" s="102">
        <f t="shared" si="4"/>
        <v>0</v>
      </c>
      <c r="AA42" s="141"/>
      <c r="AB42" s="141"/>
      <c r="AC42" s="141"/>
      <c r="AD42" s="141"/>
      <c r="AE42" s="140"/>
      <c r="AF42" s="302"/>
      <c r="AG42" s="302"/>
      <c r="AH42" s="302"/>
      <c r="AI42" s="302"/>
      <c r="AJ42" s="302"/>
      <c r="AK42" s="302"/>
      <c r="AL42" s="302"/>
      <c r="AM42" s="302"/>
      <c r="AN42" s="302"/>
      <c r="AO42" s="302"/>
      <c r="AP42" s="302"/>
      <c r="AQ42" s="302"/>
      <c r="AR42" s="302"/>
      <c r="AS42" s="302"/>
      <c r="AT42" s="302"/>
      <c r="AU42" s="302"/>
      <c r="AV42" s="302"/>
      <c r="AW42" s="302"/>
      <c r="AX42" s="302"/>
      <c r="AY42" s="302"/>
      <c r="AZ42" s="302"/>
      <c r="BA42" s="302"/>
    </row>
    <row r="43" spans="2:53" s="288" customFormat="1" ht="15" customHeight="1">
      <c r="B43" s="1577"/>
      <c r="C43" s="1598"/>
      <c r="D43" s="1609"/>
      <c r="E43" s="732"/>
      <c r="F43" s="18"/>
      <c r="G43" s="18"/>
      <c r="H43" s="18"/>
      <c r="I43" s="18"/>
      <c r="J43" s="18"/>
      <c r="K43" s="18"/>
      <c r="L43" s="19"/>
      <c r="M43" s="729"/>
      <c r="N43" s="123"/>
      <c r="O43" s="123"/>
      <c r="P43" s="123"/>
      <c r="Q43" s="123"/>
      <c r="R43" s="123"/>
      <c r="S43" s="123"/>
      <c r="T43" s="123"/>
      <c r="U43" s="1602"/>
      <c r="V43" s="141"/>
      <c r="W43" s="141"/>
      <c r="X43" s="141"/>
      <c r="Y43" s="632"/>
      <c r="Z43" s="102">
        <f t="shared" si="4"/>
        <v>0</v>
      </c>
      <c r="AA43" s="141"/>
      <c r="AB43" s="141"/>
      <c r="AC43" s="141"/>
      <c r="AD43" s="141"/>
      <c r="AE43" s="140"/>
      <c r="AF43" s="302"/>
      <c r="AG43" s="302"/>
      <c r="AH43" s="302"/>
      <c r="AI43" s="302"/>
      <c r="AJ43" s="302"/>
      <c r="AK43" s="302"/>
      <c r="AL43" s="302"/>
      <c r="AM43" s="302"/>
      <c r="AN43" s="302"/>
      <c r="AO43" s="302"/>
      <c r="AP43" s="302"/>
      <c r="AQ43" s="302"/>
      <c r="AR43" s="302"/>
      <c r="AS43" s="302"/>
      <c r="AT43" s="302"/>
      <c r="AU43" s="302"/>
      <c r="AV43" s="302"/>
      <c r="AW43" s="302"/>
      <c r="AX43" s="302"/>
      <c r="AY43" s="302"/>
      <c r="AZ43" s="302"/>
      <c r="BA43" s="302"/>
    </row>
    <row r="44" spans="2:53" s="288" customFormat="1" ht="15" customHeight="1">
      <c r="B44" s="1577"/>
      <c r="C44" s="1598"/>
      <c r="D44" s="1609"/>
      <c r="E44" s="732"/>
      <c r="F44" s="18"/>
      <c r="G44" s="18"/>
      <c r="H44" s="18"/>
      <c r="I44" s="18"/>
      <c r="J44" s="18"/>
      <c r="K44" s="18"/>
      <c r="L44" s="19"/>
      <c r="M44" s="729"/>
      <c r="N44" s="123"/>
      <c r="O44" s="123"/>
      <c r="P44" s="123"/>
      <c r="Q44" s="123"/>
      <c r="R44" s="123"/>
      <c r="S44" s="123"/>
      <c r="T44" s="123"/>
      <c r="U44" s="1602"/>
      <c r="V44" s="141"/>
      <c r="W44" s="141"/>
      <c r="X44" s="141"/>
      <c r="Y44" s="632"/>
      <c r="Z44" s="102">
        <f t="shared" si="4"/>
        <v>0</v>
      </c>
      <c r="AA44" s="141"/>
      <c r="AB44" s="141"/>
      <c r="AC44" s="141"/>
      <c r="AD44" s="141"/>
      <c r="AE44" s="140"/>
      <c r="AF44" s="302"/>
      <c r="AG44" s="302"/>
      <c r="AH44" s="302"/>
      <c r="AI44" s="302"/>
      <c r="AJ44" s="302"/>
      <c r="AK44" s="302"/>
      <c r="AL44" s="302"/>
      <c r="AM44" s="302"/>
      <c r="AN44" s="302"/>
      <c r="AO44" s="302"/>
      <c r="AP44" s="302"/>
      <c r="AQ44" s="302"/>
      <c r="AR44" s="302"/>
      <c r="AS44" s="302"/>
      <c r="AT44" s="302"/>
      <c r="AU44" s="302"/>
      <c r="AV44" s="302"/>
      <c r="AW44" s="302"/>
      <c r="AX44" s="302"/>
      <c r="AY44" s="302"/>
      <c r="AZ44" s="302"/>
      <c r="BA44" s="302"/>
    </row>
    <row r="45" spans="2:53" s="288" customFormat="1" ht="15" customHeight="1">
      <c r="B45" s="1577"/>
      <c r="C45" s="1598"/>
      <c r="D45" s="1609"/>
      <c r="E45" s="732"/>
      <c r="F45" s="18"/>
      <c r="G45" s="18"/>
      <c r="H45" s="18"/>
      <c r="I45" s="18"/>
      <c r="J45" s="18"/>
      <c r="K45" s="18"/>
      <c r="L45" s="19"/>
      <c r="M45" s="729"/>
      <c r="N45" s="123"/>
      <c r="O45" s="123"/>
      <c r="P45" s="123"/>
      <c r="Q45" s="123"/>
      <c r="R45" s="123"/>
      <c r="S45" s="123"/>
      <c r="T45" s="123"/>
      <c r="U45" s="1602"/>
      <c r="V45" s="141"/>
      <c r="W45" s="141"/>
      <c r="X45" s="141"/>
      <c r="Y45" s="632"/>
      <c r="Z45" s="102">
        <f t="shared" si="4"/>
        <v>0</v>
      </c>
      <c r="AA45" s="141"/>
      <c r="AB45" s="141"/>
      <c r="AC45" s="141"/>
      <c r="AD45" s="141"/>
      <c r="AE45" s="140"/>
      <c r="AF45" s="302"/>
      <c r="AG45" s="302"/>
      <c r="AH45" s="302"/>
      <c r="AI45" s="302"/>
      <c r="AJ45" s="302"/>
      <c r="AK45" s="302"/>
      <c r="AL45" s="302"/>
      <c r="AM45" s="302"/>
      <c r="AN45" s="302"/>
      <c r="AO45" s="302"/>
      <c r="AP45" s="302"/>
      <c r="AQ45" s="302"/>
      <c r="AR45" s="302"/>
      <c r="AS45" s="302"/>
      <c r="AT45" s="302"/>
      <c r="AU45" s="302"/>
      <c r="AV45" s="302"/>
      <c r="AW45" s="302"/>
      <c r="AX45" s="302"/>
      <c r="AY45" s="302"/>
      <c r="AZ45" s="302"/>
      <c r="BA45" s="302"/>
    </row>
    <row r="46" spans="2:53" s="288" customFormat="1" ht="15" customHeight="1">
      <c r="B46" s="1577"/>
      <c r="C46" s="1598"/>
      <c r="D46" s="1609"/>
      <c r="E46" s="732"/>
      <c r="F46" s="18"/>
      <c r="G46" s="18"/>
      <c r="H46" s="18"/>
      <c r="I46" s="18"/>
      <c r="J46" s="18"/>
      <c r="K46" s="18"/>
      <c r="L46" s="19"/>
      <c r="M46" s="729"/>
      <c r="N46" s="123"/>
      <c r="O46" s="123"/>
      <c r="P46" s="123"/>
      <c r="Q46" s="123"/>
      <c r="R46" s="123"/>
      <c r="S46" s="123"/>
      <c r="T46" s="123"/>
      <c r="U46" s="1602"/>
      <c r="V46" s="141"/>
      <c r="W46" s="141"/>
      <c r="X46" s="141"/>
      <c r="Y46" s="632"/>
      <c r="Z46" s="102">
        <f t="shared" si="4"/>
        <v>0</v>
      </c>
      <c r="AA46" s="141"/>
      <c r="AB46" s="141"/>
      <c r="AC46" s="141"/>
      <c r="AD46" s="141"/>
      <c r="AE46" s="140"/>
      <c r="AF46" s="302"/>
      <c r="AG46" s="302"/>
      <c r="AH46" s="302"/>
      <c r="AI46" s="302"/>
      <c r="AJ46" s="302"/>
      <c r="AK46" s="302"/>
      <c r="AL46" s="302"/>
      <c r="AM46" s="302"/>
      <c r="AN46" s="302"/>
      <c r="AO46" s="302"/>
      <c r="AP46" s="302"/>
      <c r="AQ46" s="302"/>
      <c r="AR46" s="302"/>
      <c r="AS46" s="302"/>
      <c r="AT46" s="302"/>
      <c r="AU46" s="302"/>
      <c r="AV46" s="302"/>
      <c r="AW46" s="302"/>
      <c r="AX46" s="302"/>
      <c r="AY46" s="302"/>
      <c r="AZ46" s="302"/>
      <c r="BA46" s="302"/>
    </row>
    <row r="47" spans="2:53" s="288" customFormat="1" ht="15" customHeight="1">
      <c r="B47" s="1577"/>
      <c r="C47" s="1598"/>
      <c r="D47" s="1609"/>
      <c r="E47" s="732"/>
      <c r="F47" s="18"/>
      <c r="G47" s="18"/>
      <c r="H47" s="18"/>
      <c r="I47" s="18"/>
      <c r="J47" s="18"/>
      <c r="K47" s="18"/>
      <c r="L47" s="19"/>
      <c r="M47" s="729"/>
      <c r="N47" s="123"/>
      <c r="O47" s="123"/>
      <c r="P47" s="123"/>
      <c r="Q47" s="123"/>
      <c r="R47" s="123"/>
      <c r="S47" s="123"/>
      <c r="T47" s="123"/>
      <c r="U47" s="1602"/>
      <c r="V47" s="141"/>
      <c r="W47" s="141"/>
      <c r="X47" s="141"/>
      <c r="Y47" s="632"/>
      <c r="Z47" s="102">
        <f t="shared" si="4"/>
        <v>0</v>
      </c>
      <c r="AA47" s="141"/>
      <c r="AB47" s="141"/>
      <c r="AC47" s="141"/>
      <c r="AD47" s="141"/>
      <c r="AE47" s="140"/>
      <c r="AF47" s="302"/>
      <c r="AG47" s="302"/>
      <c r="AH47" s="302"/>
      <c r="AI47" s="302"/>
      <c r="AJ47" s="302"/>
      <c r="AK47" s="302"/>
      <c r="AL47" s="302"/>
      <c r="AM47" s="302"/>
      <c r="AN47" s="302"/>
      <c r="AO47" s="302"/>
      <c r="AP47" s="302"/>
      <c r="AQ47" s="302"/>
      <c r="AR47" s="302"/>
      <c r="AS47" s="302"/>
      <c r="AT47" s="302"/>
      <c r="AU47" s="302"/>
      <c r="AV47" s="302"/>
      <c r="AW47" s="302"/>
      <c r="AX47" s="302"/>
      <c r="AY47" s="302"/>
      <c r="AZ47" s="302"/>
      <c r="BA47" s="302"/>
    </row>
    <row r="48" spans="2:53" s="288" customFormat="1" ht="15" customHeight="1">
      <c r="B48" s="1577"/>
      <c r="C48" s="1598"/>
      <c r="D48" s="1609"/>
      <c r="E48" s="732"/>
      <c r="F48" s="18"/>
      <c r="G48" s="18"/>
      <c r="H48" s="18"/>
      <c r="I48" s="18"/>
      <c r="J48" s="18"/>
      <c r="K48" s="18"/>
      <c r="L48" s="19"/>
      <c r="M48" s="729"/>
      <c r="N48" s="123"/>
      <c r="O48" s="123"/>
      <c r="P48" s="123"/>
      <c r="Q48" s="123"/>
      <c r="R48" s="123"/>
      <c r="S48" s="123"/>
      <c r="T48" s="123"/>
      <c r="U48" s="1602"/>
      <c r="V48" s="141"/>
      <c r="W48" s="141"/>
      <c r="X48" s="141"/>
      <c r="Y48" s="632"/>
      <c r="Z48" s="102">
        <f t="shared" si="4"/>
        <v>0</v>
      </c>
      <c r="AA48" s="141"/>
      <c r="AB48" s="141"/>
      <c r="AC48" s="141"/>
      <c r="AD48" s="141">
        <f>F48*H48*2.1/2</f>
        <v>0</v>
      </c>
      <c r="AE48" s="140">
        <f>AD48</f>
        <v>0</v>
      </c>
      <c r="AF48" s="302"/>
      <c r="AG48" s="302"/>
      <c r="AH48" s="302"/>
      <c r="AI48" s="302"/>
      <c r="AJ48" s="302"/>
      <c r="AK48" s="302"/>
      <c r="AL48" s="302"/>
      <c r="AM48" s="302"/>
      <c r="AN48" s="302"/>
      <c r="AO48" s="302"/>
      <c r="AP48" s="302"/>
      <c r="AQ48" s="302"/>
      <c r="AR48" s="302"/>
      <c r="AS48" s="302"/>
      <c r="AT48" s="302"/>
      <c r="AU48" s="302"/>
      <c r="AV48" s="302"/>
      <c r="AW48" s="302"/>
      <c r="AX48" s="302"/>
      <c r="AY48" s="302"/>
      <c r="AZ48" s="302"/>
      <c r="BA48" s="302"/>
    </row>
    <row r="49" spans="1:53" s="288" customFormat="1" ht="15" customHeight="1">
      <c r="B49" s="1577"/>
      <c r="C49" s="1598"/>
      <c r="D49" s="1609"/>
      <c r="E49" s="732"/>
      <c r="F49" s="18"/>
      <c r="G49" s="18"/>
      <c r="H49" s="18"/>
      <c r="I49" s="18"/>
      <c r="J49" s="18"/>
      <c r="K49" s="18"/>
      <c r="L49" s="19"/>
      <c r="M49" s="729"/>
      <c r="N49" s="123"/>
      <c r="O49" s="123"/>
      <c r="P49" s="123"/>
      <c r="Q49" s="123"/>
      <c r="R49" s="123"/>
      <c r="S49" s="123"/>
      <c r="T49" s="123"/>
      <c r="U49" s="1602"/>
      <c r="V49" s="141"/>
      <c r="W49" s="141"/>
      <c r="X49" s="141"/>
      <c r="Y49" s="632"/>
      <c r="Z49" s="102">
        <f t="shared" si="4"/>
        <v>0</v>
      </c>
      <c r="AA49" s="141"/>
      <c r="AB49" s="141"/>
      <c r="AC49" s="141"/>
      <c r="AD49" s="141"/>
      <c r="AE49" s="140"/>
      <c r="AF49" s="302"/>
      <c r="AG49" s="302"/>
      <c r="AH49" s="302"/>
      <c r="AI49" s="302"/>
      <c r="AJ49" s="302"/>
      <c r="AK49" s="302"/>
      <c r="AL49" s="302"/>
      <c r="AM49" s="302"/>
      <c r="AN49" s="302"/>
      <c r="AO49" s="302"/>
      <c r="AP49" s="302"/>
      <c r="AQ49" s="302"/>
      <c r="AR49" s="302"/>
      <c r="AS49" s="302"/>
      <c r="AT49" s="302"/>
      <c r="AU49" s="302"/>
      <c r="AV49" s="302"/>
      <c r="AW49" s="302"/>
      <c r="AX49" s="302"/>
      <c r="AY49" s="302"/>
      <c r="AZ49" s="302"/>
      <c r="BA49" s="302"/>
    </row>
    <row r="50" spans="1:53" s="288" customFormat="1" ht="15" customHeight="1">
      <c r="B50" s="1577"/>
      <c r="C50" s="1598"/>
      <c r="D50" s="1609"/>
      <c r="E50" s="732"/>
      <c r="F50" s="18"/>
      <c r="G50" s="18"/>
      <c r="H50" s="18"/>
      <c r="I50" s="18"/>
      <c r="J50" s="18"/>
      <c r="K50" s="18"/>
      <c r="L50" s="19"/>
      <c r="M50" s="729"/>
      <c r="N50" s="123"/>
      <c r="O50" s="123"/>
      <c r="P50" s="123"/>
      <c r="Q50" s="123"/>
      <c r="R50" s="123"/>
      <c r="S50" s="123"/>
      <c r="T50" s="123"/>
      <c r="U50" s="1602"/>
      <c r="V50" s="141"/>
      <c r="W50" s="141"/>
      <c r="X50" s="141"/>
      <c r="Y50" s="632"/>
      <c r="Z50" s="102">
        <f t="shared" si="4"/>
        <v>0</v>
      </c>
      <c r="AA50" s="141"/>
      <c r="AB50" s="141"/>
      <c r="AC50" s="141"/>
      <c r="AD50" s="141"/>
      <c r="AE50" s="140"/>
      <c r="AF50" s="302"/>
      <c r="AG50" s="302"/>
      <c r="AH50" s="302"/>
      <c r="AI50" s="302"/>
      <c r="AJ50" s="302"/>
      <c r="AK50" s="302"/>
      <c r="AL50" s="302"/>
      <c r="AM50" s="302"/>
      <c r="AN50" s="302"/>
      <c r="AO50" s="302"/>
      <c r="AP50" s="302"/>
      <c r="AQ50" s="302"/>
      <c r="AR50" s="302"/>
      <c r="AS50" s="302"/>
      <c r="AT50" s="302"/>
      <c r="AU50" s="302"/>
      <c r="AV50" s="302"/>
      <c r="AW50" s="302"/>
      <c r="AX50" s="302"/>
      <c r="AY50" s="302"/>
      <c r="AZ50" s="302"/>
      <c r="BA50" s="302"/>
    </row>
    <row r="51" spans="1:53" s="288" customFormat="1" ht="15" customHeight="1">
      <c r="B51" s="1577"/>
      <c r="C51" s="1598"/>
      <c r="D51" s="1609"/>
      <c r="E51" s="732"/>
      <c r="F51" s="18"/>
      <c r="G51" s="18"/>
      <c r="H51" s="18"/>
      <c r="I51" s="18"/>
      <c r="J51" s="18"/>
      <c r="K51" s="18"/>
      <c r="L51" s="19"/>
      <c r="M51" s="729"/>
      <c r="N51" s="123"/>
      <c r="O51" s="123"/>
      <c r="P51" s="123"/>
      <c r="Q51" s="123"/>
      <c r="R51" s="123"/>
      <c r="S51" s="123"/>
      <c r="T51" s="123"/>
      <c r="U51" s="1602"/>
      <c r="V51" s="141"/>
      <c r="W51" s="141"/>
      <c r="X51" s="141"/>
      <c r="Y51" s="632"/>
      <c r="Z51" s="102">
        <f t="shared" si="4"/>
        <v>0</v>
      </c>
      <c r="AA51" s="141"/>
      <c r="AB51" s="141"/>
      <c r="AC51" s="141"/>
      <c r="AD51" s="141"/>
      <c r="AE51" s="140"/>
      <c r="AF51" s="302"/>
      <c r="AG51" s="302"/>
      <c r="AH51" s="302"/>
      <c r="AI51" s="302"/>
      <c r="AJ51" s="302"/>
      <c r="AK51" s="302"/>
      <c r="AL51" s="302"/>
      <c r="AM51" s="302"/>
      <c r="AN51" s="302"/>
      <c r="AO51" s="302"/>
      <c r="AP51" s="302"/>
      <c r="AQ51" s="302"/>
      <c r="AR51" s="302"/>
      <c r="AS51" s="302"/>
      <c r="AT51" s="302"/>
      <c r="AU51" s="302"/>
      <c r="AV51" s="302"/>
      <c r="AW51" s="302"/>
      <c r="AX51" s="302"/>
      <c r="AY51" s="302"/>
      <c r="AZ51" s="302"/>
      <c r="BA51" s="302"/>
    </row>
    <row r="52" spans="1:53" s="288" customFormat="1" ht="15" customHeight="1">
      <c r="B52" s="1577"/>
      <c r="C52" s="1598"/>
      <c r="D52" s="1609"/>
      <c r="E52" s="732"/>
      <c r="F52" s="18"/>
      <c r="G52" s="18"/>
      <c r="H52" s="18"/>
      <c r="I52" s="18"/>
      <c r="J52" s="18"/>
      <c r="K52" s="18"/>
      <c r="L52" s="19"/>
      <c r="M52" s="729"/>
      <c r="N52" s="123"/>
      <c r="O52" s="123"/>
      <c r="P52" s="123"/>
      <c r="Q52" s="123"/>
      <c r="R52" s="123"/>
      <c r="S52" s="123"/>
      <c r="T52" s="123"/>
      <c r="U52" s="1602"/>
      <c r="V52" s="141"/>
      <c r="W52" s="141"/>
      <c r="X52" s="141"/>
      <c r="Y52" s="632"/>
      <c r="Z52" s="102">
        <f t="shared" si="4"/>
        <v>0</v>
      </c>
      <c r="AA52" s="141"/>
      <c r="AB52" s="141"/>
      <c r="AC52" s="141"/>
      <c r="AD52" s="141"/>
      <c r="AE52" s="140"/>
      <c r="AF52" s="302"/>
      <c r="AG52" s="302"/>
      <c r="AH52" s="302"/>
      <c r="AI52" s="302"/>
      <c r="AJ52" s="302"/>
      <c r="AK52" s="302"/>
      <c r="AL52" s="302"/>
      <c r="AM52" s="302"/>
      <c r="AN52" s="302"/>
      <c r="AO52" s="302"/>
      <c r="AP52" s="302"/>
      <c r="AQ52" s="302"/>
      <c r="AR52" s="302"/>
      <c r="AS52" s="302"/>
      <c r="AT52" s="302"/>
      <c r="AU52" s="302"/>
      <c r="AV52" s="302"/>
      <c r="AW52" s="302"/>
      <c r="AX52" s="302"/>
      <c r="AY52" s="302"/>
      <c r="AZ52" s="302"/>
      <c r="BA52" s="302"/>
    </row>
    <row r="53" spans="1:53" s="288" customFormat="1" ht="15" customHeight="1">
      <c r="B53" s="1577"/>
      <c r="C53" s="1598"/>
      <c r="D53" s="1609"/>
      <c r="E53" s="732"/>
      <c r="F53" s="18"/>
      <c r="G53" s="18"/>
      <c r="H53" s="18"/>
      <c r="I53" s="18"/>
      <c r="J53" s="18"/>
      <c r="K53" s="18"/>
      <c r="L53" s="19"/>
      <c r="M53" s="729"/>
      <c r="N53" s="123"/>
      <c r="O53" s="123"/>
      <c r="P53" s="123"/>
      <c r="Q53" s="123"/>
      <c r="R53" s="123"/>
      <c r="S53" s="123"/>
      <c r="T53" s="123"/>
      <c r="U53" s="1602"/>
      <c r="V53" s="141"/>
      <c r="W53" s="141"/>
      <c r="X53" s="141"/>
      <c r="Y53" s="632"/>
      <c r="Z53" s="102">
        <f t="shared" si="4"/>
        <v>0</v>
      </c>
      <c r="AA53" s="141"/>
      <c r="AB53" s="141"/>
      <c r="AC53" s="141"/>
      <c r="AD53" s="141"/>
      <c r="AE53" s="140"/>
      <c r="AF53" s="302"/>
      <c r="AG53" s="302"/>
      <c r="AH53" s="302"/>
      <c r="AI53" s="302"/>
      <c r="AJ53" s="302"/>
      <c r="AK53" s="302"/>
      <c r="AL53" s="302"/>
      <c r="AM53" s="302"/>
      <c r="AN53" s="302"/>
      <c r="AO53" s="302"/>
      <c r="AP53" s="302"/>
      <c r="AQ53" s="302"/>
      <c r="AR53" s="302"/>
      <c r="AS53" s="302"/>
      <c r="AT53" s="302"/>
      <c r="AU53" s="302"/>
      <c r="AV53" s="302"/>
      <c r="AW53" s="302"/>
      <c r="AX53" s="302"/>
      <c r="AY53" s="302"/>
      <c r="AZ53" s="302"/>
      <c r="BA53" s="302"/>
    </row>
    <row r="54" spans="1:53" s="288" customFormat="1" ht="15" customHeight="1">
      <c r="B54" s="1577"/>
      <c r="C54" s="1598"/>
      <c r="D54" s="1609"/>
      <c r="E54" s="732"/>
      <c r="F54" s="18"/>
      <c r="G54" s="18"/>
      <c r="H54" s="18"/>
      <c r="I54" s="18"/>
      <c r="J54" s="18"/>
      <c r="K54" s="18"/>
      <c r="L54" s="19"/>
      <c r="M54" s="729"/>
      <c r="N54" s="123"/>
      <c r="O54" s="123"/>
      <c r="P54" s="123"/>
      <c r="Q54" s="123"/>
      <c r="R54" s="123"/>
      <c r="S54" s="123"/>
      <c r="T54" s="123"/>
      <c r="U54" s="1602"/>
      <c r="V54" s="141"/>
      <c r="W54" s="141"/>
      <c r="X54" s="141"/>
      <c r="Y54" s="632"/>
      <c r="Z54" s="102">
        <f t="shared" si="4"/>
        <v>0</v>
      </c>
      <c r="AA54" s="141"/>
      <c r="AB54" s="141"/>
      <c r="AC54" s="141"/>
      <c r="AD54" s="141"/>
      <c r="AE54" s="140"/>
      <c r="AF54" s="302"/>
      <c r="AG54" s="302"/>
      <c r="AH54" s="302"/>
      <c r="AI54" s="302"/>
      <c r="AJ54" s="302"/>
      <c r="AK54" s="302"/>
      <c r="AL54" s="302"/>
      <c r="AM54" s="302"/>
      <c r="AN54" s="302"/>
      <c r="AO54" s="302"/>
      <c r="AP54" s="302"/>
      <c r="AQ54" s="302"/>
      <c r="AR54" s="302"/>
      <c r="AS54" s="302"/>
      <c r="AT54" s="302"/>
      <c r="AU54" s="302"/>
      <c r="AV54" s="302"/>
      <c r="AW54" s="302"/>
      <c r="AX54" s="302"/>
      <c r="AY54" s="302"/>
      <c r="AZ54" s="302"/>
      <c r="BA54" s="302"/>
    </row>
    <row r="55" spans="1:53" s="288" customFormat="1" ht="15" customHeight="1">
      <c r="B55" s="1577"/>
      <c r="C55" s="1598"/>
      <c r="D55" s="1609"/>
      <c r="E55" s="732"/>
      <c r="F55" s="18"/>
      <c r="G55" s="18"/>
      <c r="H55" s="18"/>
      <c r="I55" s="18"/>
      <c r="J55" s="18"/>
      <c r="K55" s="18"/>
      <c r="L55" s="19"/>
      <c r="M55" s="729"/>
      <c r="N55" s="123"/>
      <c r="O55" s="123"/>
      <c r="P55" s="123"/>
      <c r="Q55" s="123"/>
      <c r="R55" s="123"/>
      <c r="S55" s="123"/>
      <c r="T55" s="123"/>
      <c r="U55" s="1602"/>
      <c r="V55" s="141"/>
      <c r="W55" s="141"/>
      <c r="X55" s="141"/>
      <c r="Y55" s="632"/>
      <c r="Z55" s="102">
        <f t="shared" si="4"/>
        <v>0</v>
      </c>
      <c r="AA55" s="141"/>
      <c r="AB55" s="141"/>
      <c r="AC55" s="141"/>
      <c r="AD55" s="141">
        <f>F55*H55*2.1</f>
        <v>0</v>
      </c>
      <c r="AE55" s="140">
        <f>AD55</f>
        <v>0</v>
      </c>
      <c r="AF55" s="302"/>
      <c r="AG55" s="302"/>
      <c r="AH55" s="302"/>
      <c r="AI55" s="302"/>
      <c r="AJ55" s="302"/>
      <c r="AK55" s="302"/>
      <c r="AL55" s="302"/>
      <c r="AM55" s="302"/>
      <c r="AN55" s="302"/>
      <c r="AO55" s="302"/>
      <c r="AP55" s="302"/>
      <c r="AQ55" s="302"/>
      <c r="AR55" s="302"/>
      <c r="AS55" s="302"/>
      <c r="AT55" s="302"/>
      <c r="AU55" s="302"/>
      <c r="AV55" s="302"/>
      <c r="AW55" s="302"/>
      <c r="AX55" s="302"/>
      <c r="AY55" s="302"/>
      <c r="AZ55" s="302"/>
      <c r="BA55" s="302"/>
    </row>
    <row r="56" spans="1:53" s="288" customFormat="1" ht="15" customHeight="1">
      <c r="B56" s="1577"/>
      <c r="C56" s="1598"/>
      <c r="D56" s="1609"/>
      <c r="E56" s="732"/>
      <c r="F56" s="18"/>
      <c r="G56" s="18"/>
      <c r="H56" s="18"/>
      <c r="I56" s="18"/>
      <c r="J56" s="18"/>
      <c r="K56" s="18"/>
      <c r="L56" s="19"/>
      <c r="M56" s="729"/>
      <c r="N56" s="123"/>
      <c r="O56" s="123"/>
      <c r="P56" s="123"/>
      <c r="Q56" s="123"/>
      <c r="R56" s="123"/>
      <c r="S56" s="123"/>
      <c r="T56" s="123"/>
      <c r="U56" s="1602"/>
      <c r="V56" s="141"/>
      <c r="W56" s="141"/>
      <c r="X56" s="141"/>
      <c r="Y56" s="632"/>
      <c r="Z56" s="102">
        <f t="shared" si="4"/>
        <v>0</v>
      </c>
      <c r="AA56" s="141"/>
      <c r="AB56" s="141"/>
      <c r="AC56" s="141"/>
      <c r="AD56" s="141"/>
      <c r="AE56" s="140"/>
      <c r="AF56" s="302"/>
      <c r="AG56" s="302"/>
      <c r="AH56" s="302"/>
      <c r="AI56" s="302"/>
      <c r="AJ56" s="302"/>
      <c r="AK56" s="302"/>
      <c r="AL56" s="302"/>
      <c r="AM56" s="302"/>
      <c r="AN56" s="302"/>
      <c r="AO56" s="302"/>
      <c r="AP56" s="302"/>
      <c r="AQ56" s="302"/>
      <c r="AR56" s="302"/>
      <c r="AS56" s="302"/>
      <c r="AT56" s="302"/>
      <c r="AU56" s="302"/>
      <c r="AV56" s="302"/>
      <c r="AW56" s="302"/>
      <c r="AX56" s="302"/>
      <c r="AY56" s="302"/>
      <c r="AZ56" s="302"/>
      <c r="BA56" s="302"/>
    </row>
    <row r="57" spans="1:53" s="288" customFormat="1" ht="15" customHeight="1" thickBot="1">
      <c r="B57" s="1577"/>
      <c r="C57" s="1598"/>
      <c r="D57" s="1609"/>
      <c r="E57" s="736"/>
      <c r="F57" s="89"/>
      <c r="G57" s="89"/>
      <c r="H57" s="658">
        <f>SUM(H31:H35)</f>
        <v>221.33999999999997</v>
      </c>
      <c r="I57" s="89"/>
      <c r="J57" s="89"/>
      <c r="K57" s="89"/>
      <c r="L57" s="737">
        <f>SUM(K31:K57)</f>
        <v>712.40549999999996</v>
      </c>
      <c r="M57" s="735">
        <f>D31*L57</f>
        <v>142.4811</v>
      </c>
      <c r="N57" s="123"/>
      <c r="O57" s="123"/>
      <c r="P57" s="123"/>
      <c r="Q57" s="123"/>
      <c r="R57" s="123"/>
      <c r="S57" s="123"/>
      <c r="T57" s="123"/>
      <c r="U57" s="1602"/>
      <c r="V57" s="723"/>
      <c r="W57" s="723"/>
      <c r="X57" s="723"/>
      <c r="Y57" s="632"/>
      <c r="Z57" s="102">
        <f t="shared" si="4"/>
        <v>0</v>
      </c>
      <c r="AA57" s="141"/>
      <c r="AB57" s="141"/>
      <c r="AC57" s="141"/>
      <c r="AD57" s="141"/>
      <c r="AE57" s="140"/>
      <c r="AF57" s="302"/>
      <c r="AG57" s="302"/>
      <c r="AH57" s="302"/>
      <c r="AI57" s="302"/>
      <c r="AJ57" s="302"/>
      <c r="AK57" s="302"/>
      <c r="AL57" s="302"/>
      <c r="AM57" s="302"/>
      <c r="AN57" s="302"/>
      <c r="AO57" s="302"/>
      <c r="AP57" s="302"/>
      <c r="AQ57" s="302"/>
      <c r="AR57" s="302"/>
      <c r="AS57" s="302"/>
      <c r="AT57" s="302"/>
      <c r="AU57" s="302"/>
      <c r="AV57" s="302"/>
      <c r="AW57" s="302"/>
      <c r="AX57" s="302"/>
      <c r="AY57" s="302"/>
      <c r="AZ57" s="302"/>
      <c r="BA57" s="302"/>
    </row>
    <row r="58" spans="1:53" s="288" customFormat="1" ht="15" customHeight="1">
      <c r="B58" s="1577"/>
      <c r="C58" s="1599" t="s">
        <v>170</v>
      </c>
      <c r="D58" s="1579">
        <v>0.1</v>
      </c>
      <c r="E58" s="731"/>
      <c r="F58" s="16">
        <v>2</v>
      </c>
      <c r="G58" s="16">
        <v>3.1</v>
      </c>
      <c r="H58" s="16">
        <v>0.6</v>
      </c>
      <c r="I58" s="16">
        <f>F58*G58*H58</f>
        <v>3.7199999999999998</v>
      </c>
      <c r="J58" s="16"/>
      <c r="K58" s="16">
        <f t="shared" ref="K58:K66" si="7">I58-J58</f>
        <v>3.7199999999999998</v>
      </c>
      <c r="L58" s="16"/>
      <c r="M58" s="17"/>
      <c r="N58" s="123"/>
      <c r="O58" s="123"/>
      <c r="P58" s="123"/>
      <c r="Q58" s="123"/>
      <c r="R58" s="123"/>
      <c r="S58" s="123"/>
      <c r="T58" s="123"/>
      <c r="U58" s="1602"/>
      <c r="V58" s="148">
        <f>K58</f>
        <v>3.7199999999999998</v>
      </c>
      <c r="W58" s="148"/>
      <c r="X58" s="148"/>
      <c r="Y58" s="632"/>
      <c r="Z58" s="102">
        <f t="shared" si="4"/>
        <v>3.7199999999999998</v>
      </c>
      <c r="AA58" s="141"/>
      <c r="AB58" s="141"/>
      <c r="AC58" s="141"/>
      <c r="AD58" s="141">
        <f>F58*H58*2.1/20</f>
        <v>0.126</v>
      </c>
      <c r="AE58" s="140">
        <f>AD58</f>
        <v>0.126</v>
      </c>
      <c r="AF58" s="302"/>
      <c r="AG58" s="302"/>
      <c r="AH58" s="302"/>
      <c r="AI58" s="302"/>
      <c r="AJ58" s="302"/>
      <c r="AK58" s="302"/>
      <c r="AL58" s="302"/>
      <c r="AM58" s="302"/>
      <c r="AN58" s="302"/>
      <c r="AO58" s="302"/>
      <c r="AP58" s="302"/>
      <c r="AQ58" s="302"/>
      <c r="AR58" s="302"/>
      <c r="AS58" s="302"/>
      <c r="AT58" s="302"/>
      <c r="AU58" s="302"/>
      <c r="AV58" s="302"/>
      <c r="AW58" s="302"/>
      <c r="AX58" s="302"/>
      <c r="AY58" s="302"/>
      <c r="AZ58" s="302"/>
      <c r="BA58" s="302"/>
    </row>
    <row r="59" spans="1:53" s="288" customFormat="1" ht="15" customHeight="1" thickBot="1">
      <c r="B59" s="1577"/>
      <c r="C59" s="1600"/>
      <c r="D59" s="1581"/>
      <c r="E59" s="734"/>
      <c r="F59" s="20">
        <v>1</v>
      </c>
      <c r="G59" s="20">
        <v>1.4</v>
      </c>
      <c r="H59" s="20">
        <f>0.6+1</f>
        <v>1.6</v>
      </c>
      <c r="I59" s="20">
        <f>F59*G59*H59</f>
        <v>2.2399999999999998</v>
      </c>
      <c r="J59" s="20"/>
      <c r="K59" s="20">
        <f t="shared" si="7"/>
        <v>2.2399999999999998</v>
      </c>
      <c r="L59" s="644">
        <f>+K58+K59</f>
        <v>5.9599999999999991</v>
      </c>
      <c r="M59" s="735">
        <f>D58*L59</f>
        <v>0.59599999999999997</v>
      </c>
      <c r="N59" s="123"/>
      <c r="O59" s="123"/>
      <c r="P59" s="123"/>
      <c r="Q59" s="123"/>
      <c r="R59" s="123"/>
      <c r="S59" s="123"/>
      <c r="T59" s="123"/>
      <c r="U59" s="1602"/>
      <c r="V59" s="723">
        <f>K59</f>
        <v>2.2399999999999998</v>
      </c>
      <c r="W59" s="723"/>
      <c r="X59" s="723"/>
      <c r="Y59" s="632"/>
      <c r="Z59" s="102">
        <f>K59</f>
        <v>2.2399999999999998</v>
      </c>
      <c r="AA59" s="141"/>
      <c r="AB59" s="141"/>
      <c r="AC59" s="141"/>
      <c r="AD59" s="141">
        <f>F59*H59*2.1/20</f>
        <v>0.16800000000000001</v>
      </c>
      <c r="AE59" s="140">
        <f>AD59</f>
        <v>0.16800000000000001</v>
      </c>
      <c r="AF59" s="302"/>
      <c r="AG59" s="302"/>
      <c r="AH59" s="302"/>
      <c r="AI59" s="302"/>
      <c r="AJ59" s="302"/>
      <c r="AK59" s="302"/>
      <c r="AL59" s="302"/>
      <c r="AM59" s="302"/>
      <c r="AN59" s="302"/>
      <c r="AO59" s="302"/>
      <c r="AP59" s="302"/>
      <c r="AQ59" s="302"/>
      <c r="AR59" s="302"/>
      <c r="AS59" s="302"/>
      <c r="AT59" s="302"/>
      <c r="AU59" s="302"/>
      <c r="AV59" s="302"/>
      <c r="AW59" s="302"/>
      <c r="AX59" s="302"/>
      <c r="AY59" s="302"/>
      <c r="AZ59" s="302"/>
      <c r="BA59" s="302"/>
    </row>
    <row r="60" spans="1:53" s="288" customFormat="1" ht="15" customHeight="1">
      <c r="B60" s="1577"/>
      <c r="C60" s="1594" t="s">
        <v>25</v>
      </c>
      <c r="D60" s="1588"/>
      <c r="E60" s="133"/>
      <c r="F60" s="22">
        <v>0</v>
      </c>
      <c r="G60" s="22">
        <v>3.25</v>
      </c>
      <c r="H60" s="22">
        <v>39.049999999999997</v>
      </c>
      <c r="I60" s="102">
        <f>F60*G60*H60</f>
        <v>0</v>
      </c>
      <c r="J60" s="102"/>
      <c r="K60" s="102">
        <f t="shared" si="7"/>
        <v>0</v>
      </c>
      <c r="L60" s="102"/>
      <c r="M60" s="35"/>
      <c r="N60" s="123"/>
      <c r="O60" s="123"/>
      <c r="P60" s="123"/>
      <c r="Q60" s="123"/>
      <c r="R60" s="123"/>
      <c r="S60" s="130"/>
      <c r="T60" s="123"/>
      <c r="U60" s="1602"/>
      <c r="V60" s="148">
        <v>0</v>
      </c>
      <c r="W60" s="148"/>
      <c r="X60" s="148"/>
      <c r="Y60" s="632"/>
      <c r="Z60" s="102">
        <f t="shared" si="4"/>
        <v>0</v>
      </c>
      <c r="AA60" s="141"/>
      <c r="AB60" s="141"/>
      <c r="AC60" s="141"/>
      <c r="AD60" s="141"/>
      <c r="AE60" s="140"/>
      <c r="AF60" s="302"/>
      <c r="AG60" s="302"/>
      <c r="AH60" s="302"/>
      <c r="AI60" s="302"/>
      <c r="AJ60" s="302"/>
      <c r="AK60" s="302"/>
      <c r="AL60" s="302"/>
      <c r="AM60" s="302"/>
      <c r="AN60" s="302"/>
      <c r="AO60" s="302"/>
      <c r="AP60" s="302"/>
      <c r="AQ60" s="302"/>
      <c r="AR60" s="302"/>
      <c r="AS60" s="302"/>
      <c r="AT60" s="302"/>
      <c r="AU60" s="302"/>
      <c r="AV60" s="302"/>
      <c r="AW60" s="302"/>
      <c r="AX60" s="302"/>
      <c r="AY60" s="302"/>
      <c r="AZ60" s="302"/>
      <c r="BA60" s="302"/>
    </row>
    <row r="61" spans="1:53" s="303" customFormat="1" ht="15" customHeight="1" thickBot="1">
      <c r="A61" s="288"/>
      <c r="B61" s="1577"/>
      <c r="C61" s="1594"/>
      <c r="D61" s="1588"/>
      <c r="E61" s="300"/>
      <c r="F61" s="89"/>
      <c r="G61" s="89"/>
      <c r="H61" s="89"/>
      <c r="I61" s="102"/>
      <c r="J61" s="89"/>
      <c r="K61" s="102">
        <f t="shared" si="7"/>
        <v>0</v>
      </c>
      <c r="L61" s="102">
        <f>K60+K61</f>
        <v>0</v>
      </c>
      <c r="M61" s="323"/>
      <c r="N61" s="123"/>
      <c r="O61" s="123"/>
      <c r="P61" s="123"/>
      <c r="Q61" s="123"/>
      <c r="R61" s="123"/>
      <c r="S61" s="130"/>
      <c r="T61" s="123"/>
      <c r="U61" s="1602"/>
      <c r="V61" s="144">
        <f t="shared" ref="V61:V66" si="8">K61</f>
        <v>0</v>
      </c>
      <c r="W61" s="741"/>
      <c r="X61" s="144"/>
      <c r="Y61" s="632"/>
      <c r="Z61" s="102">
        <f t="shared" si="4"/>
        <v>0</v>
      </c>
      <c r="AA61" s="144">
        <f>W61</f>
        <v>0</v>
      </c>
      <c r="AB61" s="144"/>
      <c r="AC61" s="144">
        <f>X61</f>
        <v>0</v>
      </c>
      <c r="AD61" s="144"/>
      <c r="AE61" s="145">
        <f t="shared" ref="AE61:AE72" si="9">AD61</f>
        <v>0</v>
      </c>
      <c r="AF61" s="304"/>
      <c r="AG61" s="304"/>
      <c r="AH61" s="304"/>
      <c r="AI61" s="304"/>
      <c r="AJ61" s="304"/>
      <c r="AK61" s="304"/>
      <c r="AL61" s="304"/>
      <c r="AM61" s="304"/>
      <c r="AN61" s="304"/>
      <c r="AO61" s="304"/>
      <c r="AP61" s="304"/>
      <c r="AQ61" s="304"/>
      <c r="AR61" s="304"/>
      <c r="AS61" s="304"/>
      <c r="AT61" s="304"/>
      <c r="AU61" s="304"/>
      <c r="AV61" s="304"/>
      <c r="AW61" s="304"/>
      <c r="AX61" s="304"/>
      <c r="AY61" s="304"/>
      <c r="AZ61" s="304"/>
      <c r="BA61" s="304"/>
    </row>
    <row r="62" spans="1:53" s="288" customFormat="1" ht="15" customHeight="1">
      <c r="A62" s="287"/>
      <c r="B62" s="1577"/>
      <c r="C62" s="1599" t="s">
        <v>476</v>
      </c>
      <c r="D62" s="1579">
        <v>0.1</v>
      </c>
      <c r="E62" s="116"/>
      <c r="F62" s="122">
        <v>8</v>
      </c>
      <c r="G62" s="122">
        <v>1.6</v>
      </c>
      <c r="H62" s="122">
        <v>1.35</v>
      </c>
      <c r="I62" s="122">
        <f t="shared" ref="I62:I70" si="10">F62*G62*H62</f>
        <v>17.28</v>
      </c>
      <c r="J62" s="122"/>
      <c r="K62" s="122">
        <f t="shared" si="7"/>
        <v>17.28</v>
      </c>
      <c r="L62" s="122"/>
      <c r="M62" s="318"/>
      <c r="N62" s="123"/>
      <c r="O62" s="123"/>
      <c r="P62" s="123"/>
      <c r="Q62" s="123"/>
      <c r="R62" s="123"/>
      <c r="S62" s="130"/>
      <c r="T62" s="307"/>
      <c r="U62" s="1605"/>
      <c r="V62" s="738">
        <f t="shared" si="8"/>
        <v>17.28</v>
      </c>
      <c r="W62" s="305"/>
      <c r="X62" s="428"/>
      <c r="Y62" s="632"/>
      <c r="Z62" s="102">
        <f t="shared" si="4"/>
        <v>17.28</v>
      </c>
      <c r="AA62" s="305"/>
      <c r="AB62" s="305"/>
      <c r="AC62" s="305"/>
      <c r="AD62" s="141">
        <f>F62*H62*2.1</f>
        <v>22.680000000000003</v>
      </c>
      <c r="AE62" s="140">
        <f t="shared" si="9"/>
        <v>22.680000000000003</v>
      </c>
      <c r="AF62" s="302"/>
      <c r="AG62" s="302"/>
      <c r="AH62" s="302"/>
      <c r="AI62" s="302"/>
      <c r="AJ62" s="302"/>
      <c r="AK62" s="302"/>
      <c r="AL62" s="302"/>
      <c r="AM62" s="302"/>
      <c r="AN62" s="302"/>
      <c r="AO62" s="302"/>
      <c r="AP62" s="302"/>
      <c r="AQ62" s="302"/>
      <c r="AR62" s="302"/>
      <c r="AS62" s="302"/>
      <c r="AT62" s="302"/>
      <c r="AU62" s="302"/>
      <c r="AV62" s="302"/>
      <c r="AW62" s="302"/>
      <c r="AX62" s="302"/>
      <c r="AY62" s="302"/>
      <c r="AZ62" s="302"/>
      <c r="BA62" s="302"/>
    </row>
    <row r="63" spans="1:53" s="288" customFormat="1" ht="15" customHeight="1" thickBot="1">
      <c r="B63" s="1577"/>
      <c r="C63" s="1601"/>
      <c r="D63" s="1580"/>
      <c r="E63" s="300"/>
      <c r="F63" s="89">
        <v>9</v>
      </c>
      <c r="G63" s="89">
        <v>1.6</v>
      </c>
      <c r="H63" s="89">
        <v>1.4</v>
      </c>
      <c r="I63" s="102">
        <f t="shared" si="10"/>
        <v>20.16</v>
      </c>
      <c r="J63" s="89"/>
      <c r="K63" s="102">
        <f t="shared" si="7"/>
        <v>20.16</v>
      </c>
      <c r="L63" s="102"/>
      <c r="M63" s="323"/>
      <c r="N63" s="123"/>
      <c r="O63" s="123"/>
      <c r="P63" s="123"/>
      <c r="Q63" s="123"/>
      <c r="R63" s="123"/>
      <c r="S63" s="130"/>
      <c r="T63" s="306"/>
      <c r="U63" s="1605"/>
      <c r="V63" s="739">
        <f t="shared" si="8"/>
        <v>20.16</v>
      </c>
      <c r="W63" s="144"/>
      <c r="X63" s="432"/>
      <c r="Y63" s="632"/>
      <c r="Z63" s="102">
        <f t="shared" si="4"/>
        <v>20.16</v>
      </c>
      <c r="AA63" s="342"/>
      <c r="AB63" s="342"/>
      <c r="AC63" s="342"/>
      <c r="AD63" s="141">
        <f>F63*H63*2.1</f>
        <v>26.46</v>
      </c>
      <c r="AE63" s="140">
        <f t="shared" si="9"/>
        <v>26.46</v>
      </c>
      <c r="AF63" s="302"/>
      <c r="AG63" s="302"/>
      <c r="AH63" s="302"/>
      <c r="AI63" s="302"/>
      <c r="AJ63" s="302"/>
      <c r="AK63" s="302"/>
      <c r="AL63" s="302"/>
      <c r="AM63" s="302"/>
      <c r="AN63" s="302"/>
      <c r="AO63" s="302"/>
      <c r="AP63" s="302"/>
      <c r="AQ63" s="302"/>
      <c r="AR63" s="302"/>
      <c r="AS63" s="302"/>
      <c r="AT63" s="302"/>
      <c r="AU63" s="302"/>
      <c r="AV63" s="302"/>
      <c r="AW63" s="302"/>
      <c r="AX63" s="302"/>
      <c r="AY63" s="302"/>
      <c r="AZ63" s="302"/>
      <c r="BA63" s="302"/>
    </row>
    <row r="64" spans="1:53" s="288" customFormat="1" ht="15" customHeight="1" thickTop="1" thickBot="1">
      <c r="B64" s="1577"/>
      <c r="C64" s="1601"/>
      <c r="D64" s="1580"/>
      <c r="E64" s="642"/>
      <c r="F64" s="18">
        <v>4</v>
      </c>
      <c r="G64" s="18">
        <v>1.6</v>
      </c>
      <c r="H64" s="18">
        <v>1.35</v>
      </c>
      <c r="I64" s="18">
        <f t="shared" si="10"/>
        <v>8.64</v>
      </c>
      <c r="J64" s="18"/>
      <c r="K64" s="18">
        <f t="shared" si="7"/>
        <v>8.64</v>
      </c>
      <c r="L64" s="18"/>
      <c r="M64" s="323"/>
      <c r="N64" s="123"/>
      <c r="O64" s="123"/>
      <c r="P64" s="123"/>
      <c r="Q64" s="123"/>
      <c r="R64" s="123"/>
      <c r="S64" s="123"/>
      <c r="T64" s="306"/>
      <c r="U64" s="1605"/>
      <c r="V64" s="739">
        <f t="shared" si="8"/>
        <v>8.64</v>
      </c>
      <c r="W64" s="144"/>
      <c r="X64" s="432"/>
      <c r="Y64" s="632"/>
      <c r="Z64" s="102">
        <f>K64</f>
        <v>8.64</v>
      </c>
      <c r="AA64" s="342"/>
      <c r="AB64" s="342"/>
      <c r="AC64" s="342"/>
      <c r="AD64" s="141">
        <f>F64*H64*2.1</f>
        <v>11.340000000000002</v>
      </c>
      <c r="AE64" s="140">
        <f t="shared" si="9"/>
        <v>11.340000000000002</v>
      </c>
      <c r="AF64" s="302"/>
      <c r="AG64" s="302"/>
      <c r="AH64" s="302"/>
      <c r="AI64" s="302"/>
      <c r="AJ64" s="302"/>
      <c r="AK64" s="302"/>
      <c r="AL64" s="302"/>
      <c r="AM64" s="302"/>
      <c r="AN64" s="302"/>
      <c r="AO64" s="302"/>
      <c r="AP64" s="302"/>
      <c r="AQ64" s="302"/>
      <c r="AR64" s="302"/>
      <c r="AS64" s="302"/>
      <c r="AT64" s="302"/>
      <c r="AU64" s="302"/>
      <c r="AV64" s="302"/>
      <c r="AW64" s="302"/>
      <c r="AX64" s="302"/>
      <c r="AY64" s="302"/>
      <c r="AZ64" s="302"/>
      <c r="BA64" s="302"/>
    </row>
    <row r="65" spans="2:53" s="288" customFormat="1" ht="15" customHeight="1" thickTop="1" thickBot="1">
      <c r="B65" s="1577"/>
      <c r="C65" s="1601"/>
      <c r="D65" s="1580"/>
      <c r="E65" s="642"/>
      <c r="F65" s="18">
        <v>4</v>
      </c>
      <c r="G65" s="18">
        <v>1.6</v>
      </c>
      <c r="H65" s="18">
        <v>0.2</v>
      </c>
      <c r="I65" s="18">
        <f t="shared" si="10"/>
        <v>1.2800000000000002</v>
      </c>
      <c r="J65" s="18"/>
      <c r="K65" s="18">
        <f t="shared" si="7"/>
        <v>1.2800000000000002</v>
      </c>
      <c r="L65" s="18"/>
      <c r="M65" s="323"/>
      <c r="N65" s="123"/>
      <c r="O65" s="123"/>
      <c r="P65" s="123"/>
      <c r="Q65" s="123"/>
      <c r="R65" s="123"/>
      <c r="S65" s="123"/>
      <c r="T65" s="306"/>
      <c r="U65" s="1605"/>
      <c r="V65" s="739">
        <f t="shared" si="8"/>
        <v>1.2800000000000002</v>
      </c>
      <c r="W65" s="144"/>
      <c r="X65" s="432"/>
      <c r="Y65" s="632"/>
      <c r="Z65" s="102">
        <f>K65</f>
        <v>1.2800000000000002</v>
      </c>
      <c r="AA65" s="342"/>
      <c r="AB65" s="342"/>
      <c r="AC65" s="342"/>
      <c r="AD65" s="141">
        <f>F65*H65*2.1</f>
        <v>1.6800000000000002</v>
      </c>
      <c r="AE65" s="140">
        <f t="shared" si="9"/>
        <v>1.6800000000000002</v>
      </c>
      <c r="AF65" s="302"/>
      <c r="AG65" s="302"/>
      <c r="AH65" s="302"/>
      <c r="AI65" s="302"/>
      <c r="AJ65" s="302"/>
      <c r="AK65" s="302"/>
      <c r="AL65" s="302"/>
      <c r="AM65" s="302"/>
      <c r="AN65" s="302"/>
      <c r="AO65" s="302"/>
      <c r="AP65" s="302"/>
      <c r="AQ65" s="302"/>
      <c r="AR65" s="302"/>
      <c r="AS65" s="302"/>
      <c r="AT65" s="302"/>
      <c r="AU65" s="302"/>
      <c r="AV65" s="302"/>
      <c r="AW65" s="302"/>
      <c r="AX65" s="302"/>
      <c r="AY65" s="302"/>
      <c r="AZ65" s="302"/>
      <c r="BA65" s="302"/>
    </row>
    <row r="66" spans="2:53" s="288" customFormat="1" ht="15" customHeight="1" thickTop="1" thickBot="1">
      <c r="B66" s="1577"/>
      <c r="C66" s="1601"/>
      <c r="D66" s="1580"/>
      <c r="E66" s="642"/>
      <c r="F66" s="89">
        <v>7</v>
      </c>
      <c r="G66" s="89">
        <v>1.4</v>
      </c>
      <c r="H66" s="89">
        <v>1.6</v>
      </c>
      <c r="I66" s="89">
        <f t="shared" si="10"/>
        <v>15.68</v>
      </c>
      <c r="J66" s="89"/>
      <c r="K66" s="89">
        <f t="shared" si="7"/>
        <v>15.68</v>
      </c>
      <c r="L66" s="658">
        <f>SUM(K62:K66)</f>
        <v>63.04</v>
      </c>
      <c r="M66" s="737">
        <f>D62*L66</f>
        <v>6.3040000000000003</v>
      </c>
      <c r="N66" s="123"/>
      <c r="O66" s="123"/>
      <c r="P66" s="123"/>
      <c r="Q66" s="123"/>
      <c r="R66" s="123"/>
      <c r="S66" s="123"/>
      <c r="T66" s="306"/>
      <c r="U66" s="1605"/>
      <c r="V66" s="739">
        <f t="shared" si="8"/>
        <v>15.68</v>
      </c>
      <c r="W66" s="144"/>
      <c r="X66" s="432"/>
      <c r="Y66" s="632"/>
      <c r="Z66" s="102">
        <f>K66</f>
        <v>15.68</v>
      </c>
      <c r="AA66" s="342"/>
      <c r="AB66" s="342"/>
      <c r="AC66" s="342"/>
      <c r="AD66" s="141">
        <f>F66*H66*2.1</f>
        <v>23.520000000000003</v>
      </c>
      <c r="AE66" s="140">
        <f t="shared" si="9"/>
        <v>23.520000000000003</v>
      </c>
      <c r="AF66" s="302"/>
      <c r="AG66" s="302"/>
      <c r="AH66" s="302"/>
      <c r="AI66" s="302"/>
      <c r="AJ66" s="302"/>
      <c r="AK66" s="302"/>
      <c r="AL66" s="302"/>
      <c r="AM66" s="302"/>
      <c r="AN66" s="302"/>
      <c r="AO66" s="302"/>
      <c r="AP66" s="302"/>
      <c r="AQ66" s="302"/>
      <c r="AR66" s="302"/>
      <c r="AS66" s="302"/>
      <c r="AT66" s="302"/>
      <c r="AU66" s="302"/>
      <c r="AV66" s="302"/>
      <c r="AW66" s="302"/>
      <c r="AX66" s="302"/>
      <c r="AY66" s="302"/>
      <c r="AZ66" s="302"/>
      <c r="BA66" s="302"/>
    </row>
    <row r="67" spans="2:53" s="288" customFormat="1" ht="15" customHeight="1" thickTop="1" thickBot="1">
      <c r="B67" s="1578"/>
      <c r="C67" s="1600"/>
      <c r="D67" s="1581"/>
      <c r="E67" s="440"/>
      <c r="F67" s="20"/>
      <c r="G67" s="20"/>
      <c r="H67" s="644">
        <f>SUM(H62:H66)</f>
        <v>5.9</v>
      </c>
      <c r="I67" s="20"/>
      <c r="J67" s="20"/>
      <c r="K67" s="20"/>
      <c r="L67" s="644"/>
      <c r="M67" s="21"/>
      <c r="N67" s="123"/>
      <c r="O67" s="123"/>
      <c r="P67" s="123"/>
      <c r="Q67" s="123"/>
      <c r="R67" s="123"/>
      <c r="S67" s="123"/>
      <c r="T67" s="123"/>
      <c r="U67" s="1605"/>
      <c r="V67" s="740"/>
      <c r="W67" s="723"/>
      <c r="X67" s="436"/>
      <c r="Y67" s="632"/>
      <c r="Z67" s="102"/>
      <c r="AA67" s="305"/>
      <c r="AB67" s="305"/>
      <c r="AC67" s="305"/>
      <c r="AD67" s="146"/>
      <c r="AE67" s="147"/>
      <c r="AF67" s="302"/>
      <c r="AG67" s="302"/>
      <c r="AH67" s="302"/>
      <c r="AI67" s="302"/>
      <c r="AJ67" s="302"/>
      <c r="AK67" s="302"/>
      <c r="AL67" s="302"/>
      <c r="AM67" s="302"/>
      <c r="AN67" s="302"/>
      <c r="AO67" s="302"/>
      <c r="AP67" s="302"/>
      <c r="AQ67" s="302"/>
      <c r="AR67" s="302"/>
      <c r="AS67" s="302"/>
      <c r="AT67" s="302"/>
      <c r="AU67" s="302"/>
      <c r="AV67" s="302"/>
      <c r="AW67" s="302"/>
      <c r="AX67" s="302"/>
      <c r="AY67" s="302"/>
      <c r="AZ67" s="302"/>
      <c r="BA67" s="302"/>
    </row>
    <row r="68" spans="2:53" ht="15" customHeight="1">
      <c r="B68" s="1576" t="s">
        <v>256</v>
      </c>
      <c r="C68" s="1586" t="s">
        <v>169</v>
      </c>
      <c r="D68" s="1580">
        <v>0.4</v>
      </c>
      <c r="E68" s="315" t="s">
        <v>535</v>
      </c>
      <c r="F68" s="312">
        <v>1</v>
      </c>
      <c r="G68" s="22">
        <v>3.3</v>
      </c>
      <c r="H68" s="22">
        <v>4</v>
      </c>
      <c r="I68" s="102">
        <f t="shared" si="10"/>
        <v>13.2</v>
      </c>
      <c r="J68" s="22"/>
      <c r="K68" s="102">
        <f>I68-J68</f>
        <v>13.2</v>
      </c>
      <c r="L68" s="102"/>
      <c r="M68" s="35"/>
      <c r="N68" s="123"/>
      <c r="O68" s="123"/>
      <c r="P68" s="123"/>
      <c r="Q68" s="123"/>
      <c r="R68" s="123"/>
      <c r="S68" s="130"/>
      <c r="T68" s="123"/>
      <c r="U68" s="1602"/>
      <c r="V68" s="146"/>
      <c r="W68" s="146">
        <f>K72+K91</f>
        <v>90</v>
      </c>
      <c r="X68" s="146"/>
      <c r="Y68" s="632"/>
      <c r="Z68" s="102">
        <f t="shared" si="4"/>
        <v>13.2</v>
      </c>
      <c r="AA68" s="146">
        <f>W68</f>
        <v>90</v>
      </c>
      <c r="AB68" s="146">
        <v>78.25</v>
      </c>
      <c r="AC68" s="146">
        <f>X68</f>
        <v>0</v>
      </c>
      <c r="AD68" s="146"/>
      <c r="AE68" s="147">
        <f t="shared" si="9"/>
        <v>0</v>
      </c>
    </row>
    <row r="69" spans="2:53" ht="15" customHeight="1">
      <c r="B69" s="1577"/>
      <c r="C69" s="1586"/>
      <c r="D69" s="1580"/>
      <c r="E69" s="315"/>
      <c r="F69" s="313">
        <v>0</v>
      </c>
      <c r="G69" s="102">
        <v>3.3</v>
      </c>
      <c r="H69" s="102">
        <v>3.7</v>
      </c>
      <c r="I69" s="102">
        <f t="shared" si="10"/>
        <v>0</v>
      </c>
      <c r="J69" s="102"/>
      <c r="K69" s="102">
        <f>I69-J69</f>
        <v>0</v>
      </c>
      <c r="L69" s="102"/>
      <c r="M69" s="319"/>
      <c r="N69" s="123"/>
      <c r="O69" s="123"/>
      <c r="P69" s="123"/>
      <c r="Q69" s="123"/>
      <c r="R69" s="123"/>
      <c r="S69" s="130"/>
      <c r="T69" s="123"/>
      <c r="U69" s="1602"/>
      <c r="V69" s="141"/>
      <c r="W69" s="141"/>
      <c r="X69" s="141"/>
      <c r="Y69" s="632"/>
      <c r="Z69" s="102">
        <f t="shared" si="4"/>
        <v>0</v>
      </c>
      <c r="AA69" s="141">
        <f>W69</f>
        <v>0</v>
      </c>
      <c r="AB69" s="141"/>
      <c r="AC69" s="141">
        <f>X69</f>
        <v>0</v>
      </c>
      <c r="AD69" s="141"/>
      <c r="AE69" s="140">
        <f t="shared" si="9"/>
        <v>0</v>
      </c>
    </row>
    <row r="70" spans="2:53" ht="15" customHeight="1">
      <c r="B70" s="1577"/>
      <c r="C70" s="1586"/>
      <c r="D70" s="1580"/>
      <c r="E70" s="315"/>
      <c r="F70" s="313">
        <v>0</v>
      </c>
      <c r="G70" s="102">
        <v>2.5</v>
      </c>
      <c r="H70" s="102">
        <v>32</v>
      </c>
      <c r="I70" s="102">
        <f t="shared" si="10"/>
        <v>0</v>
      </c>
      <c r="J70" s="102"/>
      <c r="K70" s="102">
        <f>I70-J70</f>
        <v>0</v>
      </c>
      <c r="L70" s="102"/>
      <c r="M70" s="319"/>
      <c r="N70" s="123"/>
      <c r="O70" s="123"/>
      <c r="P70" s="123"/>
      <c r="Q70" s="123"/>
      <c r="R70" s="123"/>
      <c r="S70" s="130"/>
      <c r="T70" s="123"/>
      <c r="U70" s="1602"/>
      <c r="V70" s="141"/>
      <c r="W70" s="141"/>
      <c r="X70" s="141"/>
      <c r="Y70" s="632"/>
      <c r="Z70" s="102">
        <f t="shared" si="4"/>
        <v>0</v>
      </c>
      <c r="AA70" s="141">
        <f>W70</f>
        <v>0</v>
      </c>
      <c r="AB70" s="141"/>
      <c r="AC70" s="141">
        <f>X70</f>
        <v>0</v>
      </c>
      <c r="AD70" s="141"/>
      <c r="AE70" s="140">
        <f t="shared" si="9"/>
        <v>0</v>
      </c>
    </row>
    <row r="71" spans="2:53" ht="13.8" thickBot="1">
      <c r="B71" s="1577"/>
      <c r="C71" s="1593"/>
      <c r="D71" s="1581"/>
      <c r="E71" s="316"/>
      <c r="F71" s="314"/>
      <c r="G71" s="20"/>
      <c r="H71" s="20"/>
      <c r="I71" s="102"/>
      <c r="J71" s="89"/>
      <c r="K71" s="102"/>
      <c r="L71" s="102">
        <f>SUM(K68:K71)</f>
        <v>13.2</v>
      </c>
      <c r="M71" s="323">
        <f>D68*L71</f>
        <v>5.28</v>
      </c>
      <c r="N71" s="123"/>
      <c r="O71" s="123"/>
      <c r="P71" s="123"/>
      <c r="Q71" s="123"/>
      <c r="R71" s="123"/>
      <c r="S71" s="130"/>
      <c r="T71" s="123"/>
      <c r="U71" s="1602" t="s">
        <v>256</v>
      </c>
      <c r="V71" s="141"/>
      <c r="W71" s="141"/>
      <c r="X71" s="141"/>
      <c r="Y71" s="632"/>
      <c r="Z71" s="102">
        <f t="shared" si="4"/>
        <v>0</v>
      </c>
      <c r="AA71" s="141">
        <f>W71</f>
        <v>0</v>
      </c>
      <c r="AB71" s="141"/>
      <c r="AC71" s="141">
        <f>X71</f>
        <v>0</v>
      </c>
      <c r="AD71" s="141"/>
      <c r="AE71" s="140">
        <f t="shared" si="9"/>
        <v>0</v>
      </c>
    </row>
    <row r="72" spans="2:53">
      <c r="B72" s="1577"/>
      <c r="C72" s="1585" t="s">
        <v>170</v>
      </c>
      <c r="D72" s="1587">
        <v>0.3</v>
      </c>
      <c r="E72" s="116"/>
      <c r="F72" s="122">
        <v>0</v>
      </c>
      <c r="G72" s="122">
        <v>3.25</v>
      </c>
      <c r="H72" s="122">
        <f>43+26+33+15+18</f>
        <v>135</v>
      </c>
      <c r="I72" s="122">
        <f>F72* G72*H72</f>
        <v>0</v>
      </c>
      <c r="J72" s="16"/>
      <c r="K72" s="122">
        <f>I72-J72</f>
        <v>0</v>
      </c>
      <c r="L72" s="122"/>
      <c r="M72" s="17"/>
      <c r="N72" s="123"/>
      <c r="O72" s="123"/>
      <c r="P72" s="123"/>
      <c r="Q72" s="123"/>
      <c r="R72" s="123"/>
      <c r="S72" s="130"/>
      <c r="T72" s="123"/>
      <c r="U72" s="1606"/>
      <c r="V72" s="141"/>
      <c r="W72" s="141"/>
      <c r="X72" s="141"/>
      <c r="Y72" s="632"/>
      <c r="Z72" s="102">
        <f t="shared" si="4"/>
        <v>0</v>
      </c>
      <c r="AA72" s="141">
        <f>W72</f>
        <v>0</v>
      </c>
      <c r="AB72" s="141"/>
      <c r="AC72" s="141">
        <f>X72</f>
        <v>0</v>
      </c>
      <c r="AD72" s="141"/>
      <c r="AE72" s="140">
        <f t="shared" si="9"/>
        <v>0</v>
      </c>
    </row>
    <row r="73" spans="2:53">
      <c r="B73" s="1577"/>
      <c r="C73" s="1586"/>
      <c r="D73" s="1588"/>
      <c r="E73" s="119"/>
      <c r="F73" s="102">
        <v>0</v>
      </c>
      <c r="G73" s="102">
        <v>3.25</v>
      </c>
      <c r="H73" s="102">
        <f>21+72+30</f>
        <v>123</v>
      </c>
      <c r="I73" s="102">
        <f t="shared" ref="I73:I88" si="11">F73*G73*H73</f>
        <v>0</v>
      </c>
      <c r="J73" s="102"/>
      <c r="K73" s="102">
        <f t="shared" ref="K73:K119" si="12">I73-J73</f>
        <v>0</v>
      </c>
      <c r="L73" s="102"/>
      <c r="M73" s="319"/>
      <c r="N73" s="123"/>
      <c r="O73" s="123"/>
      <c r="P73" s="123"/>
      <c r="Q73" s="123"/>
      <c r="R73" s="123"/>
      <c r="S73" s="130"/>
      <c r="T73" s="123"/>
      <c r="U73" s="1606"/>
      <c r="V73" s="141"/>
      <c r="W73" s="141"/>
      <c r="X73" s="141"/>
      <c r="Y73" s="632"/>
      <c r="Z73" s="102">
        <f t="shared" si="4"/>
        <v>0</v>
      </c>
      <c r="AA73" s="141"/>
      <c r="AB73" s="141"/>
      <c r="AC73" s="141"/>
      <c r="AD73" s="141"/>
      <c r="AE73" s="140"/>
    </row>
    <row r="74" spans="2:53">
      <c r="B74" s="1577"/>
      <c r="C74" s="1586"/>
      <c r="D74" s="1588"/>
      <c r="E74" s="309"/>
      <c r="F74" s="102">
        <v>0</v>
      </c>
      <c r="G74" s="102">
        <v>0.8</v>
      </c>
      <c r="H74" s="102">
        <v>7</v>
      </c>
      <c r="I74" s="102">
        <f t="shared" si="11"/>
        <v>0</v>
      </c>
      <c r="J74" s="102"/>
      <c r="K74" s="102">
        <f t="shared" si="12"/>
        <v>0</v>
      </c>
      <c r="L74" s="102"/>
      <c r="M74" s="319"/>
      <c r="N74" s="123"/>
      <c r="O74" s="123"/>
      <c r="P74" s="123"/>
      <c r="Q74" s="123"/>
      <c r="R74" s="123"/>
      <c r="S74" s="130"/>
      <c r="T74" s="123"/>
      <c r="U74" s="1606"/>
      <c r="V74" s="141"/>
      <c r="W74" s="141"/>
      <c r="X74" s="141"/>
      <c r="Y74" s="632"/>
      <c r="Z74" s="102">
        <f t="shared" ref="Z74:Z127" si="13">K74</f>
        <v>0</v>
      </c>
      <c r="AA74" s="141"/>
      <c r="AB74" s="141"/>
      <c r="AC74" s="141"/>
      <c r="AD74" s="141"/>
      <c r="AE74" s="140"/>
    </row>
    <row r="75" spans="2:53">
      <c r="B75" s="1577"/>
      <c r="C75" s="1586"/>
      <c r="D75" s="1588"/>
      <c r="E75" s="119"/>
      <c r="F75" s="102">
        <v>0</v>
      </c>
      <c r="G75" s="102">
        <v>3.3</v>
      </c>
      <c r="H75" s="102">
        <v>8.5</v>
      </c>
      <c r="I75" s="102">
        <f t="shared" si="11"/>
        <v>0</v>
      </c>
      <c r="J75" s="102"/>
      <c r="K75" s="102">
        <f t="shared" si="12"/>
        <v>0</v>
      </c>
      <c r="L75" s="102"/>
      <c r="M75" s="319"/>
      <c r="N75" s="123"/>
      <c r="O75" s="123"/>
      <c r="P75" s="123"/>
      <c r="Q75" s="123"/>
      <c r="R75" s="123"/>
      <c r="S75" s="130"/>
      <c r="T75" s="123"/>
      <c r="U75" s="1606"/>
      <c r="V75" s="141"/>
      <c r="W75" s="141"/>
      <c r="X75" s="141"/>
      <c r="Y75" s="632"/>
      <c r="Z75" s="102">
        <f t="shared" si="13"/>
        <v>0</v>
      </c>
      <c r="AA75" s="141"/>
      <c r="AB75" s="141"/>
      <c r="AC75" s="141"/>
      <c r="AD75" s="141"/>
      <c r="AE75" s="140"/>
    </row>
    <row r="76" spans="2:53">
      <c r="B76" s="1577"/>
      <c r="C76" s="1586"/>
      <c r="D76" s="1588"/>
      <c r="E76" s="119"/>
      <c r="F76" s="102">
        <v>0</v>
      </c>
      <c r="G76" s="102">
        <v>0.8</v>
      </c>
      <c r="H76" s="102">
        <v>5.5</v>
      </c>
      <c r="I76" s="102">
        <f t="shared" si="11"/>
        <v>0</v>
      </c>
      <c r="J76" s="102"/>
      <c r="K76" s="102">
        <f t="shared" si="12"/>
        <v>0</v>
      </c>
      <c r="L76" s="102"/>
      <c r="M76" s="319"/>
      <c r="N76" s="123"/>
      <c r="O76" s="123"/>
      <c r="P76" s="123"/>
      <c r="Q76" s="123"/>
      <c r="R76" s="123"/>
      <c r="S76" s="130"/>
      <c r="T76" s="123"/>
      <c r="U76" s="1606"/>
      <c r="V76" s="141"/>
      <c r="W76" s="141"/>
      <c r="X76" s="141"/>
      <c r="Y76" s="632"/>
      <c r="Z76" s="102">
        <f t="shared" si="13"/>
        <v>0</v>
      </c>
      <c r="AA76" s="141"/>
      <c r="AB76" s="141"/>
      <c r="AC76" s="141"/>
      <c r="AD76" s="141"/>
      <c r="AE76" s="140"/>
    </row>
    <row r="77" spans="2:53">
      <c r="B77" s="1577"/>
      <c r="C77" s="1586"/>
      <c r="D77" s="1588"/>
      <c r="E77" s="309"/>
      <c r="F77" s="102">
        <v>0</v>
      </c>
      <c r="G77" s="102">
        <v>0.8</v>
      </c>
      <c r="H77" s="102">
        <v>10.8</v>
      </c>
      <c r="I77" s="102">
        <f t="shared" si="11"/>
        <v>0</v>
      </c>
      <c r="J77" s="102"/>
      <c r="K77" s="102">
        <f t="shared" si="12"/>
        <v>0</v>
      </c>
      <c r="L77" s="102"/>
      <c r="M77" s="319"/>
      <c r="N77" s="123"/>
      <c r="O77" s="123"/>
      <c r="P77" s="123"/>
      <c r="Q77" s="123"/>
      <c r="R77" s="123"/>
      <c r="S77" s="130"/>
      <c r="T77" s="123"/>
      <c r="U77" s="1606"/>
      <c r="V77" s="141"/>
      <c r="W77" s="141"/>
      <c r="X77" s="141"/>
      <c r="Y77" s="632"/>
      <c r="Z77" s="102">
        <f t="shared" si="13"/>
        <v>0</v>
      </c>
      <c r="AA77" s="141"/>
      <c r="AB77" s="141"/>
      <c r="AC77" s="141"/>
      <c r="AD77" s="141">
        <f>F77*H77*2.1</f>
        <v>0</v>
      </c>
      <c r="AE77" s="140">
        <f>AD77</f>
        <v>0</v>
      </c>
    </row>
    <row r="78" spans="2:53">
      <c r="B78" s="1577"/>
      <c r="C78" s="1586"/>
      <c r="D78" s="1588"/>
      <c r="E78" s="309"/>
      <c r="F78" s="102">
        <v>0</v>
      </c>
      <c r="G78" s="102">
        <v>3</v>
      </c>
      <c r="H78" s="102">
        <v>5.5</v>
      </c>
      <c r="I78" s="102">
        <f t="shared" si="11"/>
        <v>0</v>
      </c>
      <c r="J78" s="102"/>
      <c r="K78" s="102">
        <f t="shared" si="12"/>
        <v>0</v>
      </c>
      <c r="L78" s="102"/>
      <c r="M78" s="319"/>
      <c r="N78" s="123"/>
      <c r="O78" s="123"/>
      <c r="P78" s="123"/>
      <c r="Q78" s="123"/>
      <c r="R78" s="123"/>
      <c r="S78" s="130"/>
      <c r="T78" s="123"/>
      <c r="U78" s="1606"/>
      <c r="V78" s="141"/>
      <c r="W78" s="141"/>
      <c r="X78" s="141"/>
      <c r="Y78" s="632"/>
      <c r="Z78" s="102">
        <f t="shared" si="13"/>
        <v>0</v>
      </c>
      <c r="AA78" s="141"/>
      <c r="AB78" s="141"/>
      <c r="AC78" s="141"/>
      <c r="AD78" s="141"/>
      <c r="AE78" s="140"/>
    </row>
    <row r="79" spans="2:53">
      <c r="B79" s="1577"/>
      <c r="C79" s="1586"/>
      <c r="D79" s="1588"/>
      <c r="E79" s="309"/>
      <c r="F79" s="102">
        <v>0</v>
      </c>
      <c r="G79" s="102">
        <v>3</v>
      </c>
      <c r="H79" s="102">
        <v>3.5</v>
      </c>
      <c r="I79" s="102">
        <f t="shared" si="11"/>
        <v>0</v>
      </c>
      <c r="J79" s="102"/>
      <c r="K79" s="102">
        <f t="shared" si="12"/>
        <v>0</v>
      </c>
      <c r="L79" s="102"/>
      <c r="M79" s="319"/>
      <c r="N79" s="123"/>
      <c r="O79" s="123"/>
      <c r="P79" s="123"/>
      <c r="Q79" s="123"/>
      <c r="R79" s="123"/>
      <c r="S79" s="130"/>
      <c r="T79" s="123"/>
      <c r="U79" s="1606"/>
      <c r="V79" s="141"/>
      <c r="W79" s="141"/>
      <c r="X79" s="141"/>
      <c r="Y79" s="632"/>
      <c r="Z79" s="102">
        <f t="shared" si="13"/>
        <v>0</v>
      </c>
      <c r="AA79" s="141"/>
      <c r="AB79" s="141"/>
      <c r="AC79" s="141"/>
      <c r="AD79" s="141"/>
      <c r="AE79" s="140"/>
    </row>
    <row r="80" spans="2:53">
      <c r="B80" s="1577"/>
      <c r="C80" s="1586"/>
      <c r="D80" s="1588"/>
      <c r="E80" s="309"/>
      <c r="F80" s="102">
        <v>0</v>
      </c>
      <c r="G80" s="102">
        <v>3</v>
      </c>
      <c r="H80" s="102">
        <v>4</v>
      </c>
      <c r="I80" s="102">
        <f t="shared" si="11"/>
        <v>0</v>
      </c>
      <c r="J80" s="102"/>
      <c r="K80" s="102">
        <f t="shared" si="12"/>
        <v>0</v>
      </c>
      <c r="L80" s="102"/>
      <c r="M80" s="319"/>
      <c r="N80" s="123"/>
      <c r="O80" s="123"/>
      <c r="P80" s="123"/>
      <c r="Q80" s="123"/>
      <c r="R80" s="123"/>
      <c r="S80" s="130"/>
      <c r="T80" s="123"/>
      <c r="U80" s="1606"/>
      <c r="V80" s="141"/>
      <c r="W80" s="141"/>
      <c r="X80" s="141"/>
      <c r="Y80" s="632"/>
      <c r="Z80" s="102">
        <f t="shared" si="13"/>
        <v>0</v>
      </c>
      <c r="AA80" s="141"/>
      <c r="AB80" s="141"/>
      <c r="AC80" s="141"/>
      <c r="AD80" s="141"/>
      <c r="AE80" s="140"/>
    </row>
    <row r="81" spans="2:31">
      <c r="B81" s="1577"/>
      <c r="C81" s="1586"/>
      <c r="D81" s="1588"/>
      <c r="E81" s="309"/>
      <c r="F81" s="102">
        <v>0</v>
      </c>
      <c r="G81" s="102">
        <v>3</v>
      </c>
      <c r="H81" s="102">
        <v>10.8</v>
      </c>
      <c r="I81" s="102">
        <f t="shared" si="11"/>
        <v>0</v>
      </c>
      <c r="J81" s="102"/>
      <c r="K81" s="102">
        <f t="shared" si="12"/>
        <v>0</v>
      </c>
      <c r="L81" s="102"/>
      <c r="M81" s="319"/>
      <c r="N81" s="123"/>
      <c r="O81" s="123"/>
      <c r="P81" s="123"/>
      <c r="Q81" s="123"/>
      <c r="R81" s="123"/>
      <c r="S81" s="130"/>
      <c r="T81" s="123"/>
      <c r="U81" s="1606"/>
      <c r="V81" s="141"/>
      <c r="W81" s="141"/>
      <c r="X81" s="141"/>
      <c r="Y81" s="632"/>
      <c r="Z81" s="102">
        <f t="shared" si="13"/>
        <v>0</v>
      </c>
      <c r="AA81" s="141"/>
      <c r="AB81" s="141"/>
      <c r="AC81" s="141"/>
      <c r="AD81" s="141"/>
      <c r="AE81" s="140"/>
    </row>
    <row r="82" spans="2:31">
      <c r="B82" s="1577"/>
      <c r="C82" s="1586"/>
      <c r="D82" s="1588"/>
      <c r="E82" s="309"/>
      <c r="F82" s="102">
        <v>0</v>
      </c>
      <c r="G82" s="102">
        <v>3</v>
      </c>
      <c r="H82" s="102">
        <v>10</v>
      </c>
      <c r="I82" s="102">
        <f t="shared" si="11"/>
        <v>0</v>
      </c>
      <c r="J82" s="102"/>
      <c r="K82" s="102">
        <f t="shared" si="12"/>
        <v>0</v>
      </c>
      <c r="L82" s="102"/>
      <c r="M82" s="319"/>
      <c r="N82" s="123"/>
      <c r="O82" s="123"/>
      <c r="P82" s="123"/>
      <c r="Q82" s="123"/>
      <c r="R82" s="123"/>
      <c r="S82" s="130"/>
      <c r="T82" s="123"/>
      <c r="U82" s="1606"/>
      <c r="V82" s="141"/>
      <c r="W82" s="141"/>
      <c r="X82" s="141"/>
      <c r="Y82" s="632"/>
      <c r="Z82" s="102">
        <f t="shared" si="13"/>
        <v>0</v>
      </c>
      <c r="AA82" s="141"/>
      <c r="AB82" s="141"/>
      <c r="AC82" s="141"/>
      <c r="AD82" s="141"/>
      <c r="AE82" s="140"/>
    </row>
    <row r="83" spans="2:31">
      <c r="B83" s="1577"/>
      <c r="C83" s="1586"/>
      <c r="D83" s="1588"/>
      <c r="E83" s="309"/>
      <c r="F83" s="102">
        <v>0</v>
      </c>
      <c r="G83" s="102">
        <v>3</v>
      </c>
      <c r="H83" s="102">
        <v>10.8</v>
      </c>
      <c r="I83" s="102">
        <f t="shared" si="11"/>
        <v>0</v>
      </c>
      <c r="J83" s="102"/>
      <c r="K83" s="102">
        <f t="shared" si="12"/>
        <v>0</v>
      </c>
      <c r="L83" s="102"/>
      <c r="M83" s="319"/>
      <c r="N83" s="123"/>
      <c r="O83" s="123"/>
      <c r="P83" s="123"/>
      <c r="Q83" s="123"/>
      <c r="R83" s="123"/>
      <c r="S83" s="130"/>
      <c r="T83" s="123"/>
      <c r="U83" s="1606"/>
      <c r="V83" s="141"/>
      <c r="W83" s="141"/>
      <c r="X83" s="141"/>
      <c r="Y83" s="632"/>
      <c r="Z83" s="102">
        <f t="shared" si="13"/>
        <v>0</v>
      </c>
      <c r="AA83" s="141"/>
      <c r="AB83" s="141"/>
      <c r="AC83" s="141"/>
      <c r="AD83" s="141"/>
      <c r="AE83" s="140"/>
    </row>
    <row r="84" spans="2:31">
      <c r="B84" s="1577"/>
      <c r="C84" s="1586"/>
      <c r="D84" s="1588"/>
      <c r="E84" s="309"/>
      <c r="F84" s="102">
        <v>0</v>
      </c>
      <c r="G84" s="102">
        <v>0.8</v>
      </c>
      <c r="H84" s="102">
        <v>14</v>
      </c>
      <c r="I84" s="102">
        <f t="shared" si="11"/>
        <v>0</v>
      </c>
      <c r="J84" s="102"/>
      <c r="K84" s="102">
        <f t="shared" si="12"/>
        <v>0</v>
      </c>
      <c r="L84" s="102"/>
      <c r="M84" s="319"/>
      <c r="N84" s="123"/>
      <c r="O84" s="123"/>
      <c r="P84" s="123"/>
      <c r="Q84" s="123"/>
      <c r="R84" s="123"/>
      <c r="S84" s="130"/>
      <c r="T84" s="123"/>
      <c r="U84" s="1606"/>
      <c r="V84" s="141"/>
      <c r="W84" s="141"/>
      <c r="X84" s="141"/>
      <c r="Y84" s="632"/>
      <c r="Z84" s="102">
        <f t="shared" si="13"/>
        <v>0</v>
      </c>
      <c r="AA84" s="141"/>
      <c r="AB84" s="141"/>
      <c r="AC84" s="141"/>
      <c r="AD84" s="141"/>
      <c r="AE84" s="140"/>
    </row>
    <row r="85" spans="2:31">
      <c r="B85" s="1577"/>
      <c r="C85" s="1586"/>
      <c r="D85" s="1588"/>
      <c r="E85" s="309"/>
      <c r="F85" s="102">
        <v>0</v>
      </c>
      <c r="G85" s="102">
        <v>3</v>
      </c>
      <c r="H85" s="102">
        <v>5.5</v>
      </c>
      <c r="I85" s="102">
        <f t="shared" si="11"/>
        <v>0</v>
      </c>
      <c r="J85" s="102"/>
      <c r="K85" s="102">
        <f t="shared" si="12"/>
        <v>0</v>
      </c>
      <c r="L85" s="102"/>
      <c r="M85" s="319"/>
      <c r="N85" s="123"/>
      <c r="O85" s="123"/>
      <c r="P85" s="123"/>
      <c r="Q85" s="123"/>
      <c r="R85" s="123"/>
      <c r="S85" s="130"/>
      <c r="T85" s="123"/>
      <c r="U85" s="1606"/>
      <c r="V85" s="141"/>
      <c r="W85" s="141"/>
      <c r="X85" s="141"/>
      <c r="Y85" s="632"/>
      <c r="Z85" s="102">
        <f t="shared" si="13"/>
        <v>0</v>
      </c>
      <c r="AA85" s="141"/>
      <c r="AB85" s="141"/>
      <c r="AC85" s="141"/>
      <c r="AD85" s="141"/>
      <c r="AE85" s="140"/>
    </row>
    <row r="86" spans="2:31">
      <c r="B86" s="1577"/>
      <c r="C86" s="1586"/>
      <c r="D86" s="1588"/>
      <c r="E86" s="309"/>
      <c r="F86" s="102">
        <v>0</v>
      </c>
      <c r="G86" s="102">
        <v>5.5</v>
      </c>
      <c r="H86" s="102">
        <v>36.299999999999997</v>
      </c>
      <c r="I86" s="102">
        <f t="shared" si="11"/>
        <v>0</v>
      </c>
      <c r="J86" s="102"/>
      <c r="K86" s="102">
        <f t="shared" si="12"/>
        <v>0</v>
      </c>
      <c r="L86" s="102"/>
      <c r="M86" s="319"/>
      <c r="N86" s="123"/>
      <c r="O86" s="123"/>
      <c r="P86" s="123"/>
      <c r="Q86" s="123"/>
      <c r="R86" s="123"/>
      <c r="S86" s="130"/>
      <c r="T86" s="123"/>
      <c r="U86" s="1606"/>
      <c r="V86" s="141"/>
      <c r="W86" s="141"/>
      <c r="X86" s="141"/>
      <c r="Y86" s="632"/>
      <c r="Z86" s="102">
        <f t="shared" si="13"/>
        <v>0</v>
      </c>
      <c r="AA86" s="141"/>
      <c r="AB86" s="141"/>
      <c r="AC86" s="141"/>
      <c r="AD86" s="141"/>
      <c r="AE86" s="140"/>
    </row>
    <row r="87" spans="2:31" ht="14.7" customHeight="1">
      <c r="B87" s="1577"/>
      <c r="C87" s="1586"/>
      <c r="D87" s="1588"/>
      <c r="E87" s="309"/>
      <c r="F87" s="102">
        <v>0</v>
      </c>
      <c r="G87" s="102">
        <v>6.5</v>
      </c>
      <c r="H87" s="102">
        <v>19.399999999999999</v>
      </c>
      <c r="I87" s="102">
        <f t="shared" si="11"/>
        <v>0</v>
      </c>
      <c r="J87" s="102"/>
      <c r="K87" s="102">
        <f t="shared" si="12"/>
        <v>0</v>
      </c>
      <c r="L87" s="102"/>
      <c r="M87" s="319"/>
      <c r="N87" s="123"/>
      <c r="O87" s="123"/>
      <c r="P87" s="123"/>
      <c r="Q87" s="123"/>
      <c r="R87" s="123"/>
      <c r="S87" s="130"/>
      <c r="T87" s="123"/>
      <c r="U87" s="1606"/>
      <c r="V87" s="141"/>
      <c r="W87" s="141"/>
      <c r="X87" s="141"/>
      <c r="Y87" s="632"/>
      <c r="Z87" s="102">
        <f t="shared" si="13"/>
        <v>0</v>
      </c>
      <c r="AA87" s="141">
        <f>W87</f>
        <v>0</v>
      </c>
      <c r="AB87" s="141"/>
      <c r="AC87" s="141">
        <f>X87</f>
        <v>0</v>
      </c>
      <c r="AD87" s="141"/>
      <c r="AE87" s="140">
        <f>AD87</f>
        <v>0</v>
      </c>
    </row>
    <row r="88" spans="2:31">
      <c r="B88" s="1577"/>
      <c r="C88" s="1586"/>
      <c r="D88" s="1588"/>
      <c r="E88" s="309"/>
      <c r="F88" s="102">
        <v>0</v>
      </c>
      <c r="G88" s="102">
        <v>3.3</v>
      </c>
      <c r="H88" s="102">
        <v>8</v>
      </c>
      <c r="I88" s="102">
        <f t="shared" si="11"/>
        <v>0</v>
      </c>
      <c r="J88" s="102"/>
      <c r="K88" s="102">
        <f t="shared" si="12"/>
        <v>0</v>
      </c>
      <c r="L88" s="102"/>
      <c r="M88" s="319"/>
      <c r="N88" s="123"/>
      <c r="O88" s="123"/>
      <c r="P88" s="123"/>
      <c r="Q88" s="123"/>
      <c r="R88" s="123"/>
      <c r="S88" s="130"/>
      <c r="T88" s="123"/>
      <c r="U88" s="1606"/>
      <c r="V88" s="141"/>
      <c r="W88" s="141"/>
      <c r="X88" s="141"/>
      <c r="Y88" s="632"/>
      <c r="Z88" s="102">
        <f t="shared" si="13"/>
        <v>0</v>
      </c>
      <c r="AA88" s="141">
        <f>W88</f>
        <v>0</v>
      </c>
      <c r="AB88" s="141"/>
      <c r="AC88" s="141">
        <f>X88</f>
        <v>0</v>
      </c>
      <c r="AD88" s="141">
        <f>F88*H88*2.1</f>
        <v>0</v>
      </c>
      <c r="AE88" s="140">
        <f>AD88</f>
        <v>0</v>
      </c>
    </row>
    <row r="89" spans="2:31">
      <c r="B89" s="1577"/>
      <c r="C89" s="1586"/>
      <c r="D89" s="1588"/>
      <c r="E89" s="119"/>
      <c r="F89" s="102"/>
      <c r="G89" s="102"/>
      <c r="H89" s="102"/>
      <c r="I89" s="102"/>
      <c r="J89" s="102"/>
      <c r="K89" s="102">
        <f t="shared" si="12"/>
        <v>0</v>
      </c>
      <c r="L89" s="102"/>
      <c r="M89" s="319"/>
      <c r="N89" s="123"/>
      <c r="O89" s="123"/>
      <c r="P89" s="123"/>
      <c r="Q89" s="123"/>
      <c r="R89" s="123"/>
      <c r="S89" s="130"/>
      <c r="T89" s="123"/>
      <c r="U89" s="1606"/>
      <c r="V89" s="141"/>
      <c r="W89" s="141"/>
      <c r="X89" s="141"/>
      <c r="Y89" s="632"/>
      <c r="Z89" s="102">
        <f t="shared" si="13"/>
        <v>0</v>
      </c>
      <c r="AA89" s="141"/>
      <c r="AB89" s="141"/>
      <c r="AC89" s="141"/>
      <c r="AD89" s="141"/>
      <c r="AE89" s="140"/>
    </row>
    <row r="90" spans="2:31" ht="13.8" thickBot="1">
      <c r="B90" s="1577"/>
      <c r="C90" s="1586"/>
      <c r="D90" s="1588"/>
      <c r="E90" s="119"/>
      <c r="F90" s="89"/>
      <c r="G90" s="89"/>
      <c r="H90" s="89"/>
      <c r="I90" s="102"/>
      <c r="J90" s="89"/>
      <c r="K90" s="102">
        <f t="shared" si="12"/>
        <v>0</v>
      </c>
      <c r="L90" s="102">
        <f>SUM(K72:K90)</f>
        <v>0</v>
      </c>
      <c r="M90" s="319">
        <f>D72*L90</f>
        <v>0</v>
      </c>
      <c r="N90" s="123"/>
      <c r="O90" s="123"/>
      <c r="P90" s="123"/>
      <c r="Q90" s="123"/>
      <c r="R90" s="123"/>
      <c r="S90" s="130"/>
      <c r="T90" s="123"/>
      <c r="U90" s="1602"/>
      <c r="V90" s="141"/>
      <c r="W90" s="141"/>
      <c r="X90" s="141"/>
      <c r="Y90" s="632"/>
      <c r="Z90" s="102">
        <f t="shared" si="13"/>
        <v>0</v>
      </c>
      <c r="AA90" s="141">
        <f>W90</f>
        <v>0</v>
      </c>
      <c r="AB90" s="141"/>
      <c r="AC90" s="141">
        <f>X90</f>
        <v>0</v>
      </c>
      <c r="AD90" s="141"/>
      <c r="AE90" s="140">
        <f>AD90</f>
        <v>0</v>
      </c>
    </row>
    <row r="91" spans="2:31">
      <c r="B91" s="1577"/>
      <c r="C91" s="1582" t="s">
        <v>170</v>
      </c>
      <c r="D91" s="1587">
        <v>0.2</v>
      </c>
      <c r="E91" s="317" t="s">
        <v>299</v>
      </c>
      <c r="F91" s="16">
        <v>1</v>
      </c>
      <c r="G91" s="16">
        <v>1.5</v>
      </c>
      <c r="H91" s="16">
        <v>60</v>
      </c>
      <c r="I91" s="16">
        <f t="shared" ref="I91:I115" si="14">F91*G91*H91</f>
        <v>90</v>
      </c>
      <c r="J91" s="122"/>
      <c r="K91" s="122">
        <f>I91-J91</f>
        <v>90</v>
      </c>
      <c r="L91" s="122"/>
      <c r="M91" s="318"/>
      <c r="N91" s="123"/>
      <c r="O91" s="123"/>
      <c r="P91" s="123"/>
      <c r="Q91" s="123"/>
      <c r="R91" s="123"/>
      <c r="S91" s="130"/>
      <c r="T91" s="123"/>
      <c r="U91" s="1602"/>
      <c r="V91" s="141"/>
      <c r="W91" s="141"/>
      <c r="X91" s="141"/>
      <c r="Y91" s="632"/>
      <c r="Z91" s="102">
        <f t="shared" si="13"/>
        <v>90</v>
      </c>
      <c r="AA91" s="141">
        <f>W91</f>
        <v>0</v>
      </c>
      <c r="AB91" s="141"/>
      <c r="AC91" s="141">
        <f>X91</f>
        <v>0</v>
      </c>
      <c r="AD91" s="141"/>
      <c r="AE91" s="140">
        <f>AD91</f>
        <v>0</v>
      </c>
    </row>
    <row r="92" spans="2:31">
      <c r="B92" s="1577"/>
      <c r="C92" s="1583"/>
      <c r="D92" s="1588"/>
      <c r="E92" s="110" t="s">
        <v>300</v>
      </c>
      <c r="F92" s="18">
        <v>0</v>
      </c>
      <c r="G92" s="18">
        <v>3.25</v>
      </c>
      <c r="H92" s="18">
        <v>40</v>
      </c>
      <c r="I92" s="18">
        <f t="shared" si="14"/>
        <v>0</v>
      </c>
      <c r="J92" s="102"/>
      <c r="K92" s="102">
        <f t="shared" si="12"/>
        <v>0</v>
      </c>
      <c r="L92" s="102"/>
      <c r="M92" s="319"/>
      <c r="N92" s="123"/>
      <c r="O92" s="123"/>
      <c r="P92" s="123"/>
      <c r="Q92" s="123"/>
      <c r="R92" s="123"/>
      <c r="S92" s="130"/>
      <c r="T92" s="123"/>
      <c r="U92" s="1602"/>
      <c r="V92" s="141"/>
      <c r="W92" s="141"/>
      <c r="X92" s="141"/>
      <c r="Y92" s="632"/>
      <c r="Z92" s="102">
        <f t="shared" si="13"/>
        <v>0</v>
      </c>
      <c r="AA92" s="141"/>
      <c r="AB92" s="141"/>
      <c r="AC92" s="141"/>
      <c r="AD92" s="141"/>
      <c r="AE92" s="140"/>
    </row>
    <row r="93" spans="2:31">
      <c r="B93" s="1577"/>
      <c r="C93" s="1583"/>
      <c r="D93" s="1588"/>
      <c r="E93" s="110"/>
      <c r="F93" s="18">
        <v>0</v>
      </c>
      <c r="G93" s="18">
        <v>3.3</v>
      </c>
      <c r="H93" s="18">
        <v>7</v>
      </c>
      <c r="I93" s="18">
        <f t="shared" si="14"/>
        <v>0</v>
      </c>
      <c r="J93" s="102"/>
      <c r="K93" s="102">
        <f t="shared" si="12"/>
        <v>0</v>
      </c>
      <c r="L93" s="102"/>
      <c r="M93" s="319"/>
      <c r="N93" s="123"/>
      <c r="O93" s="123"/>
      <c r="P93" s="123"/>
      <c r="Q93" s="123"/>
      <c r="R93" s="123"/>
      <c r="S93" s="130"/>
      <c r="T93" s="123"/>
      <c r="U93" s="1602"/>
      <c r="V93" s="141"/>
      <c r="W93" s="141"/>
      <c r="X93" s="141"/>
      <c r="Y93" s="632"/>
      <c r="Z93" s="102">
        <f t="shared" si="13"/>
        <v>0</v>
      </c>
      <c r="AA93" s="141"/>
      <c r="AB93" s="141"/>
      <c r="AC93" s="141"/>
      <c r="AD93" s="141">
        <f>F93*H93/2</f>
        <v>0</v>
      </c>
      <c r="AE93" s="140">
        <f>AD93</f>
        <v>0</v>
      </c>
    </row>
    <row r="94" spans="2:31">
      <c r="B94" s="1577"/>
      <c r="C94" s="1583"/>
      <c r="D94" s="1588"/>
      <c r="E94" s="110"/>
      <c r="F94" s="18">
        <v>0</v>
      </c>
      <c r="G94" s="18">
        <v>3.3</v>
      </c>
      <c r="H94" s="18">
        <v>8</v>
      </c>
      <c r="I94" s="18">
        <f t="shared" si="14"/>
        <v>0</v>
      </c>
      <c r="J94" s="102"/>
      <c r="K94" s="102">
        <f t="shared" si="12"/>
        <v>0</v>
      </c>
      <c r="L94" s="102"/>
      <c r="M94" s="319"/>
      <c r="N94" s="123"/>
      <c r="O94" s="123"/>
      <c r="P94" s="123"/>
      <c r="Q94" s="123"/>
      <c r="R94" s="123"/>
      <c r="S94" s="130"/>
      <c r="T94" s="123"/>
      <c r="U94" s="1602"/>
      <c r="V94" s="141"/>
      <c r="W94" s="141"/>
      <c r="X94" s="141"/>
      <c r="Y94" s="632"/>
      <c r="Z94" s="102">
        <f t="shared" si="13"/>
        <v>0</v>
      </c>
      <c r="AA94" s="141"/>
      <c r="AB94" s="141"/>
      <c r="AC94" s="141"/>
      <c r="AD94" s="141">
        <f>F94*H94*2.1/5</f>
        <v>0</v>
      </c>
      <c r="AE94" s="140">
        <f>AD94</f>
        <v>0</v>
      </c>
    </row>
    <row r="95" spans="2:31">
      <c r="B95" s="1577"/>
      <c r="C95" s="1583"/>
      <c r="D95" s="1588"/>
      <c r="E95" s="110"/>
      <c r="F95" s="18">
        <v>0</v>
      </c>
      <c r="G95" s="18">
        <v>3.3</v>
      </c>
      <c r="H95" s="18">
        <v>10</v>
      </c>
      <c r="I95" s="18">
        <f t="shared" si="14"/>
        <v>0</v>
      </c>
      <c r="J95" s="102"/>
      <c r="K95" s="102">
        <f t="shared" si="12"/>
        <v>0</v>
      </c>
      <c r="L95" s="102"/>
      <c r="M95" s="319"/>
      <c r="N95" s="123"/>
      <c r="O95" s="123"/>
      <c r="P95" s="123"/>
      <c r="Q95" s="123"/>
      <c r="R95" s="123"/>
      <c r="S95" s="130"/>
      <c r="T95" s="123"/>
      <c r="U95" s="1602"/>
      <c r="V95" s="141"/>
      <c r="W95" s="141"/>
      <c r="X95" s="141"/>
      <c r="Y95" s="632"/>
      <c r="Z95" s="102">
        <f t="shared" si="13"/>
        <v>0</v>
      </c>
      <c r="AA95" s="141"/>
      <c r="AB95" s="141"/>
      <c r="AC95" s="141"/>
      <c r="AD95" s="141"/>
      <c r="AE95" s="140"/>
    </row>
    <row r="96" spans="2:31">
      <c r="B96" s="1577"/>
      <c r="C96" s="1583"/>
      <c r="D96" s="1588"/>
      <c r="E96" s="110"/>
      <c r="F96" s="18">
        <v>0</v>
      </c>
      <c r="G96" s="18">
        <v>3.3</v>
      </c>
      <c r="H96" s="18">
        <v>4</v>
      </c>
      <c r="I96" s="18">
        <f t="shared" si="14"/>
        <v>0</v>
      </c>
      <c r="J96" s="102"/>
      <c r="K96" s="102">
        <f t="shared" si="12"/>
        <v>0</v>
      </c>
      <c r="L96" s="102"/>
      <c r="M96" s="319"/>
      <c r="N96" s="123"/>
      <c r="O96" s="123"/>
      <c r="P96" s="123"/>
      <c r="Q96" s="123"/>
      <c r="R96" s="123"/>
      <c r="S96" s="130"/>
      <c r="T96" s="123"/>
      <c r="U96" s="1602"/>
      <c r="V96" s="141"/>
      <c r="W96" s="141"/>
      <c r="X96" s="141"/>
      <c r="Y96" s="632"/>
      <c r="Z96" s="102">
        <f t="shared" si="13"/>
        <v>0</v>
      </c>
      <c r="AA96" s="141"/>
      <c r="AB96" s="141"/>
      <c r="AC96" s="141"/>
      <c r="AD96" s="141"/>
      <c r="AE96" s="140"/>
    </row>
    <row r="97" spans="2:31">
      <c r="B97" s="1577"/>
      <c r="C97" s="1583"/>
      <c r="D97" s="1588"/>
      <c r="E97" s="110"/>
      <c r="F97" s="18">
        <v>0</v>
      </c>
      <c r="G97" s="18">
        <v>3.3</v>
      </c>
      <c r="H97" s="18">
        <v>10</v>
      </c>
      <c r="I97" s="18">
        <f t="shared" si="14"/>
        <v>0</v>
      </c>
      <c r="J97" s="102"/>
      <c r="K97" s="102">
        <f t="shared" si="12"/>
        <v>0</v>
      </c>
      <c r="L97" s="102"/>
      <c r="M97" s="319"/>
      <c r="N97" s="123"/>
      <c r="O97" s="123"/>
      <c r="P97" s="123"/>
      <c r="Q97" s="123"/>
      <c r="R97" s="123"/>
      <c r="S97" s="130"/>
      <c r="T97" s="123"/>
      <c r="U97" s="1602"/>
      <c r="V97" s="141"/>
      <c r="W97" s="141"/>
      <c r="X97" s="141"/>
      <c r="Y97" s="632"/>
      <c r="Z97" s="102">
        <f t="shared" si="13"/>
        <v>0</v>
      </c>
      <c r="AA97" s="141"/>
      <c r="AB97" s="141"/>
      <c r="AC97" s="141"/>
      <c r="AD97" s="141"/>
      <c r="AE97" s="140"/>
    </row>
    <row r="98" spans="2:31">
      <c r="B98" s="1577"/>
      <c r="C98" s="1583"/>
      <c r="D98" s="1588"/>
      <c r="E98" s="110"/>
      <c r="F98" s="18">
        <v>0</v>
      </c>
      <c r="G98" s="18">
        <v>3</v>
      </c>
      <c r="H98" s="18">
        <v>5</v>
      </c>
      <c r="I98" s="18">
        <f t="shared" si="14"/>
        <v>0</v>
      </c>
      <c r="J98" s="102"/>
      <c r="K98" s="102">
        <f t="shared" si="12"/>
        <v>0</v>
      </c>
      <c r="L98" s="102"/>
      <c r="M98" s="319"/>
      <c r="N98" s="123"/>
      <c r="O98" s="123"/>
      <c r="P98" s="123"/>
      <c r="Q98" s="123"/>
      <c r="R98" s="123"/>
      <c r="S98" s="130"/>
      <c r="T98" s="123"/>
      <c r="U98" s="1602"/>
      <c r="V98" s="141"/>
      <c r="W98" s="141"/>
      <c r="X98" s="141"/>
      <c r="Y98" s="632"/>
      <c r="Z98" s="102">
        <f t="shared" si="13"/>
        <v>0</v>
      </c>
      <c r="AA98" s="141"/>
      <c r="AB98" s="141"/>
      <c r="AC98" s="141"/>
      <c r="AD98" s="141"/>
      <c r="AE98" s="140"/>
    </row>
    <row r="99" spans="2:31">
      <c r="B99" s="1577"/>
      <c r="C99" s="1583"/>
      <c r="D99" s="1588"/>
      <c r="E99" s="110"/>
      <c r="F99" s="18">
        <v>0</v>
      </c>
      <c r="G99" s="18">
        <v>3</v>
      </c>
      <c r="H99" s="18">
        <v>4</v>
      </c>
      <c r="I99" s="18">
        <f t="shared" si="14"/>
        <v>0</v>
      </c>
      <c r="J99" s="102"/>
      <c r="K99" s="102">
        <f t="shared" si="12"/>
        <v>0</v>
      </c>
      <c r="L99" s="102"/>
      <c r="M99" s="319"/>
      <c r="N99" s="123"/>
      <c r="O99" s="123"/>
      <c r="P99" s="123"/>
      <c r="Q99" s="123"/>
      <c r="R99" s="123"/>
      <c r="S99" s="130"/>
      <c r="T99" s="123"/>
      <c r="U99" s="1602"/>
      <c r="V99" s="141"/>
      <c r="W99" s="141"/>
      <c r="X99" s="141"/>
      <c r="Y99" s="632"/>
      <c r="Z99" s="102">
        <f t="shared" si="13"/>
        <v>0</v>
      </c>
      <c r="AA99" s="141"/>
      <c r="AB99" s="141"/>
      <c r="AC99" s="141"/>
      <c r="AD99" s="141">
        <f>F99*H99*2.1</f>
        <v>0</v>
      </c>
      <c r="AE99" s="140">
        <f>AD99</f>
        <v>0</v>
      </c>
    </row>
    <row r="100" spans="2:31">
      <c r="B100" s="1577"/>
      <c r="C100" s="1583"/>
      <c r="D100" s="1588"/>
      <c r="E100" s="110"/>
      <c r="F100" s="18">
        <v>0</v>
      </c>
      <c r="G100" s="18">
        <v>3</v>
      </c>
      <c r="H100" s="18">
        <v>2.8</v>
      </c>
      <c r="I100" s="18">
        <f t="shared" si="14"/>
        <v>0</v>
      </c>
      <c r="J100" s="102"/>
      <c r="K100" s="102">
        <f t="shared" si="12"/>
        <v>0</v>
      </c>
      <c r="L100" s="102"/>
      <c r="M100" s="319"/>
      <c r="N100" s="123"/>
      <c r="O100" s="123"/>
      <c r="P100" s="123"/>
      <c r="Q100" s="123"/>
      <c r="R100" s="123"/>
      <c r="S100" s="130"/>
      <c r="T100" s="123"/>
      <c r="U100" s="1602"/>
      <c r="V100" s="141"/>
      <c r="W100" s="141"/>
      <c r="X100" s="141"/>
      <c r="Y100" s="632"/>
      <c r="Z100" s="102">
        <f t="shared" si="13"/>
        <v>0</v>
      </c>
      <c r="AA100" s="141"/>
      <c r="AB100" s="141"/>
      <c r="AC100" s="141"/>
      <c r="AD100" s="141"/>
      <c r="AE100" s="140"/>
    </row>
    <row r="101" spans="2:31">
      <c r="B101" s="1577"/>
      <c r="C101" s="1583"/>
      <c r="D101" s="1588"/>
      <c r="E101" s="110"/>
      <c r="F101" s="18">
        <v>0</v>
      </c>
      <c r="G101" s="18">
        <v>3</v>
      </c>
      <c r="H101" s="18">
        <v>14</v>
      </c>
      <c r="I101" s="18">
        <f t="shared" si="14"/>
        <v>0</v>
      </c>
      <c r="J101" s="102"/>
      <c r="K101" s="102">
        <f t="shared" si="12"/>
        <v>0</v>
      </c>
      <c r="L101" s="102"/>
      <c r="M101" s="319"/>
      <c r="N101" s="123"/>
      <c r="O101" s="123"/>
      <c r="P101" s="123"/>
      <c r="Q101" s="123"/>
      <c r="R101" s="123"/>
      <c r="S101" s="130"/>
      <c r="T101" s="123"/>
      <c r="U101" s="1602"/>
      <c r="V101" s="141"/>
      <c r="W101" s="141"/>
      <c r="X101" s="141"/>
      <c r="Y101" s="632"/>
      <c r="Z101" s="102">
        <f t="shared" si="13"/>
        <v>0</v>
      </c>
      <c r="AA101" s="141"/>
      <c r="AB101" s="141"/>
      <c r="AC101" s="141"/>
      <c r="AD101" s="141"/>
      <c r="AE101" s="140"/>
    </row>
    <row r="102" spans="2:31">
      <c r="B102" s="1577"/>
      <c r="C102" s="1583"/>
      <c r="D102" s="1588"/>
      <c r="E102" s="110"/>
      <c r="F102" s="18">
        <v>0</v>
      </c>
      <c r="G102" s="18">
        <v>3</v>
      </c>
      <c r="H102" s="18">
        <v>3</v>
      </c>
      <c r="I102" s="18">
        <f t="shared" si="14"/>
        <v>0</v>
      </c>
      <c r="J102" s="102"/>
      <c r="K102" s="102">
        <f t="shared" si="12"/>
        <v>0</v>
      </c>
      <c r="L102" s="102"/>
      <c r="M102" s="319"/>
      <c r="N102" s="123"/>
      <c r="O102" s="123"/>
      <c r="P102" s="123"/>
      <c r="Q102" s="123"/>
      <c r="R102" s="123"/>
      <c r="S102" s="130"/>
      <c r="T102" s="123"/>
      <c r="U102" s="1602"/>
      <c r="V102" s="141"/>
      <c r="W102" s="141"/>
      <c r="X102" s="141"/>
      <c r="Y102" s="632"/>
      <c r="Z102" s="102">
        <f t="shared" si="13"/>
        <v>0</v>
      </c>
      <c r="AA102" s="141"/>
      <c r="AB102" s="141"/>
      <c r="AC102" s="141"/>
      <c r="AD102" s="141"/>
      <c r="AE102" s="140"/>
    </row>
    <row r="103" spans="2:31">
      <c r="B103" s="1577"/>
      <c r="C103" s="1583"/>
      <c r="D103" s="1588"/>
      <c r="E103" s="110"/>
      <c r="F103" s="18">
        <v>0</v>
      </c>
      <c r="G103" s="18">
        <v>3</v>
      </c>
      <c r="H103" s="18">
        <v>3</v>
      </c>
      <c r="I103" s="18">
        <f t="shared" si="14"/>
        <v>0</v>
      </c>
      <c r="J103" s="102"/>
      <c r="K103" s="102">
        <f t="shared" si="12"/>
        <v>0</v>
      </c>
      <c r="L103" s="102"/>
      <c r="M103" s="319"/>
      <c r="N103" s="123"/>
      <c r="O103" s="123"/>
      <c r="P103" s="123"/>
      <c r="Q103" s="123"/>
      <c r="R103" s="123"/>
      <c r="S103" s="130"/>
      <c r="T103" s="123"/>
      <c r="U103" s="1602"/>
      <c r="V103" s="141"/>
      <c r="W103" s="141"/>
      <c r="X103" s="141"/>
      <c r="Y103" s="632"/>
      <c r="Z103" s="102">
        <f t="shared" si="13"/>
        <v>0</v>
      </c>
      <c r="AA103" s="141"/>
      <c r="AB103" s="141"/>
      <c r="AC103" s="141"/>
      <c r="AD103" s="141"/>
      <c r="AE103" s="140"/>
    </row>
    <row r="104" spans="2:31">
      <c r="B104" s="1577"/>
      <c r="C104" s="1583"/>
      <c r="D104" s="1588"/>
      <c r="E104" s="110"/>
      <c r="F104" s="18">
        <v>0</v>
      </c>
      <c r="G104" s="18">
        <v>3</v>
      </c>
      <c r="H104" s="18">
        <v>10.6</v>
      </c>
      <c r="I104" s="18">
        <f t="shared" si="14"/>
        <v>0</v>
      </c>
      <c r="J104" s="102"/>
      <c r="K104" s="102">
        <f t="shared" si="12"/>
        <v>0</v>
      </c>
      <c r="L104" s="102"/>
      <c r="M104" s="319"/>
      <c r="N104" s="123"/>
      <c r="O104" s="123"/>
      <c r="P104" s="123"/>
      <c r="Q104" s="123"/>
      <c r="R104" s="123"/>
      <c r="S104" s="130"/>
      <c r="T104" s="123"/>
      <c r="U104" s="1602"/>
      <c r="V104" s="141"/>
      <c r="W104" s="141"/>
      <c r="X104" s="141"/>
      <c r="Y104" s="632"/>
      <c r="Z104" s="102">
        <f t="shared" si="13"/>
        <v>0</v>
      </c>
      <c r="AA104" s="141"/>
      <c r="AB104" s="141"/>
      <c r="AC104" s="141"/>
      <c r="AD104" s="141"/>
      <c r="AE104" s="140"/>
    </row>
    <row r="105" spans="2:31">
      <c r="B105" s="1577"/>
      <c r="C105" s="1583"/>
      <c r="D105" s="1588"/>
      <c r="E105" s="110"/>
      <c r="F105" s="18">
        <v>0</v>
      </c>
      <c r="G105" s="18">
        <v>3</v>
      </c>
      <c r="H105" s="18">
        <v>14</v>
      </c>
      <c r="I105" s="18">
        <f t="shared" si="14"/>
        <v>0</v>
      </c>
      <c r="J105" s="102"/>
      <c r="K105" s="102">
        <f t="shared" si="12"/>
        <v>0</v>
      </c>
      <c r="L105" s="102"/>
      <c r="M105" s="319"/>
      <c r="N105" s="123"/>
      <c r="O105" s="123"/>
      <c r="P105" s="123"/>
      <c r="Q105" s="123"/>
      <c r="R105" s="123"/>
      <c r="S105" s="130"/>
      <c r="T105" s="123"/>
      <c r="U105" s="1602"/>
      <c r="V105" s="141"/>
      <c r="W105" s="141"/>
      <c r="X105" s="141"/>
      <c r="Y105" s="632"/>
      <c r="Z105" s="102">
        <f t="shared" si="13"/>
        <v>0</v>
      </c>
      <c r="AA105" s="141"/>
      <c r="AB105" s="141"/>
      <c r="AC105" s="141"/>
      <c r="AD105" s="141"/>
      <c r="AE105" s="140"/>
    </row>
    <row r="106" spans="2:31">
      <c r="B106" s="1577"/>
      <c r="C106" s="1583"/>
      <c r="D106" s="1588"/>
      <c r="E106" s="110"/>
      <c r="F106" s="18">
        <v>0</v>
      </c>
      <c r="G106" s="18">
        <v>3</v>
      </c>
      <c r="H106" s="18">
        <v>3</v>
      </c>
      <c r="I106" s="18">
        <f t="shared" si="14"/>
        <v>0</v>
      </c>
      <c r="J106" s="102"/>
      <c r="K106" s="102">
        <f t="shared" si="12"/>
        <v>0</v>
      </c>
      <c r="L106" s="102"/>
      <c r="M106" s="319"/>
      <c r="N106" s="123"/>
      <c r="O106" s="123"/>
      <c r="P106" s="123"/>
      <c r="Q106" s="123"/>
      <c r="R106" s="123"/>
      <c r="S106" s="130"/>
      <c r="T106" s="123"/>
      <c r="U106" s="1602"/>
      <c r="V106" s="141"/>
      <c r="W106" s="141"/>
      <c r="X106" s="141"/>
      <c r="Y106" s="632"/>
      <c r="Z106" s="102">
        <f t="shared" si="13"/>
        <v>0</v>
      </c>
      <c r="AA106" s="141"/>
      <c r="AB106" s="141"/>
      <c r="AC106" s="141"/>
      <c r="AD106" s="141"/>
      <c r="AE106" s="140"/>
    </row>
    <row r="107" spans="2:31">
      <c r="B107" s="1577"/>
      <c r="C107" s="1583"/>
      <c r="D107" s="1588"/>
      <c r="E107" s="110"/>
      <c r="F107" s="18">
        <v>0</v>
      </c>
      <c r="G107" s="18">
        <v>3</v>
      </c>
      <c r="H107" s="18">
        <v>7.1</v>
      </c>
      <c r="I107" s="18">
        <f t="shared" si="14"/>
        <v>0</v>
      </c>
      <c r="J107" s="102"/>
      <c r="K107" s="102">
        <f t="shared" si="12"/>
        <v>0</v>
      </c>
      <c r="L107" s="102"/>
      <c r="M107" s="319"/>
      <c r="N107" s="123"/>
      <c r="O107" s="123"/>
      <c r="P107" s="123"/>
      <c r="Q107" s="123"/>
      <c r="R107" s="123"/>
      <c r="S107" s="130"/>
      <c r="T107" s="123"/>
      <c r="U107" s="1602"/>
      <c r="V107" s="141"/>
      <c r="W107" s="141"/>
      <c r="X107" s="141"/>
      <c r="Y107" s="632"/>
      <c r="Z107" s="102">
        <f t="shared" si="13"/>
        <v>0</v>
      </c>
      <c r="AA107" s="141"/>
      <c r="AB107" s="141"/>
      <c r="AC107" s="141"/>
      <c r="AD107" s="141"/>
      <c r="AE107" s="140"/>
    </row>
    <row r="108" spans="2:31">
      <c r="B108" s="1577"/>
      <c r="C108" s="1583"/>
      <c r="D108" s="1588"/>
      <c r="E108" s="110"/>
      <c r="F108" s="18">
        <v>0</v>
      </c>
      <c r="G108" s="18">
        <v>3</v>
      </c>
      <c r="H108" s="18">
        <v>12.5</v>
      </c>
      <c r="I108" s="18">
        <f t="shared" si="14"/>
        <v>0</v>
      </c>
      <c r="J108" s="102"/>
      <c r="K108" s="102">
        <f t="shared" si="12"/>
        <v>0</v>
      </c>
      <c r="L108" s="102"/>
      <c r="M108" s="319"/>
      <c r="N108" s="123"/>
      <c r="O108" s="123"/>
      <c r="P108" s="123"/>
      <c r="Q108" s="123"/>
      <c r="R108" s="123"/>
      <c r="S108" s="130"/>
      <c r="T108" s="123"/>
      <c r="U108" s="1602"/>
      <c r="V108" s="141"/>
      <c r="W108" s="141"/>
      <c r="X108" s="141"/>
      <c r="Y108" s="632"/>
      <c r="Z108" s="102">
        <f t="shared" si="13"/>
        <v>0</v>
      </c>
      <c r="AA108" s="141"/>
      <c r="AB108" s="141"/>
      <c r="AC108" s="141"/>
      <c r="AD108" s="141"/>
      <c r="AE108" s="140"/>
    </row>
    <row r="109" spans="2:31">
      <c r="B109" s="1577"/>
      <c r="C109" s="1583"/>
      <c r="D109" s="1588"/>
      <c r="E109" s="110"/>
      <c r="F109" s="18">
        <v>0</v>
      </c>
      <c r="G109" s="18">
        <v>3</v>
      </c>
      <c r="H109" s="18">
        <v>2.5</v>
      </c>
      <c r="I109" s="18">
        <f t="shared" si="14"/>
        <v>0</v>
      </c>
      <c r="J109" s="102"/>
      <c r="K109" s="102">
        <f t="shared" si="12"/>
        <v>0</v>
      </c>
      <c r="L109" s="102"/>
      <c r="M109" s="319"/>
      <c r="N109" s="123"/>
      <c r="O109" s="123"/>
      <c r="P109" s="123"/>
      <c r="Q109" s="123"/>
      <c r="R109" s="123"/>
      <c r="S109" s="130"/>
      <c r="T109" s="123"/>
      <c r="U109" s="1602"/>
      <c r="V109" s="141"/>
      <c r="W109" s="141"/>
      <c r="X109" s="141"/>
      <c r="Y109" s="632"/>
      <c r="Z109" s="102">
        <f t="shared" si="13"/>
        <v>0</v>
      </c>
      <c r="AA109" s="141"/>
      <c r="AB109" s="141"/>
      <c r="AC109" s="141"/>
      <c r="AD109" s="141"/>
      <c r="AE109" s="140"/>
    </row>
    <row r="110" spans="2:31">
      <c r="B110" s="1577"/>
      <c r="C110" s="1583"/>
      <c r="D110" s="1588"/>
      <c r="E110" s="110"/>
      <c r="F110" s="18">
        <v>0</v>
      </c>
      <c r="G110" s="18">
        <v>3</v>
      </c>
      <c r="H110" s="18">
        <v>13</v>
      </c>
      <c r="I110" s="18">
        <f t="shared" si="14"/>
        <v>0</v>
      </c>
      <c r="J110" s="102"/>
      <c r="K110" s="102">
        <f t="shared" si="12"/>
        <v>0</v>
      </c>
      <c r="L110" s="102"/>
      <c r="M110" s="319"/>
      <c r="N110" s="123"/>
      <c r="O110" s="123"/>
      <c r="P110" s="123"/>
      <c r="Q110" s="123"/>
      <c r="R110" s="123"/>
      <c r="S110" s="130"/>
      <c r="T110" s="123"/>
      <c r="U110" s="1602"/>
      <c r="V110" s="141"/>
      <c r="W110" s="141"/>
      <c r="X110" s="141"/>
      <c r="Y110" s="632"/>
      <c r="Z110" s="102">
        <f t="shared" si="13"/>
        <v>0</v>
      </c>
      <c r="AA110" s="141"/>
      <c r="AB110" s="141"/>
      <c r="AC110" s="141"/>
      <c r="AD110" s="141"/>
      <c r="AE110" s="140"/>
    </row>
    <row r="111" spans="2:31">
      <c r="B111" s="1577"/>
      <c r="C111" s="1583"/>
      <c r="D111" s="1588"/>
      <c r="E111" s="110"/>
      <c r="F111" s="18">
        <v>0</v>
      </c>
      <c r="G111" s="18">
        <v>3</v>
      </c>
      <c r="H111" s="18">
        <v>6</v>
      </c>
      <c r="I111" s="18">
        <f t="shared" si="14"/>
        <v>0</v>
      </c>
      <c r="J111" s="102"/>
      <c r="K111" s="102">
        <f t="shared" si="12"/>
        <v>0</v>
      </c>
      <c r="L111" s="102"/>
      <c r="M111" s="319"/>
      <c r="N111" s="123"/>
      <c r="O111" s="123"/>
      <c r="P111" s="123"/>
      <c r="Q111" s="123"/>
      <c r="R111" s="123"/>
      <c r="S111" s="130"/>
      <c r="T111" s="123"/>
      <c r="U111" s="1602"/>
      <c r="V111" s="141"/>
      <c r="W111" s="141"/>
      <c r="X111" s="141"/>
      <c r="Y111" s="632"/>
      <c r="Z111" s="102">
        <f t="shared" si="13"/>
        <v>0</v>
      </c>
      <c r="AA111" s="141"/>
      <c r="AB111" s="141"/>
      <c r="AC111" s="141"/>
      <c r="AD111" s="141"/>
      <c r="AE111" s="140"/>
    </row>
    <row r="112" spans="2:31">
      <c r="B112" s="1577"/>
      <c r="C112" s="1583"/>
      <c r="D112" s="1588"/>
      <c r="E112" s="110"/>
      <c r="F112" s="18">
        <v>0</v>
      </c>
      <c r="G112" s="18">
        <v>3</v>
      </c>
      <c r="H112" s="18">
        <v>12</v>
      </c>
      <c r="I112" s="18">
        <f t="shared" si="14"/>
        <v>0</v>
      </c>
      <c r="J112" s="102"/>
      <c r="K112" s="102">
        <f t="shared" si="12"/>
        <v>0</v>
      </c>
      <c r="L112" s="102"/>
      <c r="M112" s="319"/>
      <c r="N112" s="123"/>
      <c r="O112" s="123"/>
      <c r="P112" s="123"/>
      <c r="Q112" s="123"/>
      <c r="R112" s="123"/>
      <c r="S112" s="130"/>
      <c r="T112" s="123"/>
      <c r="U112" s="1602"/>
      <c r="V112" s="141"/>
      <c r="W112" s="141"/>
      <c r="X112" s="141"/>
      <c r="Y112" s="632"/>
      <c r="Z112" s="102">
        <f t="shared" si="13"/>
        <v>0</v>
      </c>
      <c r="AA112" s="141"/>
      <c r="AB112" s="141"/>
      <c r="AC112" s="141"/>
      <c r="AD112" s="141"/>
      <c r="AE112" s="140"/>
    </row>
    <row r="113" spans="2:35">
      <c r="B113" s="1577"/>
      <c r="C113" s="1583"/>
      <c r="D113" s="1588"/>
      <c r="E113" s="110"/>
      <c r="F113" s="18">
        <v>0</v>
      </c>
      <c r="G113" s="18">
        <v>3</v>
      </c>
      <c r="H113" s="18">
        <v>3</v>
      </c>
      <c r="I113" s="18">
        <f t="shared" si="14"/>
        <v>0</v>
      </c>
      <c r="J113" s="102"/>
      <c r="K113" s="102">
        <f t="shared" si="12"/>
        <v>0</v>
      </c>
      <c r="L113" s="102"/>
      <c r="M113" s="319"/>
      <c r="N113" s="123"/>
      <c r="O113" s="123"/>
      <c r="P113" s="123"/>
      <c r="Q113" s="123"/>
      <c r="R113" s="123"/>
      <c r="S113" s="130"/>
      <c r="T113" s="123"/>
      <c r="U113" s="1602"/>
      <c r="V113" s="141"/>
      <c r="W113" s="141"/>
      <c r="X113" s="141"/>
      <c r="Y113" s="632"/>
      <c r="Z113" s="102">
        <f t="shared" si="13"/>
        <v>0</v>
      </c>
      <c r="AA113" s="141"/>
      <c r="AB113" s="141"/>
      <c r="AC113" s="141"/>
      <c r="AD113" s="141"/>
      <c r="AE113" s="140"/>
    </row>
    <row r="114" spans="2:35">
      <c r="B114" s="1577"/>
      <c r="C114" s="1583"/>
      <c r="D114" s="1588"/>
      <c r="E114" s="110"/>
      <c r="F114" s="18">
        <v>0</v>
      </c>
      <c r="G114" s="18">
        <v>3</v>
      </c>
      <c r="H114" s="18">
        <v>2</v>
      </c>
      <c r="I114" s="18">
        <f t="shared" si="14"/>
        <v>0</v>
      </c>
      <c r="J114" s="102"/>
      <c r="K114" s="102">
        <f t="shared" si="12"/>
        <v>0</v>
      </c>
      <c r="L114" s="102"/>
      <c r="M114" s="319"/>
      <c r="N114" s="123"/>
      <c r="O114" s="123"/>
      <c r="P114" s="123"/>
      <c r="Q114" s="123"/>
      <c r="R114" s="123"/>
      <c r="S114" s="130"/>
      <c r="T114" s="123"/>
      <c r="U114" s="1602"/>
      <c r="V114" s="141"/>
      <c r="W114" s="141"/>
      <c r="X114" s="141"/>
      <c r="Y114" s="632"/>
      <c r="Z114" s="102">
        <f t="shared" si="13"/>
        <v>0</v>
      </c>
      <c r="AA114" s="141"/>
      <c r="AB114" s="141"/>
      <c r="AC114" s="141"/>
      <c r="AD114" s="141"/>
      <c r="AE114" s="140"/>
    </row>
    <row r="115" spans="2:35">
      <c r="B115" s="1577"/>
      <c r="C115" s="1583"/>
      <c r="D115" s="1588"/>
      <c r="E115" s="110"/>
      <c r="F115" s="18">
        <v>0</v>
      </c>
      <c r="G115" s="18">
        <v>3.3</v>
      </c>
      <c r="H115" s="18">
        <v>11.4</v>
      </c>
      <c r="I115" s="18">
        <f t="shared" si="14"/>
        <v>0</v>
      </c>
      <c r="J115" s="102"/>
      <c r="K115" s="102">
        <f t="shared" si="12"/>
        <v>0</v>
      </c>
      <c r="L115" s="102"/>
      <c r="M115" s="319"/>
      <c r="N115" s="123"/>
      <c r="O115" s="123"/>
      <c r="P115" s="123"/>
      <c r="Q115" s="123"/>
      <c r="R115" s="123"/>
      <c r="S115" s="130"/>
      <c r="T115" s="123"/>
      <c r="U115" s="1602"/>
      <c r="V115" s="141"/>
      <c r="W115" s="141"/>
      <c r="X115" s="141"/>
      <c r="Y115" s="632"/>
      <c r="Z115" s="102">
        <f t="shared" si="13"/>
        <v>0</v>
      </c>
      <c r="AA115" s="141"/>
      <c r="AB115" s="141"/>
      <c r="AC115" s="141"/>
      <c r="AD115" s="141">
        <f>F115*H115*0.6/2</f>
        <v>0</v>
      </c>
      <c r="AE115" s="140">
        <f>AD115</f>
        <v>0</v>
      </c>
    </row>
    <row r="116" spans="2:35">
      <c r="B116" s="1577"/>
      <c r="C116" s="1583"/>
      <c r="D116" s="1588"/>
      <c r="E116" s="110"/>
      <c r="F116" s="18">
        <v>0</v>
      </c>
      <c r="G116" s="18">
        <v>0.6</v>
      </c>
      <c r="H116" s="18">
        <v>33</v>
      </c>
      <c r="I116" s="18">
        <f>F116*G116*H116</f>
        <v>0</v>
      </c>
      <c r="J116" s="102"/>
      <c r="K116" s="102">
        <f t="shared" si="12"/>
        <v>0</v>
      </c>
      <c r="L116" s="102"/>
      <c r="M116" s="319"/>
      <c r="N116" s="123"/>
      <c r="O116" s="123"/>
      <c r="P116" s="123"/>
      <c r="Q116" s="123"/>
      <c r="R116" s="123"/>
      <c r="S116" s="130"/>
      <c r="T116" s="123"/>
      <c r="U116" s="1602"/>
      <c r="V116" s="141"/>
      <c r="W116" s="141"/>
      <c r="X116" s="141"/>
      <c r="Y116" s="632"/>
      <c r="Z116" s="102">
        <f t="shared" si="13"/>
        <v>0</v>
      </c>
      <c r="AA116" s="141"/>
      <c r="AB116" s="141"/>
      <c r="AC116" s="141"/>
      <c r="AD116" s="141"/>
      <c r="AE116" s="140"/>
    </row>
    <row r="117" spans="2:35">
      <c r="B117" s="1577"/>
      <c r="C117" s="1583"/>
      <c r="D117" s="1588"/>
      <c r="E117" s="110"/>
      <c r="F117" s="18">
        <v>0</v>
      </c>
      <c r="G117" s="18">
        <v>2.5</v>
      </c>
      <c r="H117" s="18">
        <v>7</v>
      </c>
      <c r="I117" s="18">
        <f>F117*G117*H117</f>
        <v>0</v>
      </c>
      <c r="J117" s="102"/>
      <c r="K117" s="102">
        <f t="shared" si="12"/>
        <v>0</v>
      </c>
      <c r="L117" s="102"/>
      <c r="M117" s="319"/>
      <c r="N117" s="123"/>
      <c r="O117" s="123"/>
      <c r="P117" s="123"/>
      <c r="Q117" s="123"/>
      <c r="R117" s="123"/>
      <c r="S117" s="130"/>
      <c r="T117" s="123"/>
      <c r="U117" s="1602"/>
      <c r="V117" s="141"/>
      <c r="W117" s="141"/>
      <c r="X117" s="141"/>
      <c r="Y117" s="632"/>
      <c r="Z117" s="102">
        <f t="shared" si="13"/>
        <v>0</v>
      </c>
      <c r="AA117" s="141"/>
      <c r="AB117" s="141"/>
      <c r="AC117" s="141"/>
      <c r="AD117" s="141"/>
      <c r="AE117" s="140"/>
    </row>
    <row r="118" spans="2:35">
      <c r="B118" s="1577"/>
      <c r="C118" s="1583"/>
      <c r="D118" s="1588"/>
      <c r="E118" s="300"/>
      <c r="F118" s="89">
        <v>0</v>
      </c>
      <c r="G118" s="89">
        <v>0.6</v>
      </c>
      <c r="H118" s="89">
        <v>140</v>
      </c>
      <c r="I118" s="89">
        <f>F118*G118*H118</f>
        <v>0</v>
      </c>
      <c r="J118" s="89"/>
      <c r="K118" s="102">
        <f t="shared" si="12"/>
        <v>0</v>
      </c>
      <c r="L118" s="89"/>
      <c r="M118" s="323"/>
      <c r="N118" s="123"/>
      <c r="O118" s="123"/>
      <c r="P118" s="123"/>
      <c r="Q118" s="123"/>
      <c r="R118" s="123"/>
      <c r="S118" s="130"/>
      <c r="T118" s="123"/>
      <c r="U118" s="1602"/>
      <c r="V118" s="141"/>
      <c r="W118" s="141"/>
      <c r="X118" s="141"/>
      <c r="Y118" s="632"/>
      <c r="Z118" s="102">
        <f t="shared" si="13"/>
        <v>0</v>
      </c>
      <c r="AA118" s="141">
        <f t="shared" ref="AA118:AA123" si="15">W118</f>
        <v>0</v>
      </c>
      <c r="AB118" s="141"/>
      <c r="AC118" s="141">
        <f t="shared" ref="AC118:AC123" si="16">X118</f>
        <v>0</v>
      </c>
      <c r="AD118" s="141"/>
      <c r="AE118" s="140">
        <f>AD118</f>
        <v>0</v>
      </c>
    </row>
    <row r="119" spans="2:35" ht="13.8" thickBot="1">
      <c r="B119" s="1577"/>
      <c r="C119" s="1584"/>
      <c r="D119" s="1588"/>
      <c r="E119" s="300"/>
      <c r="F119" s="89"/>
      <c r="G119" s="89"/>
      <c r="H119" s="89"/>
      <c r="I119" s="89"/>
      <c r="J119" s="89"/>
      <c r="K119" s="102">
        <f t="shared" si="12"/>
        <v>0</v>
      </c>
      <c r="L119" s="89">
        <f>SUM(I91:I118)</f>
        <v>90</v>
      </c>
      <c r="M119" s="323"/>
      <c r="N119" s="123"/>
      <c r="O119" s="123"/>
      <c r="P119" s="123"/>
      <c r="Q119" s="123"/>
      <c r="R119" s="123"/>
      <c r="S119" s="130"/>
      <c r="T119" s="123"/>
      <c r="U119" s="1602"/>
      <c r="V119" s="141"/>
      <c r="W119" s="141"/>
      <c r="X119" s="141"/>
      <c r="Y119" s="632"/>
      <c r="Z119" s="102">
        <f t="shared" si="13"/>
        <v>0</v>
      </c>
      <c r="AA119" s="141"/>
      <c r="AB119" s="141"/>
      <c r="AC119" s="141"/>
      <c r="AD119" s="141"/>
      <c r="AE119" s="140"/>
    </row>
    <row r="120" spans="2:35" ht="13.8" thickBot="1">
      <c r="B120" s="1577"/>
      <c r="C120" s="559" t="s">
        <v>170</v>
      </c>
      <c r="D120" s="121">
        <v>0.1</v>
      </c>
      <c r="E120" s="120"/>
      <c r="F120" s="320">
        <v>0</v>
      </c>
      <c r="G120" s="320">
        <v>3.3</v>
      </c>
      <c r="H120" s="320">
        <v>0.5</v>
      </c>
      <c r="I120" s="320">
        <f>F120*G120*H120</f>
        <v>0</v>
      </c>
      <c r="J120" s="320"/>
      <c r="K120" s="320">
        <f>I120-J120</f>
        <v>0</v>
      </c>
      <c r="L120" s="320">
        <f>K120</f>
        <v>0</v>
      </c>
      <c r="M120" s="321"/>
      <c r="N120" s="123"/>
      <c r="O120" s="123"/>
      <c r="P120" s="123"/>
      <c r="Q120" s="123"/>
      <c r="R120" s="123"/>
      <c r="S120" s="130"/>
      <c r="T120" s="123"/>
      <c r="U120" s="1602"/>
      <c r="V120" s="141"/>
      <c r="W120" s="141"/>
      <c r="X120" s="141"/>
      <c r="Y120" s="632"/>
      <c r="Z120" s="102">
        <f t="shared" si="13"/>
        <v>0</v>
      </c>
      <c r="AA120" s="141">
        <f t="shared" si="15"/>
        <v>0</v>
      </c>
      <c r="AB120" s="141"/>
      <c r="AC120" s="141">
        <f t="shared" si="16"/>
        <v>0</v>
      </c>
      <c r="AD120" s="141"/>
      <c r="AE120" s="140">
        <f>AD120</f>
        <v>0</v>
      </c>
    </row>
    <row r="121" spans="2:35">
      <c r="B121" s="1577"/>
      <c r="C121" s="115" t="s">
        <v>25</v>
      </c>
      <c r="D121" s="116">
        <v>0.1</v>
      </c>
      <c r="E121" s="116"/>
      <c r="F121" s="122">
        <v>0</v>
      </c>
      <c r="G121" s="122">
        <v>3.25</v>
      </c>
      <c r="H121" s="122">
        <v>24</v>
      </c>
      <c r="I121" s="122">
        <f>F121*G121*H121</f>
        <v>0</v>
      </c>
      <c r="J121" s="122"/>
      <c r="K121" s="122">
        <f>I121-J121</f>
        <v>0</v>
      </c>
      <c r="L121" s="122"/>
      <c r="M121" s="318"/>
      <c r="N121" s="123"/>
      <c r="O121" s="123"/>
      <c r="P121" s="123"/>
      <c r="Q121" s="123"/>
      <c r="R121" s="123"/>
      <c r="S121" s="130"/>
      <c r="T121" s="123"/>
      <c r="U121" s="1602"/>
      <c r="V121" s="141"/>
      <c r="W121" s="141"/>
      <c r="X121" s="141"/>
      <c r="Y121" s="632"/>
      <c r="Z121" s="102">
        <f t="shared" si="13"/>
        <v>0</v>
      </c>
      <c r="AA121" s="141">
        <f t="shared" si="15"/>
        <v>0</v>
      </c>
      <c r="AB121" s="141"/>
      <c r="AC121" s="141">
        <f t="shared" si="16"/>
        <v>0</v>
      </c>
      <c r="AD121" s="141"/>
      <c r="AE121" s="140">
        <f>AD121</f>
        <v>0</v>
      </c>
    </row>
    <row r="122" spans="2:35" ht="13.8" thickBot="1">
      <c r="B122" s="1577"/>
      <c r="C122" s="298"/>
      <c r="D122" s="296"/>
      <c r="E122" s="296"/>
      <c r="F122" s="88"/>
      <c r="G122" s="88"/>
      <c r="H122" s="88"/>
      <c r="I122" s="88"/>
      <c r="J122" s="88"/>
      <c r="K122" s="88">
        <f>I122-J122</f>
        <v>0</v>
      </c>
      <c r="L122" s="102">
        <f>K121+K122</f>
        <v>0</v>
      </c>
      <c r="M122" s="322"/>
      <c r="N122" s="123"/>
      <c r="O122" s="123"/>
      <c r="P122" s="123"/>
      <c r="Q122" s="123"/>
      <c r="R122" s="123"/>
      <c r="S122" s="130"/>
      <c r="T122" s="123"/>
      <c r="U122" s="1607"/>
      <c r="V122" s="141"/>
      <c r="W122" s="144"/>
      <c r="X122" s="144"/>
      <c r="Y122" s="632"/>
      <c r="Z122" s="102">
        <f t="shared" si="13"/>
        <v>0</v>
      </c>
      <c r="AA122" s="144">
        <f t="shared" si="15"/>
        <v>0</v>
      </c>
      <c r="AB122" s="144"/>
      <c r="AC122" s="144">
        <f t="shared" si="16"/>
        <v>0</v>
      </c>
      <c r="AD122" s="144"/>
      <c r="AE122" s="145">
        <f>AD122</f>
        <v>0</v>
      </c>
    </row>
    <row r="123" spans="2:35" ht="13.8" thickBot="1">
      <c r="B123" s="343"/>
      <c r="C123" s="121" t="s">
        <v>171</v>
      </c>
      <c r="D123" s="120">
        <v>0.08</v>
      </c>
      <c r="E123" s="120"/>
      <c r="F123" s="320">
        <v>0</v>
      </c>
      <c r="G123" s="320">
        <v>2.1</v>
      </c>
      <c r="H123" s="320">
        <v>2.1</v>
      </c>
      <c r="I123" s="320">
        <f>F123*G123*H123</f>
        <v>0</v>
      </c>
      <c r="J123" s="320"/>
      <c r="K123" s="320">
        <f>I123-J123</f>
        <v>0</v>
      </c>
      <c r="L123" s="320">
        <f>K123</f>
        <v>0</v>
      </c>
      <c r="M123" s="321">
        <f>D123*L123</f>
        <v>0</v>
      </c>
      <c r="N123" s="123"/>
      <c r="O123" s="123"/>
      <c r="P123" s="123"/>
      <c r="Q123" s="123"/>
      <c r="R123" s="123"/>
      <c r="S123" s="130"/>
      <c r="T123" s="123"/>
      <c r="U123" s="299"/>
      <c r="V123" s="141"/>
      <c r="W123" s="148"/>
      <c r="X123" s="148"/>
      <c r="Y123" s="632"/>
      <c r="Z123" s="102">
        <f t="shared" si="13"/>
        <v>0</v>
      </c>
      <c r="AA123" s="148">
        <f t="shared" si="15"/>
        <v>0</v>
      </c>
      <c r="AB123" s="148"/>
      <c r="AC123" s="148">
        <f t="shared" si="16"/>
        <v>0</v>
      </c>
      <c r="AD123" s="148"/>
      <c r="AE123" s="140">
        <f>AD123</f>
        <v>0</v>
      </c>
    </row>
    <row r="124" spans="2:35" ht="13.8" thickBot="1">
      <c r="B124" s="344"/>
      <c r="C124" s="4"/>
      <c r="E124" s="296"/>
      <c r="F124" s="109"/>
      <c r="G124" s="109"/>
      <c r="H124" s="109"/>
      <c r="I124" s="109"/>
      <c r="J124" s="109"/>
      <c r="K124" s="109"/>
      <c r="L124" s="109"/>
      <c r="M124" s="109"/>
      <c r="N124" s="109"/>
      <c r="O124" s="109"/>
      <c r="P124" s="109"/>
      <c r="Q124" s="109"/>
      <c r="R124" s="109"/>
      <c r="S124" s="130"/>
      <c r="T124" s="123"/>
      <c r="U124" s="1602"/>
      <c r="V124" s="141"/>
      <c r="W124" s="141"/>
      <c r="X124" s="141"/>
      <c r="Y124" s="632"/>
      <c r="Z124" s="102">
        <f t="shared" si="13"/>
        <v>0</v>
      </c>
      <c r="AA124" s="141"/>
      <c r="AB124" s="141"/>
      <c r="AC124" s="141"/>
      <c r="AD124" s="141"/>
      <c r="AE124" s="140"/>
    </row>
    <row r="125" spans="2:35">
      <c r="B125" s="345"/>
      <c r="C125" s="4"/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  <c r="R125" s="109"/>
      <c r="S125" s="130"/>
      <c r="T125" s="123"/>
      <c r="U125" s="1602"/>
      <c r="V125" s="141"/>
      <c r="W125" s="141"/>
      <c r="X125" s="141"/>
      <c r="Y125" s="632"/>
      <c r="Z125" s="102">
        <f t="shared" si="13"/>
        <v>0</v>
      </c>
      <c r="AA125" s="141"/>
      <c r="AB125" s="141"/>
      <c r="AC125" s="141"/>
      <c r="AD125" s="141"/>
      <c r="AE125" s="140"/>
    </row>
    <row r="126" spans="2:35" ht="17.399999999999999" customHeight="1">
      <c r="B126" s="345"/>
      <c r="C126" s="560" t="s">
        <v>174</v>
      </c>
      <c r="F126" s="109"/>
      <c r="G126" s="109"/>
      <c r="H126" s="109"/>
      <c r="I126" s="109"/>
      <c r="J126" s="109"/>
      <c r="K126" s="109"/>
      <c r="L126" s="743">
        <f>SUM(L15:L67)</f>
        <v>973.58749999999998</v>
      </c>
      <c r="M126" s="109"/>
      <c r="N126" s="109"/>
      <c r="O126" s="109"/>
      <c r="P126" s="109"/>
      <c r="Q126" s="109"/>
      <c r="R126" s="109"/>
      <c r="S126" s="130"/>
      <c r="T126" s="123"/>
      <c r="U126" s="1602"/>
      <c r="V126" s="141"/>
      <c r="W126" s="141"/>
      <c r="X126" s="141"/>
      <c r="Y126" s="632"/>
      <c r="Z126" s="102">
        <f t="shared" si="13"/>
        <v>0</v>
      </c>
      <c r="AA126" s="141"/>
      <c r="AB126" s="141"/>
      <c r="AC126" s="141"/>
      <c r="AD126" s="141"/>
      <c r="AE126" s="140"/>
    </row>
    <row r="127" spans="2:35" ht="13.8" thickBot="1">
      <c r="B127" s="345"/>
      <c r="C127" s="4"/>
      <c r="F127" s="109"/>
      <c r="G127" s="109"/>
      <c r="H127" s="109"/>
      <c r="I127" s="109"/>
      <c r="J127" s="109"/>
      <c r="K127" s="109"/>
      <c r="L127" s="109"/>
      <c r="M127" s="109"/>
      <c r="N127" s="109"/>
      <c r="O127" s="109"/>
      <c r="P127" s="109"/>
      <c r="Q127" s="109"/>
      <c r="R127" s="109"/>
      <c r="S127" s="130"/>
      <c r="T127" s="123"/>
      <c r="U127" s="1603"/>
      <c r="V127" s="142"/>
      <c r="W127" s="142"/>
      <c r="X127" s="142"/>
      <c r="Y127" s="632"/>
      <c r="Z127" s="102">
        <f t="shared" si="13"/>
        <v>0</v>
      </c>
      <c r="AA127" s="142"/>
      <c r="AB127" s="142"/>
      <c r="AC127" s="142"/>
      <c r="AD127" s="142"/>
      <c r="AE127" s="143"/>
    </row>
    <row r="128" spans="2:35" ht="39.75" customHeight="1" thickTop="1" thickBot="1">
      <c r="C128" s="561" t="s">
        <v>175</v>
      </c>
      <c r="D128" s="346" t="s">
        <v>114</v>
      </c>
      <c r="E128" s="347"/>
      <c r="F128" s="346" t="s">
        <v>1</v>
      </c>
      <c r="G128" s="348" t="s">
        <v>130</v>
      </c>
      <c r="H128" s="348" t="s">
        <v>172</v>
      </c>
      <c r="I128" s="109"/>
      <c r="J128" s="109"/>
      <c r="K128" s="109"/>
      <c r="L128" s="109"/>
      <c r="M128" s="109"/>
      <c r="N128" s="109"/>
      <c r="O128" s="109"/>
      <c r="P128" s="109"/>
      <c r="Q128" s="109"/>
      <c r="R128" s="109"/>
      <c r="S128" s="109"/>
      <c r="T128" s="109"/>
      <c r="U128" s="349"/>
      <c r="V128" s="744">
        <f>SUM(V8:V67)*2</f>
        <v>1947.1749999999997</v>
      </c>
      <c r="W128" s="744">
        <f>+V128/2</f>
        <v>973.58749999999986</v>
      </c>
      <c r="X128" s="744">
        <f>+CONT.PISO.LOSA.ZOCALO!O43*0.96366</f>
        <v>210.93587468099997</v>
      </c>
      <c r="Y128" s="744">
        <f>+CONT.PISO.LOSA.ZOCALO!N43*2.6</f>
        <v>950.0139999999999</v>
      </c>
      <c r="Z128" s="744">
        <f>+V128</f>
        <v>1947.1749999999997</v>
      </c>
      <c r="AA128" s="744">
        <f>W128</f>
        <v>973.58749999999986</v>
      </c>
      <c r="AB128" s="744">
        <f>+CONT.PISO.LOSA.ZOCALO!O33</f>
        <v>162.46439999999998</v>
      </c>
      <c r="AC128" s="744">
        <f>+X128+Y128</f>
        <v>1160.949874681</v>
      </c>
      <c r="AD128" s="744">
        <f>+CONT.PISO.LOSA.ZOCALO!N33*1.1</f>
        <v>339.99966000000001</v>
      </c>
      <c r="AE128" s="759">
        <f>+AD128</f>
        <v>339.99966000000001</v>
      </c>
      <c r="AF128" s="351">
        <v>325</v>
      </c>
      <c r="AG128" s="755">
        <v>0</v>
      </c>
      <c r="AH128" s="755">
        <v>0</v>
      </c>
      <c r="AI128" s="350">
        <v>384</v>
      </c>
    </row>
    <row r="129" spans="3:35" ht="40.799999999999997" thickTop="1" thickBot="1">
      <c r="C129" s="562" t="s">
        <v>283</v>
      </c>
      <c r="D129" s="352">
        <v>0.45</v>
      </c>
      <c r="E129" s="353"/>
      <c r="F129" s="352">
        <v>1</v>
      </c>
      <c r="G129" s="354">
        <v>0</v>
      </c>
      <c r="H129" s="354">
        <f>G129*D129</f>
        <v>0</v>
      </c>
      <c r="I129" s="109"/>
      <c r="J129" s="109"/>
      <c r="K129" s="109"/>
      <c r="L129" s="109"/>
      <c r="M129" s="109"/>
      <c r="N129" s="109"/>
      <c r="O129" s="109"/>
      <c r="P129" s="109"/>
      <c r="Q129" s="109"/>
      <c r="R129" s="109"/>
      <c r="S129" s="109"/>
      <c r="T129" s="109"/>
      <c r="U129" s="355" t="s">
        <v>30</v>
      </c>
      <c r="V129" s="356" t="s">
        <v>183</v>
      </c>
      <c r="W129" s="356" t="s">
        <v>184</v>
      </c>
      <c r="X129" s="356" t="s">
        <v>465</v>
      </c>
      <c r="Y129" s="356" t="s">
        <v>466</v>
      </c>
      <c r="Z129" s="356" t="s">
        <v>182</v>
      </c>
      <c r="AA129" s="356" t="s">
        <v>186</v>
      </c>
      <c r="AB129" s="356" t="s">
        <v>426</v>
      </c>
      <c r="AC129" s="356" t="s">
        <v>187</v>
      </c>
      <c r="AD129" s="356" t="s">
        <v>281</v>
      </c>
      <c r="AE129" s="357" t="s">
        <v>282</v>
      </c>
      <c r="AF129" s="357" t="s">
        <v>434</v>
      </c>
      <c r="AG129" s="357" t="s">
        <v>451</v>
      </c>
      <c r="AH129" s="357" t="s">
        <v>456</v>
      </c>
      <c r="AI129" s="356" t="s">
        <v>459</v>
      </c>
    </row>
    <row r="130" spans="3:35" ht="24.75" customHeight="1" thickBot="1">
      <c r="C130" s="563" t="s">
        <v>170</v>
      </c>
      <c r="D130" s="358">
        <v>0.3</v>
      </c>
      <c r="E130" s="13"/>
      <c r="F130" s="354">
        <v>1</v>
      </c>
      <c r="G130" s="638">
        <f>+L30*1</f>
        <v>192.18199999999999</v>
      </c>
      <c r="H130" s="354">
        <f>+G130*D130</f>
        <v>57.654599999999995</v>
      </c>
      <c r="I130" s="109"/>
      <c r="J130" s="109"/>
      <c r="K130" s="109"/>
      <c r="L130" s="109"/>
      <c r="M130" s="109"/>
      <c r="N130" s="109"/>
      <c r="O130" s="109"/>
      <c r="P130" s="109"/>
      <c r="Q130" s="109"/>
      <c r="R130" s="109"/>
      <c r="S130" s="109"/>
      <c r="T130" s="109"/>
      <c r="U130" s="109"/>
      <c r="V130" s="108"/>
      <c r="W130" s="108"/>
      <c r="X130" s="108"/>
      <c r="Y130" s="108"/>
      <c r="Z130" s="108"/>
      <c r="AA130" s="108"/>
      <c r="AB130" s="108"/>
      <c r="AC130" s="108"/>
      <c r="AD130" s="108"/>
      <c r="AE130" s="108"/>
    </row>
    <row r="131" spans="3:35" ht="13.8" thickBot="1">
      <c r="C131" s="563" t="s">
        <v>170</v>
      </c>
      <c r="D131" s="358">
        <v>0.2</v>
      </c>
      <c r="E131" s="358"/>
      <c r="F131" s="354">
        <v>1</v>
      </c>
      <c r="G131" s="638">
        <f>+L57*1</f>
        <v>712.40549999999996</v>
      </c>
      <c r="H131" s="359"/>
      <c r="I131" s="109"/>
      <c r="J131" s="109"/>
      <c r="K131" s="109"/>
      <c r="L131" s="109"/>
      <c r="M131" s="109"/>
      <c r="N131" s="109"/>
      <c r="O131" s="109"/>
      <c r="P131" s="109"/>
      <c r="Q131" s="109"/>
      <c r="R131" s="109"/>
      <c r="S131" s="109"/>
      <c r="T131" s="109"/>
      <c r="U131" s="109"/>
      <c r="V131" s="108"/>
      <c r="W131" s="108"/>
      <c r="X131" s="758"/>
      <c r="Y131" s="758"/>
      <c r="Z131" s="108"/>
      <c r="AA131" s="108"/>
      <c r="AB131" s="108"/>
      <c r="AC131" s="108"/>
      <c r="AD131" s="108"/>
      <c r="AE131" s="108"/>
    </row>
    <row r="132" spans="3:35" ht="13.8" thickBot="1">
      <c r="C132" s="564" t="s">
        <v>170</v>
      </c>
      <c r="D132" s="358">
        <v>0.1</v>
      </c>
      <c r="E132" s="358"/>
      <c r="F132" s="354">
        <v>1</v>
      </c>
      <c r="G132" s="638">
        <f>+L59*2</f>
        <v>11.919999999999998</v>
      </c>
      <c r="H132" s="359"/>
      <c r="I132" s="109"/>
      <c r="J132" s="109"/>
      <c r="K132" s="109"/>
      <c r="L132" s="109"/>
      <c r="M132" s="109"/>
      <c r="N132" s="109"/>
      <c r="O132" s="109"/>
      <c r="P132" s="109"/>
      <c r="Q132" s="109"/>
      <c r="R132" s="109"/>
      <c r="S132" s="109"/>
      <c r="T132" s="109"/>
      <c r="U132" s="109"/>
      <c r="V132" s="108"/>
      <c r="W132" s="108"/>
      <c r="X132" s="108"/>
      <c r="Y132" s="758"/>
      <c r="Z132" s="108"/>
      <c r="AA132" s="108"/>
      <c r="AB132" s="108"/>
      <c r="AC132" s="108"/>
      <c r="AD132" s="108"/>
      <c r="AE132" s="108"/>
    </row>
    <row r="133" spans="3:35" ht="20.25" customHeight="1" thickBot="1">
      <c r="C133" s="639" t="s">
        <v>25</v>
      </c>
      <c r="D133" s="358">
        <v>0.1</v>
      </c>
      <c r="E133" s="358"/>
      <c r="F133" s="354">
        <v>1</v>
      </c>
      <c r="G133" s="354">
        <v>0</v>
      </c>
      <c r="H133" s="359"/>
      <c r="I133" s="109"/>
      <c r="J133" s="109"/>
      <c r="K133" s="109"/>
      <c r="L133" s="109"/>
      <c r="M133" s="109"/>
      <c r="N133" s="109"/>
      <c r="O133" s="109"/>
      <c r="P133" s="109"/>
      <c r="Q133" s="109"/>
      <c r="R133" s="109"/>
      <c r="S133" s="109"/>
      <c r="T133" s="109"/>
      <c r="U133" s="109"/>
      <c r="V133" s="108"/>
      <c r="W133" s="108"/>
      <c r="X133" s="108"/>
      <c r="Y133" s="108"/>
      <c r="Z133" s="108"/>
      <c r="AA133" s="108"/>
      <c r="AB133" s="108"/>
      <c r="AC133" s="108"/>
      <c r="AD133" s="108"/>
      <c r="AE133" s="108"/>
    </row>
    <row r="134" spans="3:35" ht="20.25" customHeight="1" thickBot="1">
      <c r="C134" s="565" t="s">
        <v>171</v>
      </c>
      <c r="D134" s="358">
        <v>0.1</v>
      </c>
      <c r="E134" s="358"/>
      <c r="F134" s="354">
        <v>1</v>
      </c>
      <c r="G134" s="638">
        <f>+L66*2</f>
        <v>126.08</v>
      </c>
      <c r="H134" s="354">
        <f>G134*D134</f>
        <v>12.608000000000001</v>
      </c>
      <c r="I134" s="109"/>
      <c r="J134" s="109"/>
      <c r="K134" s="109"/>
      <c r="L134" s="109"/>
      <c r="M134" s="109"/>
      <c r="N134" s="109"/>
      <c r="O134" s="109"/>
      <c r="P134" s="109"/>
      <c r="Q134" s="109"/>
      <c r="R134" s="109"/>
      <c r="S134" s="109"/>
      <c r="T134" s="109"/>
      <c r="U134" s="109"/>
      <c r="V134" s="108"/>
      <c r="W134" s="108"/>
      <c r="X134" s="108"/>
      <c r="Y134" s="108"/>
      <c r="Z134" s="108"/>
      <c r="AA134" s="108"/>
      <c r="AB134" s="108"/>
      <c r="AC134" s="108"/>
      <c r="AD134" s="108"/>
      <c r="AE134" s="108"/>
    </row>
    <row r="135" spans="3:35" ht="20.25" customHeight="1" thickBot="1">
      <c r="C135" s="562" t="s">
        <v>283</v>
      </c>
      <c r="D135" s="745">
        <v>0.3</v>
      </c>
      <c r="E135" s="296"/>
      <c r="F135" s="746"/>
      <c r="G135" s="747">
        <v>358</v>
      </c>
      <c r="H135" s="641">
        <f>G135*D135</f>
        <v>107.39999999999999</v>
      </c>
      <c r="I135" s="109"/>
      <c r="J135" s="109"/>
      <c r="K135" s="109"/>
      <c r="L135" s="109"/>
      <c r="M135" s="109"/>
      <c r="N135" s="109"/>
      <c r="O135" s="109"/>
      <c r="P135" s="109"/>
      <c r="Q135" s="109"/>
      <c r="R135" s="109"/>
      <c r="S135" s="109"/>
      <c r="T135" s="109"/>
      <c r="U135" s="109"/>
      <c r="V135" s="108"/>
      <c r="W135" s="108"/>
      <c r="X135" s="108"/>
      <c r="Y135" s="108"/>
      <c r="Z135" s="108"/>
      <c r="AA135" s="108"/>
      <c r="AB135" s="108"/>
      <c r="AC135" s="108"/>
      <c r="AD135" s="108"/>
      <c r="AE135" s="108"/>
    </row>
    <row r="136" spans="3:35" ht="20.25" customHeight="1" thickBot="1">
      <c r="C136" s="564" t="s">
        <v>283</v>
      </c>
      <c r="D136" s="435">
        <v>0.15</v>
      </c>
      <c r="E136" s="440"/>
      <c r="F136" s="502"/>
      <c r="G136" s="638">
        <f>+L15</f>
        <v>0</v>
      </c>
      <c r="H136" s="354">
        <v>0</v>
      </c>
      <c r="I136" s="109"/>
      <c r="J136" s="109"/>
      <c r="K136" s="109"/>
      <c r="L136" s="109"/>
      <c r="M136" s="109"/>
      <c r="N136" s="109"/>
      <c r="O136" s="109"/>
      <c r="P136" s="109"/>
      <c r="Q136" s="109"/>
      <c r="R136" s="109"/>
      <c r="S136" s="109"/>
      <c r="T136" s="109"/>
      <c r="U136" s="109"/>
      <c r="V136" s="108"/>
      <c r="W136" s="108"/>
      <c r="X136" s="108"/>
      <c r="Y136" s="108"/>
      <c r="Z136" s="108"/>
      <c r="AA136" s="108"/>
      <c r="AB136" s="108"/>
      <c r="AC136" s="108"/>
      <c r="AD136" s="108"/>
      <c r="AE136" s="108"/>
    </row>
    <row r="137" spans="3:35" ht="20.25" customHeight="1">
      <c r="F137" s="109"/>
      <c r="G137" s="503"/>
      <c r="H137" s="109"/>
      <c r="I137" s="109"/>
      <c r="J137" s="109"/>
      <c r="K137" s="109"/>
      <c r="L137" s="109"/>
      <c r="M137" s="109"/>
      <c r="N137" s="109"/>
      <c r="O137" s="109"/>
      <c r="P137" s="109"/>
      <c r="Q137" s="109"/>
      <c r="R137" s="109"/>
      <c r="S137" s="109"/>
      <c r="T137" s="109"/>
      <c r="U137" s="109"/>
      <c r="V137" s="108"/>
      <c r="W137" s="108"/>
      <c r="X137" s="108"/>
      <c r="Y137" s="108"/>
      <c r="Z137" s="108"/>
      <c r="AA137" s="108"/>
      <c r="AB137" s="108"/>
      <c r="AC137" s="108"/>
      <c r="AD137" s="108"/>
      <c r="AE137" s="108"/>
    </row>
    <row r="138" spans="3:35" ht="20.25" customHeight="1">
      <c r="F138" s="109"/>
      <c r="G138" s="742">
        <f>SUM(G129:G137)</f>
        <v>1400.5874999999999</v>
      </c>
      <c r="H138" s="109"/>
      <c r="I138" s="109"/>
      <c r="J138" s="109"/>
      <c r="K138" s="109"/>
      <c r="L138" s="109"/>
      <c r="M138" s="109"/>
      <c r="N138" s="109"/>
      <c r="O138" s="109"/>
      <c r="P138" s="109"/>
      <c r="Q138" s="109"/>
      <c r="R138" s="109"/>
      <c r="S138" s="109"/>
      <c r="T138" s="109"/>
      <c r="U138" s="109"/>
      <c r="V138" s="108"/>
      <c r="W138" s="108"/>
      <c r="X138" s="108"/>
      <c r="Y138" s="108"/>
      <c r="Z138" s="108"/>
      <c r="AA138" s="108"/>
      <c r="AB138" s="108"/>
      <c r="AC138" s="108"/>
      <c r="AD138" s="108"/>
      <c r="AE138" s="108"/>
    </row>
    <row r="139" spans="3:35">
      <c r="F139" s="109"/>
      <c r="G139" s="109"/>
      <c r="H139" s="109"/>
      <c r="I139" s="109"/>
      <c r="J139" s="109"/>
      <c r="K139" s="109"/>
      <c r="L139" s="109"/>
      <c r="M139" s="109"/>
      <c r="N139" s="109"/>
      <c r="O139" s="109"/>
      <c r="P139" s="109"/>
      <c r="Q139" s="109"/>
      <c r="R139" s="109"/>
      <c r="S139" s="109"/>
      <c r="T139" s="109"/>
      <c r="U139" s="109"/>
      <c r="V139" s="108"/>
      <c r="W139" s="108"/>
      <c r="X139" s="108"/>
      <c r="Y139" s="108"/>
      <c r="Z139" s="108"/>
      <c r="AA139" s="108"/>
      <c r="AB139" s="108"/>
      <c r="AC139" s="108"/>
      <c r="AD139" s="108"/>
      <c r="AE139" s="108"/>
    </row>
    <row r="140" spans="3:35">
      <c r="F140" s="109"/>
      <c r="G140" s="109"/>
      <c r="H140" s="109"/>
      <c r="I140" s="109"/>
      <c r="J140" s="109"/>
      <c r="K140" s="109"/>
      <c r="L140" s="109"/>
      <c r="M140" s="109"/>
      <c r="N140" s="109"/>
      <c r="O140" s="109"/>
      <c r="P140" s="109"/>
      <c r="Q140" s="109"/>
      <c r="R140" s="109"/>
      <c r="S140" s="109"/>
      <c r="T140" s="109"/>
      <c r="U140" s="109"/>
      <c r="V140" s="108"/>
      <c r="W140" s="108"/>
      <c r="X140" s="108"/>
      <c r="Y140" s="108"/>
      <c r="Z140" s="108"/>
      <c r="AA140" s="108"/>
      <c r="AB140" s="108"/>
      <c r="AC140" s="108"/>
      <c r="AD140" s="108"/>
      <c r="AE140" s="108"/>
    </row>
    <row r="141" spans="3:35" ht="15">
      <c r="C141" s="803" t="s">
        <v>536</v>
      </c>
      <c r="E141" s="14">
        <f>8.59+8.94+26.21-1.8+1+4.22+5.56+9.05+9.5-2.62+1.7+8.47</f>
        <v>78.820000000000007</v>
      </c>
      <c r="F141" s="109" t="s">
        <v>9</v>
      </c>
      <c r="G141" s="109"/>
      <c r="H141" s="109"/>
      <c r="I141" s="109"/>
      <c r="J141" s="109"/>
      <c r="K141" s="109"/>
      <c r="L141" s="109"/>
      <c r="M141" s="109"/>
      <c r="N141" s="109"/>
      <c r="O141" s="109"/>
      <c r="P141" s="109"/>
      <c r="Q141" s="109"/>
      <c r="R141" s="109"/>
      <c r="S141" s="109"/>
      <c r="T141" s="109"/>
      <c r="U141" s="109"/>
      <c r="V141" s="108"/>
      <c r="W141" s="108"/>
      <c r="X141" s="108"/>
      <c r="Y141" s="108"/>
      <c r="Z141" s="108"/>
      <c r="AA141" s="108"/>
      <c r="AB141" s="108"/>
      <c r="AC141" s="108"/>
      <c r="AD141" s="108"/>
      <c r="AE141" s="108"/>
    </row>
    <row r="142" spans="3:35">
      <c r="F142" s="109"/>
      <c r="G142" s="109"/>
      <c r="H142" s="109"/>
      <c r="I142" s="109"/>
      <c r="J142" s="109"/>
      <c r="K142" s="109"/>
      <c r="L142" s="109"/>
      <c r="M142" s="109"/>
      <c r="N142" s="109"/>
      <c r="O142" s="109"/>
      <c r="P142" s="109"/>
      <c r="Q142" s="109"/>
      <c r="R142" s="109"/>
      <c r="S142" s="109"/>
      <c r="T142" s="109"/>
      <c r="U142" s="109"/>
      <c r="V142" s="108"/>
      <c r="W142" s="108"/>
      <c r="X142" s="108"/>
      <c r="Y142" s="108"/>
      <c r="Z142" s="108"/>
      <c r="AA142" s="108"/>
      <c r="AB142" s="108"/>
      <c r="AC142" s="108"/>
      <c r="AD142" s="108"/>
      <c r="AE142" s="108"/>
    </row>
    <row r="143" spans="3:35"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  <c r="Q143" s="109"/>
      <c r="R143" s="109"/>
      <c r="S143" s="109"/>
      <c r="T143" s="109"/>
      <c r="U143" s="109"/>
      <c r="V143" s="108"/>
      <c r="W143" s="108"/>
      <c r="X143" s="108"/>
      <c r="Y143" s="108"/>
      <c r="Z143" s="108"/>
      <c r="AA143" s="108"/>
      <c r="AB143" s="108"/>
      <c r="AC143" s="108"/>
      <c r="AD143" s="108"/>
      <c r="AE143" s="108"/>
    </row>
    <row r="144" spans="3:35">
      <c r="F144" s="109"/>
      <c r="G144" s="109"/>
      <c r="H144" s="109"/>
      <c r="I144" s="109"/>
      <c r="J144" s="109"/>
      <c r="K144" s="109"/>
      <c r="L144" s="109"/>
      <c r="M144" s="109"/>
      <c r="N144" s="109"/>
      <c r="O144" s="109"/>
      <c r="P144" s="109"/>
      <c r="Q144" s="109"/>
      <c r="R144" s="109"/>
      <c r="S144" s="109"/>
      <c r="T144" s="109"/>
      <c r="U144" s="109"/>
      <c r="V144" s="108"/>
      <c r="W144" s="108"/>
      <c r="X144" s="108"/>
      <c r="Y144" s="108"/>
      <c r="Z144" s="108"/>
      <c r="AA144" s="108"/>
      <c r="AB144" s="108"/>
      <c r="AC144" s="108"/>
      <c r="AD144" s="108"/>
      <c r="AE144" s="108"/>
    </row>
    <row r="145" spans="6:31">
      <c r="F145" s="109"/>
      <c r="G145" s="109"/>
      <c r="H145" s="109"/>
      <c r="I145" s="109"/>
      <c r="J145" s="109"/>
      <c r="K145" s="109"/>
      <c r="L145" s="109"/>
      <c r="M145" s="109"/>
      <c r="N145" s="109"/>
      <c r="O145" s="109"/>
      <c r="P145" s="109"/>
      <c r="Q145" s="109"/>
      <c r="R145" s="109"/>
      <c r="S145" s="109"/>
      <c r="T145" s="109"/>
      <c r="U145" s="109"/>
      <c r="V145" s="108"/>
      <c r="W145" s="108"/>
      <c r="X145" s="108"/>
      <c r="Y145" s="108"/>
      <c r="Z145" s="108"/>
      <c r="AA145" s="108"/>
      <c r="AB145" s="108"/>
      <c r="AC145" s="108"/>
      <c r="AD145" s="108"/>
      <c r="AE145" s="108"/>
    </row>
    <row r="146" spans="6:31">
      <c r="F146" s="109"/>
      <c r="G146" s="109"/>
      <c r="H146" s="109"/>
      <c r="I146" s="109"/>
      <c r="J146" s="109"/>
      <c r="K146" s="109"/>
      <c r="L146" s="109"/>
      <c r="M146" s="109"/>
      <c r="N146" s="109"/>
      <c r="O146" s="109"/>
      <c r="P146" s="109"/>
      <c r="Q146" s="109"/>
      <c r="R146" s="109"/>
      <c r="S146" s="109"/>
      <c r="T146" s="109"/>
      <c r="U146" s="109"/>
      <c r="V146" s="108"/>
      <c r="W146" s="108"/>
      <c r="X146" s="108"/>
      <c r="Y146" s="108"/>
      <c r="Z146" s="108"/>
      <c r="AA146" s="108"/>
      <c r="AB146" s="108"/>
      <c r="AC146" s="108"/>
      <c r="AD146" s="108"/>
    </row>
    <row r="147" spans="6:31">
      <c r="F147" s="109"/>
      <c r="G147" s="109"/>
      <c r="H147" s="109"/>
      <c r="I147" s="109"/>
      <c r="J147" s="109"/>
      <c r="K147" s="109"/>
      <c r="L147" s="109"/>
      <c r="M147" s="109"/>
      <c r="N147" s="109"/>
      <c r="O147" s="109"/>
      <c r="P147" s="109"/>
      <c r="Q147" s="109"/>
      <c r="R147" s="109"/>
      <c r="S147" s="109"/>
      <c r="T147" s="109"/>
      <c r="U147" s="109"/>
      <c r="V147" s="108"/>
      <c r="W147" s="108"/>
      <c r="X147" s="108"/>
      <c r="Y147" s="108"/>
      <c r="Z147" s="108"/>
      <c r="AA147" s="108"/>
      <c r="AB147" s="108"/>
      <c r="AC147" s="108"/>
      <c r="AD147" s="108"/>
    </row>
    <row r="148" spans="6:31">
      <c r="F148" s="109"/>
      <c r="G148" s="109"/>
      <c r="H148" s="109"/>
      <c r="I148" s="109"/>
      <c r="J148" s="109"/>
      <c r="K148" s="109"/>
      <c r="L148" s="109"/>
      <c r="M148" s="109"/>
      <c r="N148" s="109"/>
      <c r="O148" s="109"/>
      <c r="P148" s="109"/>
      <c r="Q148" s="109"/>
      <c r="R148" s="109"/>
      <c r="S148" s="109"/>
      <c r="T148" s="109"/>
      <c r="U148" s="109"/>
      <c r="V148" s="108"/>
      <c r="W148" s="108"/>
      <c r="X148" s="108"/>
      <c r="Y148" s="108"/>
      <c r="Z148" s="108"/>
      <c r="AA148" s="108"/>
      <c r="AB148" s="108"/>
      <c r="AC148" s="108"/>
      <c r="AD148" s="108"/>
    </row>
    <row r="149" spans="6:31">
      <c r="F149" s="109"/>
      <c r="G149" s="109"/>
      <c r="H149" s="109"/>
      <c r="I149" s="109"/>
      <c r="J149" s="109"/>
      <c r="K149" s="109"/>
      <c r="L149" s="109"/>
      <c r="M149" s="109"/>
      <c r="N149" s="109"/>
      <c r="O149" s="109"/>
      <c r="P149" s="109"/>
      <c r="Q149" s="109"/>
      <c r="R149" s="109"/>
      <c r="S149" s="109"/>
      <c r="T149" s="109"/>
      <c r="U149" s="109"/>
      <c r="V149" s="108"/>
      <c r="W149" s="108"/>
      <c r="X149" s="108"/>
      <c r="Y149" s="108"/>
      <c r="Z149" s="108"/>
      <c r="AA149" s="108"/>
      <c r="AB149" s="108"/>
      <c r="AC149" s="108"/>
      <c r="AD149" s="108"/>
    </row>
    <row r="150" spans="6:31">
      <c r="F150" s="109"/>
      <c r="G150" s="109"/>
      <c r="H150" s="109"/>
      <c r="I150" s="109"/>
      <c r="J150" s="109"/>
      <c r="K150" s="109"/>
      <c r="L150" s="109"/>
      <c r="M150" s="109"/>
      <c r="N150" s="109"/>
      <c r="O150" s="109"/>
      <c r="P150" s="109"/>
      <c r="Q150" s="109"/>
      <c r="R150" s="109"/>
      <c r="S150" s="109"/>
      <c r="T150" s="109"/>
      <c r="U150" s="109"/>
      <c r="V150" s="108"/>
      <c r="W150" s="108"/>
      <c r="X150" s="108"/>
      <c r="Y150" s="108"/>
      <c r="Z150" s="108"/>
      <c r="AA150" s="108"/>
      <c r="AB150" s="108"/>
      <c r="AC150" s="108"/>
      <c r="AD150" s="108"/>
    </row>
    <row r="151" spans="6:31">
      <c r="F151" s="109"/>
      <c r="G151" s="109"/>
      <c r="H151" s="109"/>
      <c r="I151" s="109"/>
      <c r="J151" s="109"/>
      <c r="K151" s="109"/>
      <c r="L151" s="109"/>
      <c r="M151" s="109"/>
      <c r="N151" s="109"/>
      <c r="O151" s="109"/>
      <c r="P151" s="109"/>
      <c r="Q151" s="109"/>
      <c r="R151" s="109"/>
      <c r="S151" s="109"/>
      <c r="T151" s="109"/>
      <c r="U151" s="109"/>
      <c r="V151" s="108"/>
      <c r="W151" s="108"/>
      <c r="X151" s="108"/>
      <c r="Y151" s="108"/>
      <c r="Z151" s="108"/>
      <c r="AA151" s="108"/>
      <c r="AB151" s="108"/>
      <c r="AC151" s="108"/>
      <c r="AD151" s="108"/>
    </row>
    <row r="152" spans="6:31"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  <c r="Q152" s="109"/>
      <c r="R152" s="109"/>
      <c r="S152" s="109"/>
      <c r="T152" s="109"/>
      <c r="U152" s="109"/>
      <c r="V152" s="108"/>
      <c r="W152" s="108"/>
      <c r="X152" s="108"/>
      <c r="Y152" s="108"/>
      <c r="Z152" s="108"/>
      <c r="AA152" s="108"/>
      <c r="AB152" s="108"/>
      <c r="AC152" s="108"/>
      <c r="AD152" s="108"/>
    </row>
    <row r="153" spans="6:31">
      <c r="F153" s="109"/>
      <c r="G153" s="109"/>
      <c r="H153" s="109"/>
      <c r="I153" s="109"/>
      <c r="J153" s="109"/>
      <c r="K153" s="109"/>
      <c r="L153" s="109"/>
      <c r="M153" s="109"/>
      <c r="N153" s="109"/>
      <c r="O153" s="109"/>
      <c r="P153" s="109"/>
      <c r="Q153" s="109"/>
      <c r="R153" s="109"/>
      <c r="S153" s="109"/>
      <c r="T153" s="109"/>
      <c r="U153" s="109"/>
      <c r="V153" s="108"/>
      <c r="W153" s="108"/>
      <c r="X153" s="108"/>
      <c r="Y153" s="108"/>
      <c r="Z153" s="108"/>
      <c r="AA153" s="108"/>
      <c r="AB153" s="108"/>
      <c r="AC153" s="108"/>
      <c r="AD153" s="108"/>
    </row>
    <row r="154" spans="6:31">
      <c r="F154" s="109"/>
      <c r="G154" s="109"/>
      <c r="H154" s="109"/>
      <c r="I154" s="109"/>
      <c r="J154" s="109"/>
      <c r="K154" s="109"/>
      <c r="L154" s="109"/>
      <c r="M154" s="109"/>
      <c r="N154" s="109"/>
      <c r="O154" s="109"/>
      <c r="P154" s="109"/>
      <c r="Q154" s="109"/>
      <c r="R154" s="109"/>
      <c r="S154" s="109"/>
      <c r="T154" s="109"/>
      <c r="U154" s="109"/>
      <c r="V154" s="108"/>
      <c r="W154" s="108"/>
      <c r="X154" s="108"/>
      <c r="Y154" s="108"/>
      <c r="Z154" s="108"/>
      <c r="AA154" s="108"/>
      <c r="AB154" s="108"/>
      <c r="AC154" s="108"/>
      <c r="AD154" s="108"/>
    </row>
    <row r="155" spans="6:31">
      <c r="F155" s="109"/>
      <c r="G155" s="109"/>
      <c r="H155" s="109"/>
      <c r="I155" s="109"/>
      <c r="J155" s="109"/>
      <c r="K155" s="109"/>
      <c r="L155" s="109"/>
      <c r="M155" s="109"/>
      <c r="N155" s="109"/>
      <c r="O155" s="109"/>
      <c r="P155" s="109"/>
      <c r="Q155" s="109"/>
      <c r="R155" s="109"/>
      <c r="S155" s="109"/>
      <c r="T155" s="109"/>
      <c r="U155" s="109"/>
      <c r="V155" s="108"/>
      <c r="W155" s="108"/>
      <c r="X155" s="108"/>
      <c r="Y155" s="108"/>
      <c r="Z155" s="108"/>
      <c r="AA155" s="108"/>
      <c r="AB155" s="108"/>
      <c r="AC155" s="108"/>
      <c r="AD155" s="108"/>
    </row>
    <row r="156" spans="6:31">
      <c r="F156" s="109"/>
      <c r="G156" s="109"/>
      <c r="H156" s="109"/>
      <c r="I156" s="109"/>
      <c r="J156" s="109"/>
      <c r="K156" s="109"/>
      <c r="L156" s="109"/>
      <c r="M156" s="109"/>
      <c r="N156" s="109"/>
      <c r="O156" s="109"/>
      <c r="P156" s="109"/>
      <c r="Q156" s="109"/>
      <c r="R156" s="109"/>
      <c r="S156" s="109"/>
      <c r="T156" s="109"/>
      <c r="U156" s="109"/>
      <c r="V156" s="108"/>
      <c r="W156" s="108"/>
      <c r="X156" s="108"/>
      <c r="Y156" s="108"/>
      <c r="Z156" s="108"/>
      <c r="AA156" s="108"/>
      <c r="AB156" s="108"/>
      <c r="AC156" s="108"/>
      <c r="AD156" s="108"/>
    </row>
    <row r="157" spans="6:31">
      <c r="F157" s="109"/>
      <c r="G157" s="109"/>
      <c r="H157" s="109"/>
      <c r="I157" s="109"/>
      <c r="J157" s="109"/>
      <c r="K157" s="109"/>
      <c r="L157" s="109"/>
      <c r="M157" s="109"/>
      <c r="N157" s="109"/>
      <c r="O157" s="109"/>
      <c r="P157" s="109"/>
      <c r="Q157" s="109"/>
      <c r="R157" s="109"/>
      <c r="S157" s="109"/>
      <c r="T157" s="109"/>
      <c r="U157" s="109"/>
      <c r="V157" s="108"/>
      <c r="W157" s="108"/>
      <c r="X157" s="108"/>
      <c r="Y157" s="108"/>
      <c r="Z157" s="108"/>
      <c r="AA157" s="108"/>
      <c r="AB157" s="108"/>
      <c r="AC157" s="108"/>
      <c r="AD157" s="108"/>
    </row>
    <row r="158" spans="6:31">
      <c r="F158" s="109"/>
      <c r="G158" s="109"/>
      <c r="H158" s="109"/>
      <c r="I158" s="109"/>
      <c r="J158" s="109"/>
      <c r="K158" s="109"/>
      <c r="L158" s="109"/>
      <c r="M158" s="109"/>
      <c r="N158" s="109"/>
      <c r="O158" s="109"/>
      <c r="P158" s="109"/>
      <c r="Q158" s="109"/>
      <c r="R158" s="109"/>
      <c r="S158" s="109"/>
      <c r="T158" s="109"/>
      <c r="U158" s="109"/>
      <c r="V158" s="108"/>
      <c r="W158" s="108"/>
      <c r="X158" s="108"/>
      <c r="Y158" s="108"/>
      <c r="Z158" s="108"/>
      <c r="AA158" s="108"/>
      <c r="AB158" s="108"/>
      <c r="AC158" s="108"/>
      <c r="AD158" s="108"/>
    </row>
    <row r="159" spans="6:31">
      <c r="F159" s="109"/>
      <c r="G159" s="109"/>
      <c r="H159" s="109"/>
      <c r="I159" s="109"/>
      <c r="J159" s="109"/>
      <c r="K159" s="109"/>
      <c r="L159" s="109"/>
      <c r="M159" s="109"/>
      <c r="N159" s="109"/>
      <c r="O159" s="109"/>
      <c r="P159" s="109"/>
      <c r="Q159" s="109"/>
      <c r="R159" s="109"/>
      <c r="S159" s="109"/>
      <c r="T159" s="109"/>
      <c r="U159" s="109"/>
      <c r="V159" s="108"/>
      <c r="W159" s="108"/>
      <c r="X159" s="108"/>
      <c r="Y159" s="108"/>
      <c r="Z159" s="108"/>
      <c r="AA159" s="108"/>
      <c r="AB159" s="108"/>
      <c r="AC159" s="108"/>
      <c r="AD159" s="108"/>
    </row>
    <row r="160" spans="6:31">
      <c r="F160" s="109"/>
      <c r="G160" s="109"/>
      <c r="H160" s="109"/>
      <c r="I160" s="109"/>
      <c r="J160" s="109"/>
      <c r="K160" s="109"/>
      <c r="L160" s="109"/>
      <c r="M160" s="109"/>
      <c r="N160" s="109"/>
      <c r="O160" s="109"/>
      <c r="P160" s="109"/>
      <c r="Q160" s="109"/>
      <c r="R160" s="109"/>
      <c r="S160" s="109"/>
      <c r="T160" s="109"/>
      <c r="U160" s="109"/>
      <c r="V160" s="108"/>
      <c r="W160" s="108"/>
      <c r="X160" s="108"/>
      <c r="Y160" s="108"/>
      <c r="Z160" s="108"/>
      <c r="AA160" s="108"/>
      <c r="AB160" s="108"/>
      <c r="AC160" s="108"/>
      <c r="AD160" s="108"/>
    </row>
    <row r="161" spans="6:30"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  <c r="R161" s="109"/>
      <c r="S161" s="109"/>
      <c r="T161" s="109"/>
      <c r="U161" s="109"/>
      <c r="V161" s="108"/>
      <c r="W161" s="108"/>
      <c r="X161" s="108"/>
      <c r="Y161" s="108"/>
      <c r="Z161" s="108"/>
      <c r="AA161" s="108"/>
      <c r="AB161" s="108"/>
      <c r="AC161" s="108"/>
      <c r="AD161" s="108"/>
    </row>
    <row r="162" spans="6:30">
      <c r="F162" s="109"/>
      <c r="G162" s="109"/>
      <c r="H162" s="109"/>
      <c r="I162" s="109"/>
      <c r="J162" s="109"/>
      <c r="K162" s="109"/>
      <c r="L162" s="109"/>
      <c r="M162" s="109"/>
      <c r="N162" s="109"/>
      <c r="O162" s="109"/>
      <c r="P162" s="109"/>
      <c r="Q162" s="109"/>
      <c r="R162" s="109"/>
      <c r="S162" s="109"/>
      <c r="T162" s="109"/>
      <c r="U162" s="109"/>
      <c r="V162" s="108"/>
      <c r="W162" s="108"/>
      <c r="X162" s="108"/>
      <c r="Y162" s="108"/>
      <c r="Z162" s="108"/>
      <c r="AA162" s="108"/>
      <c r="AB162" s="108"/>
      <c r="AC162" s="108"/>
      <c r="AD162" s="108"/>
    </row>
    <row r="163" spans="6:30">
      <c r="F163" s="109"/>
      <c r="G163" s="109"/>
      <c r="H163" s="109"/>
      <c r="I163" s="109"/>
      <c r="J163" s="109"/>
      <c r="K163" s="109"/>
      <c r="L163" s="109"/>
      <c r="M163" s="109"/>
      <c r="N163" s="109"/>
      <c r="O163" s="109"/>
      <c r="P163" s="109"/>
      <c r="Q163" s="109"/>
      <c r="R163" s="109"/>
      <c r="S163" s="109"/>
      <c r="T163" s="109"/>
      <c r="U163" s="109"/>
      <c r="V163" s="108"/>
      <c r="W163" s="108"/>
      <c r="X163" s="108"/>
      <c r="Y163" s="108"/>
      <c r="Z163" s="108"/>
      <c r="AA163" s="108"/>
      <c r="AB163" s="108"/>
      <c r="AC163" s="108"/>
      <c r="AD163" s="108"/>
    </row>
    <row r="164" spans="6:30">
      <c r="F164" s="109"/>
      <c r="G164" s="109"/>
      <c r="H164" s="109"/>
      <c r="I164" s="109"/>
      <c r="J164" s="109"/>
      <c r="K164" s="109"/>
      <c r="L164" s="109"/>
      <c r="M164" s="109"/>
      <c r="N164" s="109"/>
      <c r="O164" s="109"/>
      <c r="P164" s="109"/>
      <c r="Q164" s="109"/>
      <c r="R164" s="109"/>
      <c r="S164" s="109"/>
      <c r="T164" s="109"/>
      <c r="U164" s="109"/>
      <c r="V164" s="108"/>
      <c r="W164" s="108"/>
      <c r="X164" s="108"/>
      <c r="Y164" s="108"/>
      <c r="Z164" s="108"/>
      <c r="AA164" s="108"/>
      <c r="AB164" s="108"/>
      <c r="AC164" s="108"/>
      <c r="AD164" s="108"/>
    </row>
    <row r="165" spans="6:30">
      <c r="F165" s="109"/>
      <c r="G165" s="109"/>
      <c r="H165" s="109"/>
      <c r="I165" s="109"/>
      <c r="J165" s="109"/>
      <c r="K165" s="109"/>
      <c r="L165" s="109"/>
      <c r="M165" s="109"/>
      <c r="N165" s="109"/>
      <c r="O165" s="109"/>
      <c r="P165" s="109"/>
      <c r="Q165" s="109"/>
      <c r="R165" s="109"/>
      <c r="S165" s="109"/>
      <c r="T165" s="109"/>
      <c r="U165" s="109"/>
      <c r="V165" s="108"/>
      <c r="W165" s="108"/>
      <c r="X165" s="108"/>
      <c r="Y165" s="108"/>
      <c r="Z165" s="108"/>
      <c r="AA165" s="108"/>
      <c r="AB165" s="108"/>
      <c r="AC165" s="108"/>
      <c r="AD165" s="108"/>
    </row>
    <row r="166" spans="6:30">
      <c r="F166" s="109"/>
      <c r="G166" s="109"/>
      <c r="H166" s="109"/>
      <c r="I166" s="109"/>
      <c r="J166" s="109"/>
      <c r="K166" s="109"/>
      <c r="L166" s="109"/>
      <c r="M166" s="109"/>
      <c r="N166" s="109"/>
      <c r="O166" s="109"/>
      <c r="P166" s="109"/>
      <c r="Q166" s="109"/>
      <c r="R166" s="109"/>
      <c r="S166" s="109"/>
      <c r="T166" s="109"/>
      <c r="U166" s="109"/>
      <c r="V166" s="108"/>
      <c r="W166" s="108"/>
      <c r="X166" s="108"/>
      <c r="Y166" s="108"/>
      <c r="Z166" s="108"/>
      <c r="AA166" s="108"/>
      <c r="AB166" s="108"/>
      <c r="AC166" s="108"/>
      <c r="AD166" s="108"/>
    </row>
    <row r="167" spans="6:30">
      <c r="F167" s="109"/>
      <c r="G167" s="109"/>
      <c r="H167" s="109"/>
      <c r="I167" s="109"/>
      <c r="J167" s="109"/>
      <c r="K167" s="109"/>
      <c r="L167" s="109"/>
      <c r="M167" s="109"/>
      <c r="N167" s="109"/>
      <c r="O167" s="109"/>
      <c r="P167" s="109"/>
      <c r="Q167" s="109"/>
      <c r="R167" s="109"/>
      <c r="S167" s="109"/>
      <c r="T167" s="109"/>
      <c r="U167" s="109"/>
      <c r="V167" s="108"/>
      <c r="W167" s="108"/>
      <c r="X167" s="108"/>
      <c r="Y167" s="108"/>
      <c r="Z167" s="108"/>
      <c r="AA167" s="108"/>
      <c r="AB167" s="108"/>
      <c r="AC167" s="108"/>
      <c r="AD167" s="108"/>
    </row>
    <row r="168" spans="6:30">
      <c r="F168" s="109"/>
      <c r="G168" s="109"/>
      <c r="H168" s="109"/>
      <c r="I168" s="109"/>
      <c r="J168" s="109"/>
      <c r="K168" s="109"/>
      <c r="L168" s="109"/>
      <c r="M168" s="109"/>
      <c r="N168" s="109"/>
      <c r="O168" s="109"/>
      <c r="P168" s="109"/>
      <c r="Q168" s="109"/>
      <c r="R168" s="109"/>
      <c r="S168" s="109"/>
      <c r="T168" s="109"/>
      <c r="U168" s="109"/>
      <c r="V168" s="108"/>
      <c r="W168" s="108"/>
      <c r="X168" s="108"/>
      <c r="Y168" s="108"/>
      <c r="Z168" s="108"/>
      <c r="AA168" s="108"/>
      <c r="AB168" s="108"/>
      <c r="AC168" s="108"/>
      <c r="AD168" s="108"/>
    </row>
    <row r="169" spans="6:30">
      <c r="F169" s="109"/>
      <c r="G169" s="109"/>
      <c r="H169" s="109"/>
      <c r="I169" s="109"/>
      <c r="J169" s="109"/>
      <c r="K169" s="109"/>
      <c r="L169" s="109"/>
      <c r="M169" s="109"/>
      <c r="N169" s="109"/>
      <c r="O169" s="109"/>
      <c r="P169" s="109"/>
      <c r="Q169" s="109"/>
      <c r="R169" s="109"/>
      <c r="S169" s="109"/>
      <c r="T169" s="109"/>
      <c r="U169" s="109"/>
      <c r="V169" s="108"/>
      <c r="W169" s="108"/>
      <c r="X169" s="108"/>
      <c r="Y169" s="108"/>
      <c r="Z169" s="108"/>
      <c r="AA169" s="108"/>
      <c r="AB169" s="108"/>
      <c r="AC169" s="108"/>
      <c r="AD169" s="108"/>
    </row>
    <row r="170" spans="6:30"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  <c r="Q170" s="109"/>
      <c r="R170" s="109"/>
      <c r="S170" s="109"/>
      <c r="T170" s="109"/>
      <c r="U170" s="109"/>
      <c r="V170" s="108"/>
      <c r="W170" s="108"/>
      <c r="X170" s="108"/>
      <c r="Y170" s="108"/>
      <c r="Z170" s="108"/>
      <c r="AA170" s="108"/>
      <c r="AB170" s="108"/>
      <c r="AC170" s="108"/>
      <c r="AD170" s="108"/>
    </row>
    <row r="171" spans="6:30">
      <c r="F171" s="109"/>
      <c r="G171" s="109"/>
      <c r="H171" s="109"/>
      <c r="I171" s="109"/>
      <c r="J171" s="109"/>
      <c r="K171" s="109"/>
      <c r="L171" s="109"/>
      <c r="M171" s="109"/>
      <c r="N171" s="109"/>
      <c r="O171" s="109"/>
      <c r="P171" s="109"/>
      <c r="Q171" s="109"/>
      <c r="R171" s="109"/>
      <c r="S171" s="109"/>
      <c r="T171" s="109"/>
      <c r="U171" s="109"/>
      <c r="V171" s="108"/>
      <c r="W171" s="108"/>
      <c r="X171" s="108"/>
      <c r="Y171" s="108"/>
      <c r="Z171" s="108"/>
      <c r="AA171" s="108"/>
      <c r="AB171" s="108"/>
      <c r="AC171" s="108"/>
      <c r="AD171" s="108"/>
    </row>
    <row r="172" spans="6:30">
      <c r="F172" s="109"/>
      <c r="G172" s="109"/>
      <c r="H172" s="109"/>
      <c r="I172" s="109"/>
      <c r="J172" s="109"/>
      <c r="K172" s="109"/>
      <c r="L172" s="109"/>
      <c r="M172" s="109"/>
      <c r="N172" s="109"/>
      <c r="O172" s="109"/>
      <c r="P172" s="109"/>
      <c r="Q172" s="109"/>
      <c r="R172" s="109"/>
      <c r="S172" s="109"/>
      <c r="T172" s="109"/>
      <c r="U172" s="109"/>
      <c r="V172" s="108"/>
      <c r="W172" s="108"/>
      <c r="X172" s="108"/>
      <c r="Y172" s="108"/>
      <c r="Z172" s="108"/>
      <c r="AA172" s="108"/>
      <c r="AB172" s="108"/>
      <c r="AC172" s="108"/>
      <c r="AD172" s="108"/>
    </row>
    <row r="173" spans="6:30">
      <c r="F173" s="109"/>
      <c r="G173" s="109"/>
      <c r="H173" s="109"/>
      <c r="I173" s="109"/>
      <c r="J173" s="109"/>
      <c r="K173" s="109"/>
      <c r="L173" s="109"/>
      <c r="M173" s="109"/>
      <c r="N173" s="109"/>
      <c r="O173" s="109"/>
      <c r="P173" s="109"/>
      <c r="Q173" s="109"/>
      <c r="R173" s="109"/>
      <c r="S173" s="109"/>
      <c r="T173" s="109"/>
      <c r="U173" s="109"/>
      <c r="V173" s="108"/>
      <c r="W173" s="108"/>
      <c r="X173" s="108"/>
      <c r="Y173" s="108"/>
      <c r="Z173" s="108"/>
      <c r="AA173" s="108"/>
      <c r="AB173" s="108"/>
      <c r="AC173" s="108"/>
      <c r="AD173" s="108"/>
    </row>
    <row r="174" spans="6:30">
      <c r="F174" s="109"/>
      <c r="G174" s="109"/>
      <c r="H174" s="109"/>
      <c r="I174" s="109"/>
      <c r="J174" s="109"/>
      <c r="K174" s="109"/>
      <c r="L174" s="109"/>
      <c r="M174" s="109"/>
      <c r="N174" s="109"/>
      <c r="O174" s="109"/>
      <c r="P174" s="109"/>
      <c r="Q174" s="109"/>
      <c r="R174" s="109"/>
      <c r="S174" s="109"/>
      <c r="T174" s="109"/>
      <c r="U174" s="109"/>
      <c r="V174" s="108"/>
      <c r="W174" s="108"/>
      <c r="X174" s="108"/>
      <c r="Y174" s="108"/>
      <c r="Z174" s="108"/>
      <c r="AA174" s="108"/>
      <c r="AB174" s="108"/>
      <c r="AC174" s="108"/>
      <c r="AD174" s="108"/>
    </row>
    <row r="175" spans="6:30">
      <c r="F175" s="109"/>
      <c r="G175" s="109"/>
      <c r="H175" s="109"/>
      <c r="I175" s="109"/>
      <c r="J175" s="109"/>
      <c r="K175" s="109"/>
      <c r="L175" s="109"/>
      <c r="M175" s="109"/>
      <c r="N175" s="109"/>
      <c r="O175" s="109"/>
      <c r="P175" s="109"/>
      <c r="Q175" s="109"/>
      <c r="R175" s="109"/>
      <c r="S175" s="109"/>
      <c r="T175" s="109"/>
      <c r="U175" s="109"/>
      <c r="V175" s="108"/>
      <c r="W175" s="108"/>
      <c r="X175" s="108"/>
      <c r="Y175" s="108"/>
      <c r="Z175" s="108"/>
      <c r="AA175" s="108"/>
      <c r="AB175" s="108"/>
      <c r="AC175" s="108"/>
      <c r="AD175" s="108"/>
    </row>
    <row r="176" spans="6:30">
      <c r="F176" s="109"/>
      <c r="G176" s="109"/>
      <c r="H176" s="109"/>
      <c r="I176" s="109"/>
      <c r="J176" s="109"/>
      <c r="K176" s="109"/>
      <c r="L176" s="109"/>
      <c r="M176" s="109"/>
      <c r="N176" s="109"/>
      <c r="O176" s="109"/>
      <c r="P176" s="109"/>
      <c r="Q176" s="109"/>
      <c r="R176" s="109"/>
      <c r="S176" s="109"/>
      <c r="T176" s="109"/>
      <c r="U176" s="109"/>
      <c r="V176" s="108"/>
      <c r="W176" s="108"/>
      <c r="X176" s="108"/>
      <c r="Y176" s="108"/>
      <c r="Z176" s="108"/>
      <c r="AA176" s="108"/>
      <c r="AB176" s="108"/>
      <c r="AC176" s="108"/>
      <c r="AD176" s="108"/>
    </row>
    <row r="177" spans="6:30">
      <c r="F177" s="109"/>
      <c r="G177" s="109"/>
      <c r="H177" s="109"/>
      <c r="I177" s="109"/>
      <c r="J177" s="109"/>
      <c r="K177" s="109"/>
      <c r="L177" s="109"/>
      <c r="M177" s="109"/>
      <c r="N177" s="109"/>
      <c r="O177" s="109"/>
      <c r="P177" s="109"/>
      <c r="Q177" s="109"/>
      <c r="R177" s="109"/>
      <c r="S177" s="109"/>
      <c r="T177" s="109"/>
      <c r="U177" s="109"/>
      <c r="V177" s="108"/>
      <c r="W177" s="108"/>
      <c r="X177" s="108"/>
      <c r="Y177" s="108"/>
      <c r="Z177" s="108"/>
      <c r="AA177" s="108"/>
      <c r="AB177" s="108"/>
      <c r="AC177" s="108"/>
      <c r="AD177" s="108"/>
    </row>
    <row r="178" spans="6:30">
      <c r="F178" s="109"/>
      <c r="G178" s="109"/>
      <c r="H178" s="109"/>
      <c r="I178" s="109"/>
      <c r="J178" s="109"/>
      <c r="K178" s="109"/>
      <c r="L178" s="109"/>
      <c r="M178" s="109"/>
      <c r="N178" s="109"/>
      <c r="O178" s="109"/>
      <c r="P178" s="109"/>
      <c r="Q178" s="109"/>
      <c r="R178" s="109"/>
      <c r="S178" s="109"/>
      <c r="T178" s="109"/>
      <c r="U178" s="109"/>
      <c r="V178" s="108"/>
      <c r="W178" s="108"/>
      <c r="X178" s="108"/>
      <c r="Y178" s="108"/>
      <c r="Z178" s="108"/>
      <c r="AA178" s="108"/>
      <c r="AB178" s="108"/>
      <c r="AC178" s="108"/>
      <c r="AD178" s="108"/>
    </row>
    <row r="179" spans="6:30"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  <c r="P179" s="109"/>
      <c r="Q179" s="109"/>
      <c r="R179" s="109"/>
      <c r="S179" s="109"/>
      <c r="T179" s="109"/>
      <c r="U179" s="109"/>
      <c r="V179" s="108"/>
      <c r="W179" s="108"/>
      <c r="X179" s="108"/>
      <c r="Y179" s="108"/>
      <c r="Z179" s="108"/>
      <c r="AA179" s="108"/>
      <c r="AB179" s="108"/>
      <c r="AC179" s="108"/>
      <c r="AD179" s="108"/>
    </row>
    <row r="180" spans="6:30">
      <c r="F180" s="109"/>
      <c r="G180" s="109"/>
      <c r="H180" s="109"/>
      <c r="I180" s="109"/>
      <c r="J180" s="109"/>
      <c r="K180" s="109"/>
      <c r="L180" s="109"/>
      <c r="M180" s="109"/>
      <c r="N180" s="109"/>
      <c r="O180" s="109"/>
      <c r="P180" s="109"/>
      <c r="Q180" s="109"/>
      <c r="R180" s="109"/>
      <c r="S180" s="109"/>
      <c r="T180" s="109"/>
      <c r="U180" s="109"/>
      <c r="V180" s="108"/>
      <c r="W180" s="108"/>
      <c r="X180" s="108"/>
      <c r="Y180" s="108"/>
      <c r="Z180" s="108"/>
      <c r="AA180" s="108"/>
      <c r="AB180" s="108"/>
      <c r="AC180" s="108"/>
      <c r="AD180" s="108"/>
    </row>
    <row r="181" spans="6:30">
      <c r="F181" s="109"/>
      <c r="G181" s="109"/>
      <c r="H181" s="109"/>
      <c r="I181" s="109"/>
      <c r="J181" s="109"/>
      <c r="K181" s="109"/>
      <c r="L181" s="109"/>
      <c r="M181" s="109"/>
      <c r="N181" s="109"/>
      <c r="O181" s="109"/>
      <c r="P181" s="109"/>
      <c r="Q181" s="109"/>
      <c r="R181" s="109"/>
      <c r="S181" s="109"/>
      <c r="T181" s="109"/>
      <c r="U181" s="109"/>
      <c r="V181" s="108"/>
      <c r="W181" s="108"/>
      <c r="X181" s="108"/>
      <c r="Y181" s="108"/>
      <c r="Z181" s="108"/>
      <c r="AA181" s="108"/>
      <c r="AB181" s="108"/>
      <c r="AC181" s="108"/>
      <c r="AD181" s="108"/>
    </row>
    <row r="182" spans="6:30">
      <c r="F182" s="109"/>
      <c r="G182" s="109"/>
      <c r="H182" s="109"/>
      <c r="I182" s="109"/>
      <c r="J182" s="109"/>
      <c r="K182" s="109"/>
      <c r="L182" s="109"/>
      <c r="M182" s="109"/>
      <c r="N182" s="109"/>
      <c r="O182" s="109"/>
      <c r="P182" s="109"/>
      <c r="Q182" s="109"/>
      <c r="R182" s="109"/>
      <c r="S182" s="109"/>
      <c r="T182" s="109"/>
      <c r="U182" s="109"/>
      <c r="V182" s="108"/>
      <c r="W182" s="108"/>
      <c r="X182" s="108"/>
      <c r="Y182" s="108"/>
      <c r="Z182" s="108"/>
      <c r="AA182" s="108"/>
      <c r="AB182" s="108"/>
      <c r="AC182" s="108"/>
      <c r="AD182" s="108"/>
    </row>
    <row r="183" spans="6:30">
      <c r="F183" s="109"/>
      <c r="G183" s="109"/>
      <c r="H183" s="109"/>
      <c r="I183" s="109"/>
      <c r="J183" s="109"/>
      <c r="K183" s="109"/>
      <c r="L183" s="109"/>
      <c r="M183" s="109"/>
      <c r="N183" s="109"/>
      <c r="O183" s="109"/>
      <c r="P183" s="109"/>
      <c r="Q183" s="109"/>
      <c r="R183" s="109"/>
      <c r="S183" s="109"/>
      <c r="T183" s="109"/>
      <c r="U183" s="109"/>
      <c r="V183" s="108"/>
      <c r="W183" s="108"/>
      <c r="X183" s="108"/>
      <c r="Y183" s="108"/>
      <c r="Z183" s="108"/>
      <c r="AA183" s="108"/>
      <c r="AB183" s="108"/>
      <c r="AC183" s="108"/>
      <c r="AD183" s="108"/>
    </row>
    <row r="184" spans="6:30">
      <c r="F184" s="109"/>
      <c r="G184" s="109"/>
      <c r="H184" s="109"/>
      <c r="I184" s="109"/>
      <c r="J184" s="109"/>
      <c r="K184" s="109"/>
      <c r="L184" s="109"/>
      <c r="M184" s="109"/>
      <c r="N184" s="109"/>
      <c r="O184" s="109"/>
      <c r="P184" s="109"/>
      <c r="Q184" s="109"/>
      <c r="R184" s="109"/>
      <c r="S184" s="109"/>
      <c r="T184" s="109"/>
      <c r="U184" s="109"/>
      <c r="V184" s="108"/>
      <c r="W184" s="108"/>
      <c r="X184" s="108"/>
      <c r="Y184" s="108"/>
      <c r="Z184" s="108"/>
      <c r="AA184" s="108"/>
      <c r="AB184" s="108"/>
      <c r="AC184" s="108"/>
      <c r="AD184" s="108"/>
    </row>
    <row r="185" spans="6:30">
      <c r="F185" s="109"/>
      <c r="G185" s="109"/>
      <c r="H185" s="109"/>
      <c r="I185" s="109"/>
      <c r="J185" s="109"/>
      <c r="K185" s="109"/>
      <c r="L185" s="109"/>
      <c r="M185" s="109"/>
      <c r="N185" s="109"/>
      <c r="O185" s="109"/>
      <c r="P185" s="109"/>
      <c r="Q185" s="109"/>
      <c r="R185" s="109"/>
      <c r="S185" s="109"/>
      <c r="T185" s="109"/>
      <c r="U185" s="109"/>
      <c r="V185" s="108"/>
      <c r="W185" s="108"/>
      <c r="X185" s="108"/>
      <c r="Y185" s="108"/>
      <c r="Z185" s="108"/>
      <c r="AA185" s="108"/>
      <c r="AB185" s="108"/>
      <c r="AC185" s="108"/>
      <c r="AD185" s="108"/>
    </row>
    <row r="186" spans="6:30">
      <c r="F186" s="109"/>
      <c r="G186" s="109"/>
      <c r="H186" s="109"/>
      <c r="I186" s="109"/>
      <c r="J186" s="109"/>
      <c r="K186" s="109"/>
      <c r="L186" s="109"/>
      <c r="M186" s="109"/>
      <c r="N186" s="109"/>
      <c r="O186" s="109"/>
      <c r="P186" s="109"/>
      <c r="Q186" s="109"/>
      <c r="R186" s="109"/>
      <c r="S186" s="109"/>
      <c r="T186" s="109"/>
      <c r="U186" s="109"/>
      <c r="V186" s="108"/>
      <c r="W186" s="108"/>
      <c r="X186" s="108"/>
      <c r="Y186" s="108"/>
      <c r="Z186" s="108"/>
      <c r="AA186" s="108"/>
      <c r="AB186" s="108"/>
      <c r="AC186" s="108"/>
      <c r="AD186" s="108"/>
    </row>
    <row r="187" spans="6:30">
      <c r="F187" s="109"/>
      <c r="G187" s="109"/>
      <c r="H187" s="109"/>
      <c r="I187" s="109"/>
      <c r="J187" s="109"/>
      <c r="K187" s="109"/>
      <c r="L187" s="109"/>
      <c r="M187" s="109"/>
      <c r="N187" s="109"/>
      <c r="O187" s="109"/>
      <c r="P187" s="109"/>
      <c r="Q187" s="109"/>
      <c r="R187" s="109"/>
      <c r="S187" s="109"/>
      <c r="T187" s="109"/>
      <c r="U187" s="109"/>
      <c r="V187" s="108"/>
      <c r="W187" s="108"/>
      <c r="X187" s="108"/>
      <c r="Y187" s="108"/>
      <c r="Z187" s="108"/>
      <c r="AA187" s="108"/>
      <c r="AB187" s="108"/>
      <c r="AC187" s="108"/>
      <c r="AD187" s="108"/>
    </row>
    <row r="188" spans="6:30"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  <c r="P188" s="109"/>
      <c r="Q188" s="109"/>
      <c r="R188" s="109"/>
      <c r="S188" s="109"/>
      <c r="T188" s="109"/>
      <c r="U188" s="109"/>
      <c r="V188" s="108"/>
      <c r="W188" s="108"/>
      <c r="X188" s="108"/>
      <c r="Y188" s="108"/>
      <c r="Z188" s="108"/>
      <c r="AA188" s="108"/>
      <c r="AB188" s="108"/>
      <c r="AC188" s="108"/>
      <c r="AD188" s="108"/>
    </row>
    <row r="189" spans="6:30">
      <c r="F189" s="109"/>
      <c r="G189" s="109"/>
      <c r="H189" s="109"/>
      <c r="I189" s="109"/>
      <c r="J189" s="109"/>
      <c r="K189" s="109"/>
      <c r="L189" s="109"/>
      <c r="M189" s="109"/>
      <c r="N189" s="109"/>
      <c r="O189" s="109"/>
      <c r="P189" s="109"/>
      <c r="Q189" s="109"/>
      <c r="R189" s="109"/>
      <c r="S189" s="109"/>
      <c r="T189" s="109"/>
      <c r="U189" s="109"/>
      <c r="V189" s="108"/>
      <c r="W189" s="108"/>
      <c r="X189" s="108"/>
      <c r="Y189" s="108"/>
      <c r="Z189" s="108"/>
      <c r="AA189" s="108"/>
      <c r="AB189" s="108"/>
      <c r="AC189" s="108"/>
      <c r="AD189" s="108"/>
    </row>
    <row r="190" spans="6:30">
      <c r="F190" s="109"/>
      <c r="G190" s="109"/>
      <c r="H190" s="109"/>
      <c r="I190" s="109"/>
      <c r="J190" s="109"/>
      <c r="K190" s="109"/>
      <c r="L190" s="109"/>
      <c r="M190" s="109"/>
      <c r="N190" s="109"/>
      <c r="O190" s="109"/>
      <c r="P190" s="109"/>
      <c r="Q190" s="109"/>
      <c r="R190" s="109"/>
      <c r="S190" s="109"/>
      <c r="T190" s="109"/>
      <c r="U190" s="109"/>
      <c r="V190" s="108"/>
      <c r="W190" s="108"/>
      <c r="X190" s="108"/>
      <c r="Y190" s="108"/>
      <c r="Z190" s="108"/>
      <c r="AA190" s="108"/>
      <c r="AB190" s="108"/>
      <c r="AC190" s="108"/>
      <c r="AD190" s="108"/>
    </row>
    <row r="191" spans="6:30">
      <c r="F191" s="109"/>
      <c r="G191" s="109"/>
      <c r="H191" s="109"/>
      <c r="I191" s="109"/>
      <c r="J191" s="109"/>
      <c r="K191" s="109"/>
      <c r="L191" s="109"/>
      <c r="M191" s="109"/>
      <c r="N191" s="109"/>
      <c r="O191" s="109"/>
      <c r="P191" s="109"/>
      <c r="Q191" s="109"/>
      <c r="R191" s="109"/>
      <c r="S191" s="109"/>
      <c r="T191" s="109"/>
      <c r="U191" s="109"/>
      <c r="V191" s="108"/>
      <c r="W191" s="108"/>
      <c r="X191" s="108"/>
      <c r="Y191" s="108"/>
      <c r="Z191" s="108"/>
      <c r="AA191" s="108"/>
      <c r="AB191" s="108"/>
      <c r="AC191" s="108"/>
      <c r="AD191" s="108"/>
    </row>
    <row r="192" spans="6:30">
      <c r="F192" s="109"/>
      <c r="G192" s="109"/>
      <c r="H192" s="109"/>
      <c r="I192" s="109"/>
      <c r="J192" s="109"/>
      <c r="K192" s="109"/>
      <c r="L192" s="109"/>
      <c r="M192" s="109"/>
      <c r="N192" s="109"/>
      <c r="O192" s="109"/>
      <c r="P192" s="109"/>
      <c r="Q192" s="109"/>
      <c r="R192" s="109"/>
      <c r="S192" s="109"/>
      <c r="T192" s="109"/>
      <c r="U192" s="109"/>
      <c r="V192" s="108"/>
      <c r="W192" s="108"/>
      <c r="X192" s="108"/>
      <c r="Y192" s="108"/>
      <c r="Z192" s="108"/>
      <c r="AA192" s="108"/>
      <c r="AB192" s="108"/>
      <c r="AC192" s="108"/>
      <c r="AD192" s="108"/>
    </row>
    <row r="193" spans="6:30">
      <c r="F193" s="109"/>
      <c r="G193" s="109"/>
      <c r="H193" s="109"/>
      <c r="I193" s="109"/>
      <c r="J193" s="109"/>
      <c r="K193" s="109"/>
      <c r="L193" s="109"/>
      <c r="M193" s="109"/>
      <c r="N193" s="109"/>
      <c r="O193" s="109"/>
      <c r="P193" s="109"/>
      <c r="Q193" s="109"/>
      <c r="R193" s="109"/>
      <c r="S193" s="109"/>
      <c r="T193" s="109"/>
      <c r="U193" s="109"/>
      <c r="V193" s="108"/>
      <c r="W193" s="108"/>
      <c r="X193" s="108"/>
      <c r="Y193" s="108"/>
      <c r="Z193" s="108"/>
      <c r="AA193" s="108"/>
      <c r="AB193" s="108"/>
      <c r="AC193" s="108"/>
      <c r="AD193" s="108"/>
    </row>
    <row r="194" spans="6:30">
      <c r="F194" s="109"/>
      <c r="G194" s="109"/>
      <c r="H194" s="109"/>
      <c r="I194" s="109"/>
      <c r="J194" s="109"/>
      <c r="K194" s="109"/>
      <c r="L194" s="109"/>
      <c r="M194" s="109"/>
      <c r="N194" s="109"/>
      <c r="O194" s="109"/>
      <c r="P194" s="109"/>
      <c r="Q194" s="109"/>
      <c r="R194" s="109"/>
      <c r="S194" s="109"/>
      <c r="T194" s="109"/>
      <c r="U194" s="109"/>
      <c r="V194" s="108"/>
      <c r="W194" s="108"/>
      <c r="X194" s="108"/>
      <c r="Y194" s="108"/>
      <c r="Z194" s="108"/>
      <c r="AA194" s="108"/>
      <c r="AB194" s="108"/>
      <c r="AC194" s="108"/>
      <c r="AD194" s="108"/>
    </row>
    <row r="195" spans="6:30">
      <c r="F195" s="109"/>
      <c r="G195" s="109"/>
      <c r="H195" s="109"/>
      <c r="I195" s="109"/>
      <c r="J195" s="109"/>
      <c r="K195" s="109"/>
      <c r="L195" s="109"/>
      <c r="M195" s="109"/>
      <c r="N195" s="109"/>
      <c r="O195" s="109"/>
      <c r="P195" s="109"/>
      <c r="Q195" s="109"/>
      <c r="R195" s="109"/>
      <c r="S195" s="109"/>
      <c r="T195" s="109"/>
      <c r="U195" s="109"/>
      <c r="V195" s="108"/>
      <c r="W195" s="108"/>
      <c r="X195" s="108"/>
      <c r="Y195" s="108"/>
      <c r="Z195" s="108"/>
      <c r="AA195" s="108"/>
      <c r="AB195" s="108"/>
      <c r="AC195" s="108"/>
      <c r="AD195" s="108"/>
    </row>
    <row r="196" spans="6:30">
      <c r="F196" s="109"/>
      <c r="G196" s="109"/>
      <c r="H196" s="109"/>
      <c r="I196" s="109"/>
      <c r="J196" s="109"/>
      <c r="K196" s="109"/>
      <c r="L196" s="109"/>
      <c r="M196" s="109"/>
      <c r="N196" s="109"/>
      <c r="O196" s="109"/>
      <c r="P196" s="109"/>
      <c r="Q196" s="109"/>
      <c r="R196" s="109"/>
      <c r="S196" s="109"/>
      <c r="T196" s="109"/>
      <c r="U196" s="109"/>
      <c r="V196" s="108"/>
      <c r="W196" s="108"/>
      <c r="X196" s="108"/>
      <c r="Y196" s="108"/>
      <c r="Z196" s="108"/>
      <c r="AA196" s="108"/>
      <c r="AB196" s="108"/>
      <c r="AC196" s="108"/>
      <c r="AD196" s="108"/>
    </row>
    <row r="197" spans="6:30">
      <c r="F197" s="109"/>
      <c r="G197" s="109"/>
      <c r="H197" s="109"/>
      <c r="I197" s="109"/>
      <c r="J197" s="109"/>
      <c r="K197" s="109"/>
      <c r="L197" s="109"/>
      <c r="M197" s="109"/>
      <c r="N197" s="109"/>
      <c r="O197" s="109"/>
      <c r="P197" s="109"/>
      <c r="Q197" s="109"/>
      <c r="R197" s="109"/>
      <c r="S197" s="109"/>
      <c r="T197" s="109"/>
      <c r="U197" s="109"/>
      <c r="V197" s="108"/>
      <c r="W197" s="108"/>
      <c r="X197" s="108"/>
      <c r="Y197" s="108"/>
      <c r="Z197" s="108"/>
      <c r="AA197" s="108"/>
      <c r="AB197" s="108"/>
      <c r="AC197" s="108"/>
      <c r="AD197" s="108"/>
    </row>
    <row r="198" spans="6:30">
      <c r="F198" s="109"/>
      <c r="G198" s="109"/>
      <c r="H198" s="109"/>
      <c r="I198" s="109"/>
      <c r="J198" s="109"/>
      <c r="K198" s="109"/>
      <c r="L198" s="109"/>
      <c r="M198" s="109"/>
      <c r="N198" s="109"/>
      <c r="O198" s="109"/>
      <c r="P198" s="109"/>
      <c r="Q198" s="109"/>
      <c r="R198" s="109"/>
      <c r="S198" s="109"/>
      <c r="T198" s="109"/>
      <c r="U198" s="109"/>
      <c r="V198" s="108"/>
      <c r="W198" s="108"/>
      <c r="X198" s="108"/>
      <c r="Y198" s="108"/>
      <c r="Z198" s="108"/>
      <c r="AA198" s="108"/>
      <c r="AB198" s="108"/>
      <c r="AC198" s="108"/>
      <c r="AD198" s="108"/>
    </row>
    <row r="199" spans="6:30">
      <c r="F199" s="109"/>
      <c r="G199" s="109"/>
      <c r="H199" s="109"/>
      <c r="I199" s="109"/>
      <c r="J199" s="109"/>
      <c r="K199" s="109"/>
      <c r="L199" s="109"/>
      <c r="M199" s="109"/>
      <c r="N199" s="109"/>
      <c r="O199" s="109"/>
      <c r="P199" s="109"/>
      <c r="Q199" s="109"/>
      <c r="R199" s="109"/>
      <c r="S199" s="109"/>
      <c r="T199" s="109"/>
      <c r="U199" s="109"/>
      <c r="V199" s="108"/>
      <c r="W199" s="108"/>
      <c r="X199" s="108"/>
      <c r="Y199" s="108"/>
      <c r="Z199" s="108"/>
      <c r="AA199" s="108"/>
      <c r="AB199" s="108"/>
      <c r="AC199" s="108"/>
      <c r="AD199" s="108"/>
    </row>
    <row r="200" spans="6:30">
      <c r="F200" s="109"/>
      <c r="G200" s="109"/>
      <c r="H200" s="109"/>
      <c r="I200" s="109"/>
      <c r="J200" s="109"/>
      <c r="K200" s="109"/>
      <c r="L200" s="109"/>
      <c r="M200" s="109"/>
      <c r="N200" s="109"/>
      <c r="O200" s="109"/>
      <c r="P200" s="109"/>
      <c r="Q200" s="109"/>
      <c r="R200" s="109"/>
      <c r="S200" s="109"/>
      <c r="T200" s="109"/>
      <c r="U200" s="109"/>
      <c r="V200" s="108"/>
      <c r="W200" s="108"/>
      <c r="X200" s="108"/>
      <c r="Y200" s="108"/>
      <c r="Z200" s="108"/>
      <c r="AA200" s="108"/>
      <c r="AB200" s="108"/>
      <c r="AC200" s="108"/>
      <c r="AD200" s="108"/>
    </row>
    <row r="201" spans="6:30">
      <c r="F201" s="109"/>
      <c r="G201" s="109"/>
      <c r="H201" s="109"/>
      <c r="I201" s="109"/>
      <c r="J201" s="109"/>
      <c r="K201" s="109"/>
      <c r="L201" s="109"/>
      <c r="M201" s="109"/>
      <c r="N201" s="109"/>
      <c r="O201" s="109"/>
      <c r="P201" s="109"/>
      <c r="Q201" s="109"/>
      <c r="R201" s="109"/>
      <c r="S201" s="109"/>
      <c r="T201" s="109"/>
      <c r="U201" s="109"/>
      <c r="V201" s="108"/>
      <c r="W201" s="108"/>
      <c r="X201" s="108"/>
      <c r="Y201" s="108"/>
      <c r="Z201" s="108"/>
      <c r="AA201" s="108"/>
      <c r="AB201" s="108"/>
      <c r="AC201" s="108"/>
      <c r="AD201" s="108"/>
    </row>
    <row r="202" spans="6:30">
      <c r="F202" s="109"/>
      <c r="G202" s="109"/>
      <c r="H202" s="109"/>
      <c r="I202" s="109"/>
      <c r="J202" s="109"/>
      <c r="K202" s="109"/>
      <c r="L202" s="109"/>
      <c r="M202" s="109"/>
      <c r="N202" s="109"/>
      <c r="O202" s="109"/>
      <c r="P202" s="109"/>
      <c r="Q202" s="109"/>
      <c r="R202" s="109"/>
      <c r="S202" s="109"/>
      <c r="T202" s="109"/>
      <c r="U202" s="109"/>
      <c r="V202" s="108"/>
      <c r="W202" s="108"/>
      <c r="X202" s="108"/>
      <c r="Y202" s="108"/>
      <c r="Z202" s="108"/>
      <c r="AA202" s="108"/>
      <c r="AB202" s="108"/>
      <c r="AC202" s="108"/>
      <c r="AD202" s="108"/>
    </row>
    <row r="203" spans="6:30">
      <c r="F203" s="109"/>
      <c r="G203" s="109"/>
      <c r="H203" s="109"/>
      <c r="I203" s="109"/>
      <c r="J203" s="109"/>
      <c r="K203" s="109"/>
      <c r="L203" s="109"/>
      <c r="M203" s="109"/>
      <c r="N203" s="109"/>
      <c r="O203" s="109"/>
      <c r="P203" s="109"/>
      <c r="Q203" s="109"/>
      <c r="R203" s="109"/>
      <c r="S203" s="109"/>
      <c r="T203" s="109"/>
      <c r="U203" s="109"/>
      <c r="V203" s="108"/>
      <c r="W203" s="108"/>
      <c r="X203" s="108"/>
      <c r="Y203" s="108"/>
      <c r="Z203" s="108"/>
      <c r="AA203" s="108"/>
      <c r="AB203" s="108"/>
      <c r="AC203" s="108"/>
      <c r="AD203" s="108"/>
    </row>
    <row r="204" spans="6:30">
      <c r="F204" s="109"/>
      <c r="G204" s="109"/>
      <c r="H204" s="109"/>
      <c r="I204" s="109"/>
      <c r="J204" s="109"/>
      <c r="K204" s="109"/>
      <c r="L204" s="109"/>
      <c r="M204" s="109"/>
      <c r="N204" s="109"/>
      <c r="O204" s="109"/>
      <c r="P204" s="109"/>
      <c r="Q204" s="109"/>
      <c r="R204" s="109"/>
      <c r="S204" s="109"/>
      <c r="T204" s="109"/>
      <c r="U204" s="109"/>
      <c r="V204" s="108"/>
      <c r="W204" s="108"/>
      <c r="X204" s="108"/>
      <c r="Y204" s="108"/>
      <c r="Z204" s="108"/>
      <c r="AA204" s="108"/>
      <c r="AB204" s="108"/>
      <c r="AC204" s="108"/>
      <c r="AD204" s="108"/>
    </row>
    <row r="205" spans="6:30">
      <c r="F205" s="109"/>
      <c r="G205" s="109"/>
      <c r="H205" s="109"/>
      <c r="I205" s="109"/>
      <c r="J205" s="109"/>
      <c r="K205" s="109"/>
      <c r="L205" s="109"/>
      <c r="M205" s="109"/>
      <c r="N205" s="109"/>
      <c r="O205" s="109"/>
      <c r="P205" s="109"/>
      <c r="Q205" s="109"/>
      <c r="R205" s="109"/>
      <c r="S205" s="109"/>
      <c r="T205" s="109"/>
      <c r="U205" s="109"/>
      <c r="V205" s="108"/>
      <c r="W205" s="108"/>
      <c r="X205" s="108"/>
      <c r="Y205" s="108"/>
      <c r="Z205" s="108"/>
      <c r="AA205" s="108"/>
      <c r="AB205" s="108"/>
      <c r="AC205" s="108"/>
      <c r="AD205" s="108"/>
    </row>
    <row r="206" spans="6:30">
      <c r="F206" s="109"/>
      <c r="G206" s="109"/>
      <c r="H206" s="109"/>
      <c r="I206" s="109"/>
      <c r="J206" s="109"/>
      <c r="K206" s="109"/>
      <c r="L206" s="109"/>
      <c r="M206" s="109"/>
      <c r="N206" s="109"/>
      <c r="O206" s="109"/>
      <c r="P206" s="109"/>
      <c r="Q206" s="109"/>
      <c r="R206" s="109"/>
      <c r="S206" s="109"/>
      <c r="T206" s="109"/>
      <c r="U206" s="109"/>
      <c r="V206" s="108"/>
      <c r="W206" s="108"/>
      <c r="X206" s="108"/>
      <c r="Y206" s="108"/>
      <c r="Z206" s="108"/>
      <c r="AA206" s="108"/>
      <c r="AB206" s="108"/>
      <c r="AC206" s="108"/>
      <c r="AD206" s="108"/>
    </row>
    <row r="207" spans="6:30">
      <c r="F207" s="109"/>
      <c r="G207" s="109"/>
      <c r="H207" s="109"/>
      <c r="I207" s="109"/>
      <c r="J207" s="109"/>
      <c r="K207" s="109"/>
      <c r="L207" s="109"/>
      <c r="M207" s="109"/>
      <c r="N207" s="109"/>
      <c r="O207" s="109"/>
      <c r="P207" s="109"/>
      <c r="Q207" s="109"/>
      <c r="R207" s="109"/>
      <c r="S207" s="109"/>
      <c r="T207" s="109"/>
      <c r="U207" s="109"/>
      <c r="V207" s="108"/>
      <c r="W207" s="108"/>
      <c r="X207" s="108"/>
      <c r="Y207" s="108"/>
      <c r="Z207" s="108"/>
      <c r="AA207" s="108"/>
      <c r="AB207" s="108"/>
      <c r="AC207" s="108"/>
      <c r="AD207" s="108"/>
    </row>
    <row r="208" spans="6:30">
      <c r="F208" s="109"/>
      <c r="G208" s="109"/>
      <c r="H208" s="109"/>
      <c r="I208" s="109"/>
      <c r="J208" s="109"/>
      <c r="K208" s="109"/>
      <c r="L208" s="109"/>
      <c r="M208" s="109"/>
      <c r="N208" s="109"/>
      <c r="O208" s="109"/>
      <c r="P208" s="109"/>
      <c r="Q208" s="109"/>
      <c r="R208" s="109"/>
      <c r="S208" s="109"/>
      <c r="T208" s="109"/>
      <c r="U208" s="109"/>
      <c r="V208" s="108"/>
      <c r="W208" s="108"/>
      <c r="X208" s="108"/>
      <c r="Y208" s="108"/>
      <c r="Z208" s="108"/>
      <c r="AA208" s="108"/>
      <c r="AB208" s="108"/>
      <c r="AC208" s="108"/>
      <c r="AD208" s="108"/>
    </row>
    <row r="209" spans="6:30">
      <c r="F209" s="109"/>
      <c r="G209" s="109"/>
      <c r="H209" s="109"/>
      <c r="I209" s="109"/>
      <c r="J209" s="109"/>
      <c r="K209" s="109"/>
      <c r="L209" s="109"/>
      <c r="M209" s="109"/>
      <c r="N209" s="109"/>
      <c r="O209" s="109"/>
      <c r="P209" s="109"/>
      <c r="Q209" s="109"/>
      <c r="R209" s="109"/>
      <c r="S209" s="109"/>
      <c r="T209" s="109"/>
      <c r="U209" s="109"/>
      <c r="V209" s="108"/>
      <c r="W209" s="108"/>
      <c r="X209" s="108"/>
      <c r="Y209" s="108"/>
      <c r="Z209" s="108"/>
      <c r="AA209" s="108"/>
      <c r="AB209" s="108"/>
      <c r="AC209" s="108"/>
      <c r="AD209" s="108"/>
    </row>
    <row r="210" spans="6:30">
      <c r="F210" s="109"/>
      <c r="G210" s="109"/>
      <c r="H210" s="109"/>
      <c r="I210" s="109"/>
      <c r="J210" s="109"/>
      <c r="K210" s="109"/>
      <c r="L210" s="109"/>
      <c r="M210" s="109"/>
      <c r="N210" s="109"/>
      <c r="O210" s="109"/>
      <c r="P210" s="109"/>
      <c r="Q210" s="109"/>
      <c r="R210" s="109"/>
      <c r="S210" s="109"/>
      <c r="T210" s="109"/>
      <c r="U210" s="109"/>
      <c r="V210" s="108"/>
      <c r="W210" s="108"/>
      <c r="X210" s="108"/>
      <c r="Y210" s="108"/>
      <c r="Z210" s="108"/>
      <c r="AA210" s="108"/>
      <c r="AB210" s="108"/>
      <c r="AC210" s="108"/>
      <c r="AD210" s="108"/>
    </row>
    <row r="211" spans="6:30">
      <c r="F211" s="109"/>
      <c r="G211" s="109"/>
      <c r="H211" s="109"/>
      <c r="I211" s="109"/>
      <c r="J211" s="109"/>
      <c r="K211" s="109"/>
      <c r="L211" s="109"/>
      <c r="M211" s="109"/>
      <c r="N211" s="109"/>
      <c r="O211" s="109"/>
      <c r="P211" s="109"/>
      <c r="Q211" s="109"/>
      <c r="R211" s="109"/>
      <c r="S211" s="109"/>
      <c r="T211" s="109"/>
      <c r="U211" s="109"/>
      <c r="V211" s="108"/>
      <c r="W211" s="108"/>
      <c r="X211" s="108"/>
      <c r="Y211" s="108"/>
      <c r="Z211" s="108"/>
      <c r="AA211" s="108"/>
      <c r="AB211" s="108"/>
      <c r="AC211" s="108"/>
      <c r="AD211" s="108"/>
    </row>
    <row r="212" spans="6:30">
      <c r="F212" s="109"/>
      <c r="G212" s="109"/>
      <c r="H212" s="109"/>
      <c r="I212" s="109"/>
      <c r="J212" s="109"/>
      <c r="K212" s="109"/>
      <c r="L212" s="109"/>
      <c r="M212" s="109"/>
      <c r="N212" s="109"/>
      <c r="O212" s="109"/>
      <c r="P212" s="109"/>
      <c r="Q212" s="109"/>
      <c r="R212" s="109"/>
      <c r="S212" s="109"/>
      <c r="T212" s="109"/>
      <c r="U212" s="109"/>
      <c r="V212" s="108"/>
      <c r="W212" s="108"/>
      <c r="X212" s="108"/>
      <c r="Y212" s="108"/>
      <c r="Z212" s="108"/>
      <c r="AA212" s="108"/>
      <c r="AB212" s="108"/>
      <c r="AC212" s="108"/>
      <c r="AD212" s="108"/>
    </row>
    <row r="213" spans="6:30">
      <c r="F213" s="109"/>
      <c r="G213" s="109"/>
      <c r="H213" s="109"/>
      <c r="I213" s="109"/>
      <c r="J213" s="109"/>
      <c r="K213" s="109"/>
      <c r="L213" s="109"/>
      <c r="M213" s="109"/>
      <c r="N213" s="109"/>
      <c r="O213" s="109"/>
      <c r="P213" s="109"/>
      <c r="Q213" s="109"/>
      <c r="R213" s="109"/>
      <c r="S213" s="109"/>
      <c r="T213" s="109"/>
      <c r="U213" s="109"/>
      <c r="V213" s="108"/>
      <c r="W213" s="108"/>
      <c r="X213" s="108"/>
      <c r="Y213" s="108"/>
      <c r="Z213" s="108"/>
      <c r="AA213" s="108"/>
      <c r="AB213" s="108"/>
      <c r="AC213" s="108"/>
      <c r="AD213" s="108"/>
    </row>
    <row r="214" spans="6:30">
      <c r="F214" s="109"/>
      <c r="G214" s="109"/>
      <c r="H214" s="109"/>
      <c r="I214" s="109"/>
      <c r="J214" s="109"/>
      <c r="K214" s="109"/>
      <c r="L214" s="109"/>
      <c r="M214" s="109"/>
      <c r="N214" s="109"/>
      <c r="O214" s="109"/>
      <c r="P214" s="109"/>
      <c r="Q214" s="109"/>
      <c r="R214" s="109"/>
      <c r="S214" s="109"/>
      <c r="T214" s="109"/>
      <c r="U214" s="109"/>
      <c r="V214" s="108"/>
      <c r="W214" s="108"/>
      <c r="X214" s="108"/>
      <c r="Y214" s="108"/>
      <c r="Z214" s="108"/>
      <c r="AA214" s="108"/>
      <c r="AB214" s="108"/>
      <c r="AC214" s="108"/>
      <c r="AD214" s="108"/>
    </row>
    <row r="215" spans="6:30"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  <c r="Q215" s="109"/>
      <c r="R215" s="109"/>
      <c r="S215" s="109"/>
      <c r="T215" s="109"/>
      <c r="U215" s="109"/>
      <c r="V215" s="108"/>
      <c r="W215" s="108"/>
      <c r="X215" s="108"/>
      <c r="Y215" s="108"/>
      <c r="Z215" s="108"/>
      <c r="AA215" s="108"/>
      <c r="AB215" s="108"/>
      <c r="AC215" s="108"/>
      <c r="AD215" s="108"/>
    </row>
    <row r="216" spans="6:30">
      <c r="F216" s="109"/>
      <c r="G216" s="109"/>
      <c r="H216" s="109"/>
      <c r="I216" s="109"/>
      <c r="J216" s="109"/>
      <c r="K216" s="109"/>
      <c r="L216" s="109"/>
      <c r="M216" s="109"/>
      <c r="N216" s="109"/>
      <c r="O216" s="109"/>
      <c r="P216" s="109"/>
      <c r="Q216" s="109"/>
      <c r="R216" s="109"/>
      <c r="S216" s="109"/>
      <c r="T216" s="109"/>
      <c r="U216" s="109"/>
      <c r="V216" s="108"/>
      <c r="W216" s="108"/>
      <c r="X216" s="108"/>
      <c r="Y216" s="108"/>
      <c r="Z216" s="108"/>
      <c r="AA216" s="108"/>
      <c r="AB216" s="108"/>
      <c r="AC216" s="108"/>
      <c r="AD216" s="108"/>
    </row>
    <row r="217" spans="6:30">
      <c r="F217" s="109"/>
      <c r="G217" s="109"/>
      <c r="H217" s="109"/>
      <c r="I217" s="109"/>
      <c r="J217" s="109"/>
      <c r="K217" s="109"/>
      <c r="L217" s="109"/>
      <c r="M217" s="109"/>
      <c r="N217" s="109"/>
      <c r="O217" s="109"/>
      <c r="P217" s="109"/>
      <c r="Q217" s="109"/>
      <c r="R217" s="109"/>
      <c r="S217" s="109"/>
      <c r="T217" s="109"/>
      <c r="U217" s="109"/>
      <c r="V217" s="108"/>
      <c r="W217" s="108"/>
      <c r="X217" s="108"/>
      <c r="Y217" s="108"/>
      <c r="Z217" s="108"/>
      <c r="AA217" s="108"/>
      <c r="AB217" s="108"/>
      <c r="AC217" s="108"/>
      <c r="AD217" s="108"/>
    </row>
    <row r="218" spans="6:30">
      <c r="F218" s="109"/>
      <c r="G218" s="109"/>
      <c r="H218" s="109"/>
      <c r="I218" s="109"/>
      <c r="J218" s="109"/>
      <c r="K218" s="109"/>
      <c r="L218" s="109"/>
      <c r="M218" s="109"/>
      <c r="N218" s="109"/>
      <c r="O218" s="109"/>
      <c r="P218" s="109"/>
      <c r="Q218" s="109"/>
      <c r="R218" s="109"/>
      <c r="S218" s="109"/>
      <c r="T218" s="109"/>
      <c r="U218" s="109"/>
      <c r="V218" s="108"/>
      <c r="W218" s="108"/>
      <c r="X218" s="108"/>
      <c r="Y218" s="108"/>
      <c r="Z218" s="108"/>
      <c r="AA218" s="108"/>
      <c r="AB218" s="108"/>
      <c r="AC218" s="108"/>
      <c r="AD218" s="108"/>
    </row>
    <row r="219" spans="6:30">
      <c r="F219" s="109"/>
      <c r="G219" s="109"/>
      <c r="H219" s="109"/>
      <c r="I219" s="109"/>
      <c r="J219" s="109"/>
      <c r="K219" s="109"/>
      <c r="L219" s="109"/>
      <c r="M219" s="109"/>
      <c r="N219" s="109"/>
      <c r="O219" s="109"/>
      <c r="P219" s="109"/>
      <c r="Q219" s="109"/>
      <c r="R219" s="109"/>
      <c r="S219" s="109"/>
      <c r="T219" s="109"/>
      <c r="U219" s="109"/>
      <c r="V219" s="108"/>
      <c r="W219" s="108"/>
      <c r="X219" s="108"/>
      <c r="Y219" s="108"/>
      <c r="Z219" s="108"/>
      <c r="AA219" s="108"/>
      <c r="AB219" s="108"/>
      <c r="AC219" s="108"/>
      <c r="AD219" s="108"/>
    </row>
    <row r="220" spans="6:30">
      <c r="F220" s="109"/>
      <c r="G220" s="109"/>
      <c r="H220" s="109"/>
      <c r="I220" s="109"/>
      <c r="J220" s="109"/>
      <c r="K220" s="109"/>
      <c r="L220" s="109"/>
      <c r="M220" s="109"/>
      <c r="N220" s="109"/>
      <c r="O220" s="109"/>
      <c r="P220" s="109"/>
      <c r="Q220" s="109"/>
      <c r="R220" s="109"/>
      <c r="S220" s="109"/>
      <c r="T220" s="109"/>
      <c r="U220" s="109"/>
      <c r="V220" s="108"/>
      <c r="W220" s="108"/>
      <c r="X220" s="108"/>
      <c r="Y220" s="108"/>
      <c r="Z220" s="108"/>
      <c r="AA220" s="108"/>
      <c r="AB220" s="108"/>
      <c r="AC220" s="108"/>
      <c r="AD220" s="108"/>
    </row>
    <row r="221" spans="6:30">
      <c r="F221" s="109"/>
      <c r="G221" s="109"/>
      <c r="H221" s="109"/>
      <c r="I221" s="109"/>
      <c r="J221" s="109"/>
      <c r="K221" s="109"/>
      <c r="L221" s="109"/>
      <c r="M221" s="109"/>
      <c r="N221" s="109"/>
      <c r="O221" s="109"/>
      <c r="P221" s="109"/>
      <c r="Q221" s="109"/>
      <c r="R221" s="109"/>
      <c r="S221" s="109"/>
      <c r="T221" s="109"/>
      <c r="U221" s="109"/>
      <c r="V221" s="108"/>
      <c r="W221" s="108"/>
      <c r="X221" s="108"/>
      <c r="Y221" s="108"/>
      <c r="Z221" s="108"/>
      <c r="AA221" s="108"/>
      <c r="AB221" s="108"/>
      <c r="AC221" s="108"/>
      <c r="AD221" s="108"/>
    </row>
    <row r="222" spans="6:30">
      <c r="F222" s="109"/>
      <c r="G222" s="109"/>
      <c r="H222" s="109"/>
      <c r="I222" s="109"/>
      <c r="J222" s="109"/>
      <c r="K222" s="109"/>
      <c r="L222" s="109"/>
      <c r="M222" s="109"/>
      <c r="N222" s="109"/>
      <c r="O222" s="109"/>
      <c r="P222" s="109"/>
      <c r="Q222" s="109"/>
      <c r="R222" s="109"/>
      <c r="S222" s="109"/>
      <c r="T222" s="109"/>
      <c r="U222" s="109"/>
      <c r="V222" s="108"/>
      <c r="W222" s="108"/>
      <c r="X222" s="108"/>
      <c r="Y222" s="108"/>
      <c r="Z222" s="108"/>
      <c r="AA222" s="108"/>
      <c r="AB222" s="108"/>
      <c r="AC222" s="108"/>
      <c r="AD222" s="108"/>
    </row>
    <row r="223" spans="6:30">
      <c r="F223" s="109"/>
      <c r="G223" s="109"/>
      <c r="H223" s="109"/>
      <c r="I223" s="109"/>
      <c r="J223" s="109"/>
      <c r="K223" s="109"/>
      <c r="L223" s="109"/>
      <c r="M223" s="109"/>
      <c r="N223" s="109"/>
      <c r="O223" s="109"/>
      <c r="P223" s="109"/>
      <c r="Q223" s="109"/>
      <c r="R223" s="109"/>
      <c r="S223" s="109"/>
      <c r="T223" s="109"/>
      <c r="U223" s="109"/>
      <c r="V223" s="108"/>
      <c r="W223" s="108"/>
      <c r="X223" s="108"/>
      <c r="Y223" s="108"/>
      <c r="Z223" s="108"/>
      <c r="AA223" s="108"/>
      <c r="AB223" s="108"/>
      <c r="AC223" s="108"/>
      <c r="AD223" s="108"/>
    </row>
    <row r="224" spans="6:30">
      <c r="F224" s="109"/>
      <c r="G224" s="109"/>
      <c r="H224" s="109"/>
      <c r="I224" s="109"/>
      <c r="J224" s="109"/>
      <c r="K224" s="109"/>
      <c r="L224" s="109"/>
      <c r="M224" s="109"/>
      <c r="N224" s="109"/>
      <c r="O224" s="109"/>
      <c r="P224" s="109"/>
      <c r="Q224" s="109"/>
      <c r="R224" s="109"/>
      <c r="S224" s="109"/>
      <c r="T224" s="109"/>
      <c r="U224" s="109"/>
      <c r="V224" s="108"/>
      <c r="W224" s="108"/>
      <c r="X224" s="108"/>
      <c r="Y224" s="108"/>
      <c r="Z224" s="108"/>
      <c r="AA224" s="108"/>
      <c r="AB224" s="108"/>
      <c r="AC224" s="108"/>
      <c r="AD224" s="108"/>
    </row>
    <row r="225" spans="6:30">
      <c r="F225" s="109"/>
      <c r="G225" s="109"/>
      <c r="H225" s="109"/>
      <c r="I225" s="109"/>
      <c r="J225" s="109"/>
      <c r="K225" s="109"/>
      <c r="L225" s="109"/>
      <c r="M225" s="109"/>
      <c r="N225" s="109"/>
      <c r="O225" s="109"/>
      <c r="P225" s="109"/>
      <c r="Q225" s="109"/>
      <c r="R225" s="109"/>
      <c r="S225" s="109"/>
      <c r="T225" s="109"/>
      <c r="U225" s="109"/>
      <c r="V225" s="108"/>
      <c r="W225" s="108"/>
      <c r="X225" s="108"/>
      <c r="Y225" s="108"/>
      <c r="Z225" s="108"/>
      <c r="AA225" s="108"/>
      <c r="AB225" s="108"/>
      <c r="AC225" s="108"/>
      <c r="AD225" s="108"/>
    </row>
    <row r="226" spans="6:30">
      <c r="F226" s="109"/>
      <c r="G226" s="109"/>
      <c r="H226" s="109"/>
      <c r="I226" s="109"/>
      <c r="J226" s="109"/>
      <c r="K226" s="109"/>
      <c r="L226" s="109"/>
      <c r="M226" s="109"/>
      <c r="N226" s="109"/>
      <c r="O226" s="109"/>
      <c r="P226" s="109"/>
      <c r="Q226" s="109"/>
      <c r="R226" s="109"/>
      <c r="S226" s="109"/>
      <c r="T226" s="109"/>
      <c r="U226" s="109"/>
      <c r="V226" s="108"/>
      <c r="W226" s="108"/>
      <c r="X226" s="108"/>
      <c r="Y226" s="108"/>
      <c r="Z226" s="108"/>
      <c r="AA226" s="108"/>
      <c r="AB226" s="108"/>
      <c r="AC226" s="108"/>
      <c r="AD226" s="108"/>
    </row>
    <row r="227" spans="6:30">
      <c r="F227" s="109"/>
      <c r="G227" s="109"/>
      <c r="H227" s="109"/>
      <c r="I227" s="109"/>
      <c r="J227" s="109"/>
      <c r="K227" s="109"/>
      <c r="L227" s="109"/>
      <c r="M227" s="109"/>
      <c r="N227" s="109"/>
      <c r="O227" s="109"/>
      <c r="P227" s="109"/>
      <c r="Q227" s="109"/>
      <c r="R227" s="109"/>
      <c r="S227" s="109"/>
      <c r="T227" s="109"/>
      <c r="U227" s="109"/>
      <c r="V227" s="108"/>
      <c r="W227" s="108"/>
      <c r="X227" s="108"/>
      <c r="Y227" s="108"/>
      <c r="Z227" s="108"/>
      <c r="AA227" s="108"/>
      <c r="AB227" s="108"/>
      <c r="AC227" s="108"/>
      <c r="AD227" s="108"/>
    </row>
    <row r="228" spans="6:30">
      <c r="F228" s="109"/>
      <c r="G228" s="109"/>
      <c r="H228" s="109"/>
      <c r="I228" s="109"/>
      <c r="J228" s="109"/>
      <c r="K228" s="109"/>
      <c r="L228" s="109"/>
      <c r="M228" s="109"/>
      <c r="N228" s="109"/>
      <c r="O228" s="109"/>
      <c r="P228" s="109"/>
      <c r="Q228" s="109"/>
      <c r="R228" s="109"/>
      <c r="S228" s="109"/>
      <c r="T228" s="109"/>
      <c r="U228" s="109"/>
      <c r="V228" s="108"/>
      <c r="W228" s="108"/>
      <c r="X228" s="108"/>
      <c r="Y228" s="108"/>
      <c r="Z228" s="108"/>
      <c r="AA228" s="108"/>
      <c r="AB228" s="108"/>
      <c r="AC228" s="108"/>
      <c r="AD228" s="108"/>
    </row>
    <row r="229" spans="6:30">
      <c r="F229" s="109"/>
      <c r="G229" s="109"/>
      <c r="H229" s="109"/>
      <c r="I229" s="109"/>
      <c r="J229" s="109"/>
      <c r="K229" s="109"/>
      <c r="L229" s="109"/>
      <c r="M229" s="109"/>
      <c r="N229" s="109"/>
      <c r="O229" s="109"/>
      <c r="P229" s="109"/>
      <c r="Q229" s="109"/>
      <c r="R229" s="109"/>
      <c r="S229" s="109"/>
      <c r="T229" s="109"/>
      <c r="U229" s="109"/>
      <c r="V229" s="108"/>
      <c r="W229" s="108"/>
      <c r="X229" s="108"/>
      <c r="Y229" s="108"/>
      <c r="Z229" s="108"/>
      <c r="AA229" s="108"/>
      <c r="AB229" s="108"/>
      <c r="AC229" s="108"/>
      <c r="AD229" s="108"/>
    </row>
    <row r="230" spans="6:30">
      <c r="F230" s="109"/>
      <c r="G230" s="109"/>
      <c r="H230" s="109"/>
      <c r="I230" s="109"/>
      <c r="J230" s="109"/>
      <c r="K230" s="109"/>
      <c r="L230" s="109"/>
      <c r="M230" s="109"/>
      <c r="N230" s="109"/>
      <c r="O230" s="109"/>
      <c r="P230" s="109"/>
      <c r="Q230" s="109"/>
      <c r="R230" s="109"/>
      <c r="S230" s="109"/>
      <c r="T230" s="109"/>
      <c r="U230" s="109"/>
      <c r="V230" s="108"/>
      <c r="W230" s="108"/>
      <c r="X230" s="108"/>
      <c r="Y230" s="108"/>
      <c r="Z230" s="108"/>
      <c r="AA230" s="108"/>
      <c r="AB230" s="108"/>
      <c r="AC230" s="108"/>
      <c r="AD230" s="108"/>
    </row>
    <row r="231" spans="6:30">
      <c r="F231" s="109"/>
      <c r="G231" s="109"/>
      <c r="H231" s="109"/>
      <c r="I231" s="109"/>
      <c r="J231" s="109"/>
      <c r="K231" s="109"/>
      <c r="L231" s="109"/>
      <c r="M231" s="109"/>
      <c r="N231" s="109"/>
      <c r="O231" s="109"/>
      <c r="P231" s="109"/>
      <c r="Q231" s="109"/>
      <c r="R231" s="109"/>
      <c r="S231" s="109"/>
      <c r="T231" s="109"/>
      <c r="U231" s="109"/>
      <c r="V231" s="108"/>
      <c r="W231" s="108"/>
      <c r="X231" s="108"/>
      <c r="Y231" s="108"/>
      <c r="Z231" s="108"/>
      <c r="AA231" s="108"/>
      <c r="AB231" s="108"/>
      <c r="AC231" s="108"/>
      <c r="AD231" s="108"/>
    </row>
    <row r="232" spans="6:30">
      <c r="F232" s="109"/>
      <c r="G232" s="109"/>
      <c r="H232" s="109"/>
      <c r="I232" s="109"/>
      <c r="J232" s="109"/>
      <c r="K232" s="109"/>
      <c r="L232" s="109"/>
      <c r="M232" s="109"/>
      <c r="N232" s="109"/>
      <c r="O232" s="109"/>
      <c r="P232" s="109"/>
      <c r="Q232" s="109"/>
      <c r="R232" s="109"/>
      <c r="S232" s="109"/>
      <c r="T232" s="109"/>
      <c r="U232" s="109"/>
      <c r="V232" s="108"/>
      <c r="W232" s="108"/>
      <c r="X232" s="108"/>
      <c r="Y232" s="108"/>
      <c r="Z232" s="108"/>
      <c r="AA232" s="108"/>
      <c r="AB232" s="108"/>
      <c r="AC232" s="108"/>
      <c r="AD232" s="108"/>
    </row>
    <row r="233" spans="6:30">
      <c r="F233" s="109"/>
      <c r="G233" s="109"/>
      <c r="H233" s="109"/>
      <c r="I233" s="109"/>
      <c r="J233" s="109"/>
      <c r="K233" s="109"/>
      <c r="L233" s="109"/>
      <c r="M233" s="109"/>
      <c r="N233" s="109"/>
      <c r="O233" s="109"/>
      <c r="P233" s="109"/>
      <c r="Q233" s="109"/>
      <c r="R233" s="109"/>
      <c r="S233" s="109"/>
      <c r="T233" s="109"/>
      <c r="U233" s="109"/>
      <c r="V233" s="108"/>
      <c r="W233" s="108"/>
      <c r="X233" s="108"/>
      <c r="Y233" s="108"/>
      <c r="Z233" s="108"/>
      <c r="AA233" s="108"/>
      <c r="AB233" s="108"/>
      <c r="AC233" s="108"/>
      <c r="AD233" s="108"/>
    </row>
    <row r="234" spans="6:30">
      <c r="F234" s="109"/>
      <c r="G234" s="109"/>
      <c r="H234" s="109"/>
      <c r="I234" s="109"/>
      <c r="J234" s="109"/>
      <c r="K234" s="109"/>
      <c r="L234" s="109"/>
      <c r="M234" s="109"/>
      <c r="N234" s="109"/>
      <c r="O234" s="109"/>
      <c r="P234" s="109"/>
      <c r="Q234" s="109"/>
      <c r="R234" s="109"/>
      <c r="S234" s="109"/>
      <c r="T234" s="109"/>
      <c r="U234" s="109"/>
      <c r="V234" s="108"/>
      <c r="W234" s="108"/>
      <c r="X234" s="108"/>
      <c r="Y234" s="108"/>
      <c r="Z234" s="108"/>
      <c r="AA234" s="108"/>
      <c r="AB234" s="108"/>
      <c r="AC234" s="108"/>
      <c r="AD234" s="108"/>
    </row>
    <row r="235" spans="6:30">
      <c r="F235" s="109"/>
      <c r="G235" s="109"/>
      <c r="H235" s="109"/>
      <c r="I235" s="109"/>
      <c r="J235" s="109"/>
      <c r="K235" s="109"/>
      <c r="L235" s="109"/>
      <c r="M235" s="109"/>
      <c r="N235" s="109"/>
      <c r="O235" s="109"/>
      <c r="P235" s="109"/>
      <c r="Q235" s="109"/>
      <c r="R235" s="109"/>
      <c r="S235" s="109"/>
      <c r="T235" s="109"/>
      <c r="U235" s="109"/>
      <c r="V235" s="108"/>
      <c r="W235" s="108"/>
      <c r="X235" s="108"/>
      <c r="Y235" s="108"/>
      <c r="Z235" s="108"/>
      <c r="AA235" s="108"/>
      <c r="AB235" s="108"/>
      <c r="AC235" s="108"/>
      <c r="AD235" s="108"/>
    </row>
    <row r="236" spans="6:30">
      <c r="F236" s="109"/>
      <c r="G236" s="109"/>
      <c r="H236" s="109"/>
      <c r="I236" s="109"/>
      <c r="J236" s="109"/>
      <c r="K236" s="109"/>
      <c r="L236" s="109"/>
      <c r="M236" s="109"/>
      <c r="N236" s="109"/>
      <c r="O236" s="109"/>
      <c r="P236" s="109"/>
      <c r="Q236" s="109"/>
      <c r="R236" s="109"/>
      <c r="S236" s="109"/>
      <c r="T236" s="109"/>
      <c r="U236" s="109"/>
      <c r="V236" s="108"/>
      <c r="W236" s="108"/>
      <c r="X236" s="108"/>
      <c r="Y236" s="108"/>
      <c r="Z236" s="108"/>
      <c r="AA236" s="108"/>
      <c r="AB236" s="108"/>
      <c r="AC236" s="108"/>
      <c r="AD236" s="108"/>
    </row>
    <row r="237" spans="6:30">
      <c r="F237" s="109"/>
      <c r="G237" s="109"/>
      <c r="H237" s="109"/>
      <c r="I237" s="109"/>
      <c r="J237" s="109"/>
      <c r="K237" s="109"/>
      <c r="L237" s="109"/>
      <c r="M237" s="109"/>
      <c r="N237" s="109"/>
      <c r="O237" s="109"/>
      <c r="P237" s="109"/>
      <c r="Q237" s="109"/>
      <c r="R237" s="109"/>
      <c r="S237" s="109"/>
      <c r="T237" s="109"/>
      <c r="U237" s="109"/>
      <c r="V237" s="108"/>
      <c r="W237" s="108"/>
      <c r="X237" s="108"/>
      <c r="Y237" s="108"/>
      <c r="Z237" s="108"/>
      <c r="AA237" s="108"/>
      <c r="AB237" s="108"/>
      <c r="AC237" s="108"/>
      <c r="AD237" s="108"/>
    </row>
    <row r="238" spans="6:30">
      <c r="F238" s="109"/>
      <c r="G238" s="109"/>
      <c r="H238" s="109"/>
      <c r="I238" s="109"/>
      <c r="J238" s="109"/>
      <c r="K238" s="109"/>
      <c r="L238" s="109"/>
      <c r="M238" s="109"/>
      <c r="N238" s="109"/>
      <c r="O238" s="109"/>
      <c r="P238" s="109"/>
      <c r="Q238" s="109"/>
      <c r="R238" s="109"/>
      <c r="S238" s="109"/>
      <c r="T238" s="109"/>
      <c r="U238" s="109"/>
      <c r="V238" s="108"/>
      <c r="W238" s="108"/>
      <c r="X238" s="108"/>
      <c r="Y238" s="108"/>
      <c r="Z238" s="108"/>
      <c r="AA238" s="108"/>
      <c r="AB238" s="108"/>
      <c r="AC238" s="108"/>
      <c r="AD238" s="108"/>
    </row>
    <row r="239" spans="6:30">
      <c r="F239" s="109"/>
      <c r="G239" s="109"/>
      <c r="H239" s="109"/>
      <c r="I239" s="109"/>
      <c r="J239" s="109"/>
      <c r="K239" s="109"/>
      <c r="L239" s="109"/>
      <c r="M239" s="109"/>
      <c r="N239" s="109"/>
      <c r="O239" s="109"/>
      <c r="P239" s="109"/>
      <c r="Q239" s="109"/>
      <c r="R239" s="109"/>
      <c r="S239" s="109"/>
      <c r="T239" s="109"/>
      <c r="U239" s="109"/>
      <c r="V239" s="108"/>
      <c r="W239" s="108"/>
      <c r="X239" s="108"/>
      <c r="Y239" s="108"/>
      <c r="Z239" s="108"/>
      <c r="AA239" s="108"/>
      <c r="AB239" s="108"/>
      <c r="AC239" s="108"/>
      <c r="AD239" s="108"/>
    </row>
    <row r="240" spans="6:30">
      <c r="F240" s="109"/>
      <c r="G240" s="109"/>
      <c r="H240" s="109"/>
      <c r="I240" s="109"/>
      <c r="J240" s="109"/>
      <c r="K240" s="109"/>
      <c r="L240" s="109"/>
      <c r="M240" s="109"/>
      <c r="N240" s="109"/>
      <c r="O240" s="109"/>
      <c r="P240" s="109"/>
      <c r="Q240" s="109"/>
      <c r="R240" s="109"/>
      <c r="S240" s="109"/>
      <c r="T240" s="109"/>
      <c r="U240" s="109"/>
      <c r="V240" s="108"/>
      <c r="W240" s="108"/>
      <c r="X240" s="108"/>
      <c r="Y240" s="108"/>
      <c r="Z240" s="108"/>
      <c r="AA240" s="108"/>
      <c r="AB240" s="108"/>
      <c r="AC240" s="108"/>
      <c r="AD240" s="108"/>
    </row>
    <row r="241" spans="6:30">
      <c r="F241" s="109"/>
      <c r="G241" s="109"/>
      <c r="H241" s="109"/>
      <c r="I241" s="109"/>
      <c r="J241" s="109"/>
      <c r="K241" s="109"/>
      <c r="L241" s="109"/>
      <c r="M241" s="109"/>
      <c r="N241" s="109"/>
      <c r="O241" s="109"/>
      <c r="P241" s="109"/>
      <c r="Q241" s="109"/>
      <c r="R241" s="109"/>
      <c r="S241" s="109"/>
      <c r="T241" s="109"/>
      <c r="U241" s="109"/>
      <c r="V241" s="108"/>
      <c r="W241" s="108"/>
      <c r="X241" s="108"/>
      <c r="Y241" s="108"/>
      <c r="Z241" s="108"/>
      <c r="AA241" s="108"/>
      <c r="AB241" s="108"/>
      <c r="AC241" s="108"/>
      <c r="AD241" s="108"/>
    </row>
    <row r="242" spans="6:30">
      <c r="F242" s="109"/>
      <c r="G242" s="109"/>
      <c r="H242" s="109"/>
      <c r="I242" s="109"/>
      <c r="J242" s="109"/>
      <c r="K242" s="109"/>
      <c r="L242" s="109"/>
      <c r="M242" s="109"/>
      <c r="N242" s="109"/>
      <c r="O242" s="109"/>
      <c r="P242" s="109"/>
      <c r="Q242" s="109"/>
      <c r="R242" s="109"/>
      <c r="S242" s="109"/>
      <c r="T242" s="109"/>
      <c r="U242" s="109"/>
      <c r="V242" s="108"/>
      <c r="W242" s="108"/>
      <c r="X242" s="108"/>
      <c r="Y242" s="108"/>
      <c r="Z242" s="108"/>
      <c r="AA242" s="108"/>
      <c r="AB242" s="108"/>
      <c r="AC242" s="108"/>
      <c r="AD242" s="108"/>
    </row>
    <row r="243" spans="6:30">
      <c r="F243" s="109"/>
      <c r="G243" s="109"/>
      <c r="H243" s="109"/>
      <c r="I243" s="109"/>
      <c r="J243" s="109"/>
      <c r="K243" s="109"/>
      <c r="L243" s="109"/>
      <c r="M243" s="109"/>
      <c r="N243" s="109"/>
      <c r="O243" s="109"/>
      <c r="P243" s="109"/>
      <c r="Q243" s="109"/>
      <c r="R243" s="109"/>
      <c r="S243" s="109"/>
      <c r="T243" s="109"/>
      <c r="U243" s="109"/>
      <c r="V243" s="108"/>
      <c r="W243" s="108"/>
      <c r="X243" s="108"/>
      <c r="Y243" s="108"/>
      <c r="Z243" s="108"/>
      <c r="AA243" s="108"/>
      <c r="AB243" s="108"/>
      <c r="AC243" s="108"/>
      <c r="AD243" s="108"/>
    </row>
    <row r="244" spans="6:30">
      <c r="F244" s="109"/>
      <c r="G244" s="109"/>
      <c r="H244" s="109"/>
      <c r="I244" s="109"/>
      <c r="J244" s="109"/>
      <c r="K244" s="109"/>
      <c r="L244" s="109"/>
      <c r="M244" s="109"/>
      <c r="N244" s="109"/>
      <c r="O244" s="109"/>
      <c r="P244" s="109"/>
      <c r="Q244" s="109"/>
      <c r="R244" s="109"/>
      <c r="S244" s="109"/>
      <c r="T244" s="109"/>
      <c r="U244" s="109"/>
      <c r="V244" s="108"/>
      <c r="W244" s="108"/>
      <c r="X244" s="108"/>
      <c r="Y244" s="108"/>
      <c r="Z244" s="108"/>
      <c r="AA244" s="108"/>
      <c r="AB244" s="108"/>
      <c r="AC244" s="108"/>
      <c r="AD244" s="108"/>
    </row>
    <row r="245" spans="6:30">
      <c r="F245" s="109"/>
      <c r="G245" s="109"/>
      <c r="H245" s="109"/>
      <c r="I245" s="109"/>
      <c r="J245" s="109"/>
      <c r="K245" s="109"/>
      <c r="L245" s="109"/>
      <c r="M245" s="109"/>
      <c r="N245" s="109"/>
      <c r="O245" s="109"/>
      <c r="P245" s="109"/>
      <c r="Q245" s="109"/>
      <c r="R245" s="109"/>
      <c r="S245" s="109"/>
      <c r="T245" s="109"/>
      <c r="U245" s="109"/>
      <c r="V245" s="108"/>
      <c r="W245" s="108"/>
      <c r="X245" s="108"/>
      <c r="Y245" s="108"/>
      <c r="Z245" s="108"/>
      <c r="AA245" s="108"/>
      <c r="AB245" s="108"/>
      <c r="AC245" s="108"/>
      <c r="AD245" s="108"/>
    </row>
    <row r="246" spans="6:30">
      <c r="F246" s="109"/>
      <c r="G246" s="109"/>
      <c r="H246" s="109"/>
      <c r="I246" s="109"/>
      <c r="J246" s="109"/>
      <c r="K246" s="109"/>
      <c r="L246" s="109"/>
      <c r="M246" s="109"/>
      <c r="N246" s="109"/>
      <c r="O246" s="109"/>
      <c r="P246" s="109"/>
      <c r="Q246" s="109"/>
      <c r="R246" s="109"/>
      <c r="S246" s="109"/>
      <c r="T246" s="109"/>
      <c r="U246" s="109"/>
      <c r="V246" s="108"/>
      <c r="W246" s="108"/>
      <c r="X246" s="108"/>
      <c r="Y246" s="108"/>
      <c r="Z246" s="108"/>
      <c r="AA246" s="108"/>
      <c r="AB246" s="108"/>
      <c r="AC246" s="108"/>
      <c r="AD246" s="108"/>
    </row>
    <row r="247" spans="6:30">
      <c r="F247" s="109"/>
      <c r="G247" s="109"/>
      <c r="H247" s="109"/>
      <c r="I247" s="109"/>
      <c r="J247" s="109"/>
      <c r="K247" s="109"/>
      <c r="L247" s="109"/>
      <c r="M247" s="109"/>
      <c r="N247" s="109"/>
      <c r="O247" s="109"/>
      <c r="P247" s="109"/>
      <c r="Q247" s="109"/>
      <c r="R247" s="109"/>
      <c r="S247" s="109"/>
      <c r="T247" s="109"/>
      <c r="U247" s="109"/>
      <c r="V247" s="108"/>
      <c r="W247" s="108"/>
      <c r="X247" s="108"/>
      <c r="Y247" s="108"/>
      <c r="Z247" s="108"/>
      <c r="AA247" s="108"/>
      <c r="AB247" s="108"/>
      <c r="AC247" s="108"/>
      <c r="AD247" s="108"/>
    </row>
    <row r="248" spans="6:30">
      <c r="F248" s="109"/>
      <c r="G248" s="109"/>
      <c r="H248" s="109"/>
      <c r="I248" s="109"/>
      <c r="J248" s="109"/>
      <c r="K248" s="109"/>
      <c r="L248" s="109"/>
      <c r="M248" s="109"/>
      <c r="N248" s="109"/>
      <c r="O248" s="109"/>
      <c r="P248" s="109"/>
      <c r="Q248" s="109"/>
      <c r="R248" s="109"/>
      <c r="S248" s="109"/>
      <c r="T248" s="109"/>
      <c r="U248" s="109"/>
      <c r="V248" s="108"/>
      <c r="W248" s="108"/>
      <c r="X248" s="108"/>
      <c r="Y248" s="108"/>
      <c r="Z248" s="108"/>
      <c r="AA248" s="108"/>
      <c r="AB248" s="108"/>
      <c r="AC248" s="108"/>
      <c r="AD248" s="108"/>
    </row>
    <row r="249" spans="6:30">
      <c r="F249" s="109"/>
      <c r="G249" s="109"/>
      <c r="H249" s="109"/>
      <c r="I249" s="109"/>
      <c r="J249" s="109"/>
      <c r="K249" s="109"/>
      <c r="L249" s="109"/>
      <c r="M249" s="109"/>
      <c r="N249" s="109"/>
      <c r="O249" s="109"/>
      <c r="P249" s="109"/>
      <c r="Q249" s="109"/>
      <c r="R249" s="109"/>
      <c r="S249" s="109"/>
      <c r="T249" s="109"/>
      <c r="U249" s="109"/>
      <c r="V249" s="108"/>
      <c r="W249" s="108"/>
      <c r="X249" s="108"/>
      <c r="Y249" s="108"/>
      <c r="Z249" s="108"/>
      <c r="AA249" s="108"/>
      <c r="AB249" s="108"/>
      <c r="AC249" s="108"/>
      <c r="AD249" s="108"/>
    </row>
    <row r="250" spans="6:30">
      <c r="F250" s="109"/>
      <c r="G250" s="109"/>
      <c r="H250" s="109"/>
      <c r="I250" s="109"/>
      <c r="J250" s="109"/>
      <c r="K250" s="109"/>
      <c r="L250" s="109"/>
      <c r="M250" s="109"/>
      <c r="N250" s="109"/>
      <c r="O250" s="109"/>
      <c r="P250" s="109"/>
      <c r="Q250" s="109"/>
      <c r="R250" s="109"/>
      <c r="S250" s="109"/>
      <c r="T250" s="109"/>
      <c r="U250" s="109"/>
      <c r="V250" s="108"/>
      <c r="W250" s="108"/>
      <c r="X250" s="108"/>
      <c r="Y250" s="108"/>
      <c r="Z250" s="108"/>
      <c r="AA250" s="108"/>
      <c r="AB250" s="108"/>
      <c r="AC250" s="108"/>
      <c r="AD250" s="108"/>
    </row>
    <row r="251" spans="6:30">
      <c r="F251" s="109"/>
      <c r="G251" s="109"/>
      <c r="H251" s="109"/>
      <c r="I251" s="109"/>
      <c r="J251" s="109"/>
      <c r="K251" s="109"/>
      <c r="L251" s="109"/>
      <c r="M251" s="109"/>
      <c r="N251" s="109"/>
      <c r="O251" s="109"/>
      <c r="P251" s="109"/>
      <c r="Q251" s="109"/>
      <c r="R251" s="109"/>
      <c r="S251" s="109"/>
      <c r="T251" s="109"/>
      <c r="U251" s="109"/>
      <c r="V251" s="108"/>
      <c r="W251" s="108"/>
      <c r="X251" s="108"/>
      <c r="Y251" s="108"/>
      <c r="Z251" s="108"/>
      <c r="AA251" s="108"/>
      <c r="AB251" s="108"/>
      <c r="AC251" s="108"/>
      <c r="AD251" s="108"/>
    </row>
    <row r="252" spans="6:30">
      <c r="F252" s="109"/>
      <c r="G252" s="109"/>
      <c r="H252" s="109"/>
      <c r="I252" s="109"/>
      <c r="J252" s="109"/>
      <c r="K252" s="109"/>
      <c r="L252" s="109"/>
      <c r="M252" s="109"/>
      <c r="N252" s="109"/>
      <c r="O252" s="109"/>
      <c r="P252" s="109"/>
      <c r="Q252" s="109"/>
      <c r="R252" s="109"/>
      <c r="S252" s="109"/>
      <c r="T252" s="109"/>
      <c r="U252" s="109"/>
      <c r="V252" s="108"/>
      <c r="W252" s="108"/>
      <c r="X252" s="108"/>
      <c r="Y252" s="108"/>
      <c r="Z252" s="108"/>
      <c r="AA252" s="108"/>
      <c r="AB252" s="108"/>
      <c r="AC252" s="108"/>
      <c r="AD252" s="108"/>
    </row>
    <row r="253" spans="6:30">
      <c r="F253" s="109"/>
      <c r="G253" s="109"/>
      <c r="H253" s="109"/>
      <c r="I253" s="109"/>
      <c r="J253" s="109"/>
      <c r="K253" s="109"/>
      <c r="L253" s="109"/>
      <c r="M253" s="109"/>
      <c r="N253" s="109"/>
      <c r="O253" s="109"/>
      <c r="P253" s="109"/>
      <c r="Q253" s="109"/>
      <c r="R253" s="109"/>
      <c r="S253" s="109"/>
      <c r="T253" s="109"/>
      <c r="U253" s="109"/>
      <c r="V253" s="108"/>
      <c r="W253" s="108"/>
      <c r="X253" s="108"/>
      <c r="Y253" s="108"/>
      <c r="Z253" s="108"/>
      <c r="AA253" s="108"/>
      <c r="AB253" s="108"/>
      <c r="AC253" s="108"/>
      <c r="AD253" s="108"/>
    </row>
    <row r="254" spans="6:30">
      <c r="F254" s="109"/>
      <c r="G254" s="109"/>
      <c r="H254" s="109"/>
      <c r="I254" s="109"/>
      <c r="J254" s="109"/>
      <c r="K254" s="109"/>
      <c r="L254" s="109"/>
      <c r="M254" s="109"/>
      <c r="N254" s="109"/>
      <c r="O254" s="109"/>
      <c r="P254" s="109"/>
      <c r="Q254" s="109"/>
      <c r="R254" s="109"/>
      <c r="S254" s="109"/>
      <c r="T254" s="109"/>
      <c r="U254" s="109"/>
      <c r="V254" s="108"/>
      <c r="W254" s="108"/>
      <c r="X254" s="108"/>
      <c r="Y254" s="108"/>
      <c r="Z254" s="108"/>
      <c r="AA254" s="108"/>
      <c r="AB254" s="108"/>
      <c r="AC254" s="108"/>
      <c r="AD254" s="108"/>
    </row>
    <row r="255" spans="6:30">
      <c r="F255" s="109"/>
      <c r="G255" s="109"/>
      <c r="H255" s="109"/>
      <c r="I255" s="109"/>
      <c r="J255" s="109"/>
      <c r="K255" s="109"/>
      <c r="L255" s="109"/>
      <c r="M255" s="109"/>
      <c r="N255" s="109"/>
      <c r="O255" s="109"/>
      <c r="P255" s="109"/>
      <c r="Q255" s="109"/>
      <c r="R255" s="109"/>
      <c r="S255" s="109"/>
      <c r="T255" s="109"/>
      <c r="U255" s="109"/>
      <c r="V255" s="108"/>
      <c r="W255" s="108"/>
      <c r="X255" s="108"/>
      <c r="Y255" s="108"/>
      <c r="Z255" s="108"/>
      <c r="AA255" s="108"/>
      <c r="AB255" s="108"/>
      <c r="AC255" s="108"/>
      <c r="AD255" s="108"/>
    </row>
    <row r="256" spans="6:30">
      <c r="F256" s="109"/>
      <c r="G256" s="109"/>
      <c r="H256" s="109"/>
      <c r="I256" s="109"/>
      <c r="J256" s="109"/>
      <c r="K256" s="109"/>
      <c r="L256" s="109"/>
      <c r="M256" s="109"/>
      <c r="N256" s="109"/>
      <c r="O256" s="109"/>
      <c r="P256" s="109"/>
      <c r="Q256" s="109"/>
      <c r="R256" s="109"/>
      <c r="S256" s="109"/>
      <c r="T256" s="109"/>
      <c r="U256" s="109"/>
      <c r="V256" s="108"/>
      <c r="W256" s="108"/>
      <c r="X256" s="108"/>
      <c r="Y256" s="108"/>
      <c r="Z256" s="108"/>
      <c r="AA256" s="108"/>
      <c r="AB256" s="108"/>
      <c r="AC256" s="108"/>
      <c r="AD256" s="108"/>
    </row>
    <row r="257" spans="6:30">
      <c r="F257" s="109"/>
      <c r="G257" s="109"/>
      <c r="H257" s="109"/>
      <c r="I257" s="109"/>
      <c r="J257" s="109"/>
      <c r="K257" s="109"/>
      <c r="L257" s="109"/>
      <c r="M257" s="109"/>
      <c r="N257" s="109"/>
      <c r="O257" s="109"/>
      <c r="P257" s="109"/>
      <c r="Q257" s="109"/>
      <c r="R257" s="109"/>
      <c r="S257" s="109"/>
      <c r="T257" s="109"/>
      <c r="U257" s="109"/>
      <c r="V257" s="108"/>
      <c r="W257" s="108"/>
      <c r="X257" s="108"/>
      <c r="Y257" s="108"/>
      <c r="Z257" s="108"/>
      <c r="AA257" s="108"/>
      <c r="AB257" s="108"/>
      <c r="AC257" s="108"/>
      <c r="AD257" s="108"/>
    </row>
    <row r="258" spans="6:30">
      <c r="F258" s="109"/>
      <c r="G258" s="109"/>
      <c r="H258" s="109"/>
      <c r="I258" s="109"/>
      <c r="J258" s="109"/>
      <c r="K258" s="109"/>
      <c r="L258" s="109"/>
      <c r="M258" s="109"/>
      <c r="N258" s="109"/>
      <c r="O258" s="109"/>
      <c r="P258" s="109"/>
      <c r="Q258" s="109"/>
      <c r="R258" s="109"/>
      <c r="S258" s="109"/>
      <c r="T258" s="109"/>
      <c r="U258" s="109"/>
      <c r="V258" s="108"/>
      <c r="W258" s="108"/>
      <c r="X258" s="108"/>
      <c r="Y258" s="108"/>
      <c r="Z258" s="108"/>
      <c r="AA258" s="108"/>
      <c r="AB258" s="108"/>
      <c r="AC258" s="108"/>
      <c r="AD258" s="108"/>
    </row>
    <row r="259" spans="6:30">
      <c r="F259" s="109"/>
      <c r="G259" s="109"/>
      <c r="H259" s="109"/>
      <c r="I259" s="109"/>
      <c r="J259" s="109"/>
      <c r="K259" s="109"/>
      <c r="L259" s="109"/>
      <c r="M259" s="109"/>
      <c r="N259" s="109"/>
      <c r="O259" s="109"/>
      <c r="P259" s="109"/>
      <c r="Q259" s="109"/>
      <c r="R259" s="109"/>
      <c r="S259" s="109"/>
      <c r="T259" s="109"/>
      <c r="U259" s="109"/>
      <c r="V259" s="108"/>
      <c r="W259" s="108"/>
      <c r="X259" s="108"/>
      <c r="Y259" s="108"/>
      <c r="Z259" s="108"/>
      <c r="AA259" s="108"/>
      <c r="AB259" s="108"/>
      <c r="AC259" s="108"/>
      <c r="AD259" s="108"/>
    </row>
    <row r="260" spans="6:30">
      <c r="F260" s="109"/>
      <c r="G260" s="109"/>
      <c r="H260" s="109"/>
      <c r="I260" s="109"/>
      <c r="J260" s="109"/>
      <c r="K260" s="109"/>
      <c r="L260" s="109"/>
      <c r="M260" s="109"/>
      <c r="N260" s="109"/>
      <c r="O260" s="109"/>
      <c r="P260" s="109"/>
      <c r="Q260" s="109"/>
      <c r="R260" s="109"/>
      <c r="S260" s="109"/>
      <c r="T260" s="109"/>
      <c r="U260" s="109"/>
      <c r="V260" s="108"/>
      <c r="W260" s="108"/>
      <c r="X260" s="108"/>
      <c r="Y260" s="108"/>
      <c r="Z260" s="108"/>
      <c r="AA260" s="108"/>
      <c r="AB260" s="108"/>
      <c r="AC260" s="108"/>
      <c r="AD260" s="108"/>
    </row>
    <row r="261" spans="6:30">
      <c r="F261" s="109"/>
      <c r="G261" s="109"/>
      <c r="H261" s="109"/>
      <c r="I261" s="109"/>
      <c r="J261" s="109"/>
      <c r="K261" s="109"/>
      <c r="L261" s="109"/>
      <c r="M261" s="109"/>
      <c r="N261" s="109"/>
      <c r="O261" s="109"/>
      <c r="P261" s="109"/>
      <c r="Q261" s="109"/>
      <c r="R261" s="109"/>
      <c r="S261" s="109"/>
      <c r="T261" s="109"/>
      <c r="U261" s="109"/>
      <c r="V261" s="108"/>
      <c r="W261" s="108"/>
      <c r="X261" s="108"/>
      <c r="Y261" s="108"/>
      <c r="Z261" s="108"/>
      <c r="AA261" s="108"/>
      <c r="AB261" s="108"/>
      <c r="AC261" s="108"/>
      <c r="AD261" s="108"/>
    </row>
    <row r="262" spans="6:30">
      <c r="F262" s="109"/>
      <c r="G262" s="109"/>
      <c r="H262" s="109"/>
      <c r="I262" s="109"/>
      <c r="J262" s="109"/>
      <c r="K262" s="109"/>
      <c r="L262" s="109"/>
      <c r="M262" s="109"/>
      <c r="N262" s="109"/>
      <c r="O262" s="109"/>
      <c r="P262" s="109"/>
      <c r="Q262" s="109"/>
      <c r="R262" s="109"/>
      <c r="S262" s="109"/>
      <c r="T262" s="109"/>
      <c r="U262" s="109"/>
      <c r="V262" s="108"/>
      <c r="W262" s="108"/>
      <c r="X262" s="108"/>
      <c r="Y262" s="108"/>
      <c r="Z262" s="108"/>
      <c r="AA262" s="108"/>
      <c r="AB262" s="108"/>
      <c r="AC262" s="108"/>
      <c r="AD262" s="108"/>
    </row>
    <row r="263" spans="6:30">
      <c r="F263" s="109"/>
      <c r="G263" s="109"/>
      <c r="H263" s="109"/>
      <c r="I263" s="109"/>
      <c r="J263" s="109"/>
      <c r="K263" s="109"/>
      <c r="L263" s="109"/>
      <c r="M263" s="109"/>
      <c r="N263" s="109"/>
      <c r="O263" s="109"/>
      <c r="P263" s="109"/>
      <c r="Q263" s="109"/>
      <c r="R263" s="109"/>
      <c r="S263" s="109"/>
      <c r="T263" s="109"/>
      <c r="U263" s="109"/>
      <c r="V263" s="108"/>
      <c r="W263" s="108"/>
      <c r="X263" s="108"/>
      <c r="Y263" s="108"/>
      <c r="Z263" s="108"/>
      <c r="AA263" s="108"/>
      <c r="AB263" s="108"/>
      <c r="AC263" s="108"/>
      <c r="AD263" s="108"/>
    </row>
    <row r="264" spans="6:30">
      <c r="F264" s="109"/>
      <c r="G264" s="109"/>
      <c r="H264" s="109"/>
      <c r="I264" s="109"/>
      <c r="J264" s="109"/>
      <c r="K264" s="109"/>
      <c r="L264" s="109"/>
      <c r="M264" s="109"/>
      <c r="N264" s="109"/>
      <c r="O264" s="109"/>
      <c r="P264" s="109"/>
      <c r="Q264" s="109"/>
      <c r="R264" s="109"/>
      <c r="S264" s="109"/>
      <c r="T264" s="109"/>
      <c r="U264" s="109"/>
      <c r="V264" s="108"/>
      <c r="W264" s="108"/>
      <c r="X264" s="108"/>
      <c r="Y264" s="108"/>
      <c r="Z264" s="108"/>
      <c r="AA264" s="108"/>
      <c r="AB264" s="108"/>
      <c r="AC264" s="108"/>
      <c r="AD264" s="108"/>
    </row>
    <row r="265" spans="6:30">
      <c r="F265" s="109"/>
      <c r="G265" s="109"/>
      <c r="H265" s="109"/>
      <c r="I265" s="109"/>
      <c r="J265" s="109"/>
      <c r="K265" s="109"/>
      <c r="L265" s="109"/>
      <c r="M265" s="109"/>
      <c r="N265" s="109"/>
      <c r="O265" s="109"/>
      <c r="P265" s="109"/>
      <c r="Q265" s="109"/>
      <c r="R265" s="109"/>
      <c r="S265" s="109"/>
      <c r="T265" s="109"/>
      <c r="U265" s="109"/>
      <c r="V265" s="108"/>
      <c r="W265" s="108"/>
      <c r="X265" s="108"/>
      <c r="Y265" s="108"/>
      <c r="Z265" s="108"/>
      <c r="AA265" s="108"/>
      <c r="AB265" s="108"/>
      <c r="AC265" s="108"/>
      <c r="AD265" s="108"/>
    </row>
    <row r="266" spans="6:30">
      <c r="F266" s="109"/>
      <c r="G266" s="109"/>
      <c r="H266" s="109"/>
      <c r="I266" s="109"/>
      <c r="J266" s="109"/>
      <c r="K266" s="109"/>
      <c r="L266" s="109"/>
      <c r="M266" s="109"/>
      <c r="N266" s="109"/>
      <c r="O266" s="109"/>
      <c r="P266" s="109"/>
      <c r="Q266" s="109"/>
      <c r="R266" s="109"/>
      <c r="S266" s="109"/>
      <c r="T266" s="109"/>
      <c r="U266" s="109"/>
      <c r="V266" s="108"/>
      <c r="W266" s="108"/>
      <c r="X266" s="108"/>
      <c r="Y266" s="108"/>
      <c r="Z266" s="108"/>
      <c r="AA266" s="108"/>
      <c r="AB266" s="108"/>
      <c r="AC266" s="108"/>
      <c r="AD266" s="108"/>
    </row>
    <row r="267" spans="6:30">
      <c r="F267" s="109"/>
      <c r="G267" s="109"/>
      <c r="H267" s="109"/>
      <c r="I267" s="109"/>
      <c r="J267" s="109"/>
      <c r="K267" s="109"/>
      <c r="L267" s="109"/>
      <c r="M267" s="109"/>
      <c r="N267" s="109"/>
      <c r="O267" s="109"/>
      <c r="P267" s="109"/>
      <c r="Q267" s="109"/>
      <c r="R267" s="109"/>
      <c r="S267" s="109"/>
      <c r="T267" s="109"/>
      <c r="U267" s="109"/>
      <c r="V267" s="108"/>
      <c r="W267" s="108"/>
      <c r="X267" s="108"/>
      <c r="Y267" s="108"/>
      <c r="Z267" s="108"/>
      <c r="AA267" s="108"/>
      <c r="AB267" s="108"/>
      <c r="AC267" s="108"/>
      <c r="AD267" s="108"/>
    </row>
    <row r="268" spans="6:30">
      <c r="F268" s="109"/>
      <c r="G268" s="109"/>
      <c r="H268" s="109"/>
      <c r="I268" s="109"/>
      <c r="J268" s="109"/>
      <c r="K268" s="109"/>
      <c r="L268" s="109"/>
      <c r="M268" s="109"/>
      <c r="N268" s="109"/>
      <c r="O268" s="109"/>
      <c r="P268" s="109"/>
      <c r="Q268" s="109"/>
      <c r="R268" s="109"/>
      <c r="S268" s="109"/>
      <c r="T268" s="109"/>
      <c r="U268" s="109"/>
      <c r="V268" s="108"/>
      <c r="W268" s="108"/>
      <c r="X268" s="108"/>
      <c r="Y268" s="108"/>
      <c r="Z268" s="108"/>
      <c r="AA268" s="108"/>
      <c r="AB268" s="108"/>
      <c r="AC268" s="108"/>
      <c r="AD268" s="108"/>
    </row>
    <row r="269" spans="6:30">
      <c r="F269" s="109"/>
      <c r="G269" s="109"/>
      <c r="H269" s="109"/>
      <c r="I269" s="109"/>
      <c r="J269" s="109"/>
      <c r="K269" s="109"/>
      <c r="L269" s="109"/>
      <c r="M269" s="109"/>
      <c r="N269" s="109"/>
      <c r="O269" s="109"/>
      <c r="P269" s="109"/>
      <c r="Q269" s="109"/>
      <c r="R269" s="109"/>
      <c r="S269" s="109"/>
      <c r="T269" s="109"/>
      <c r="U269" s="109"/>
      <c r="V269" s="108"/>
      <c r="W269" s="108"/>
      <c r="X269" s="108"/>
      <c r="Y269" s="108"/>
      <c r="Z269" s="108"/>
      <c r="AA269" s="108"/>
      <c r="AB269" s="108"/>
      <c r="AC269" s="108"/>
      <c r="AD269" s="108"/>
    </row>
    <row r="270" spans="6:30">
      <c r="F270" s="109"/>
      <c r="G270" s="109"/>
      <c r="H270" s="109"/>
      <c r="I270" s="109"/>
      <c r="J270" s="109"/>
      <c r="K270" s="109"/>
      <c r="L270" s="109"/>
      <c r="M270" s="109"/>
      <c r="N270" s="109"/>
      <c r="O270" s="109"/>
      <c r="P270" s="109"/>
      <c r="Q270" s="109"/>
      <c r="R270" s="109"/>
      <c r="S270" s="109"/>
      <c r="T270" s="109"/>
      <c r="U270" s="109"/>
      <c r="V270" s="108"/>
      <c r="W270" s="108"/>
      <c r="X270" s="108"/>
      <c r="Y270" s="108"/>
      <c r="Z270" s="108"/>
      <c r="AA270" s="108"/>
      <c r="AB270" s="108"/>
      <c r="AC270" s="108"/>
      <c r="AD270" s="108"/>
    </row>
    <row r="271" spans="6:30">
      <c r="S271" s="109"/>
      <c r="T271" s="109"/>
      <c r="U271" s="109"/>
      <c r="V271" s="108"/>
      <c r="W271" s="108"/>
      <c r="X271" s="108"/>
      <c r="Y271" s="108"/>
      <c r="Z271" s="108"/>
      <c r="AA271" s="108"/>
      <c r="AB271" s="108"/>
      <c r="AC271" s="108"/>
      <c r="AD271" s="108"/>
    </row>
    <row r="272" spans="6:30">
      <c r="S272" s="109"/>
      <c r="T272" s="109"/>
      <c r="U272" s="109"/>
      <c r="V272" s="108"/>
      <c r="W272" s="108"/>
      <c r="X272" s="108"/>
      <c r="Y272" s="108"/>
      <c r="Z272" s="108"/>
      <c r="AA272" s="108"/>
      <c r="AB272" s="108"/>
      <c r="AC272" s="108"/>
      <c r="AD272" s="108"/>
    </row>
    <row r="273" spans="19:30">
      <c r="S273" s="109"/>
      <c r="T273" s="109"/>
      <c r="U273" s="109"/>
      <c r="V273" s="108"/>
      <c r="W273" s="108"/>
      <c r="X273" s="108"/>
      <c r="Y273" s="108"/>
      <c r="Z273" s="108"/>
      <c r="AA273" s="108"/>
      <c r="AB273" s="108"/>
      <c r="AC273" s="108"/>
      <c r="AD273" s="108"/>
    </row>
    <row r="274" spans="19:30">
      <c r="S274" s="109"/>
      <c r="T274" s="109"/>
      <c r="U274" s="109"/>
      <c r="V274" s="108"/>
      <c r="W274" s="108"/>
      <c r="X274" s="108"/>
      <c r="Y274" s="108"/>
      <c r="Z274" s="108"/>
      <c r="AA274" s="108"/>
      <c r="AB274" s="108"/>
      <c r="AC274" s="108"/>
      <c r="AD274" s="108"/>
    </row>
  </sheetData>
  <mergeCells count="24">
    <mergeCell ref="U124:U127"/>
    <mergeCell ref="U8:U70"/>
    <mergeCell ref="U71:U122"/>
    <mergeCell ref="D8:D15"/>
    <mergeCell ref="D68:D71"/>
    <mergeCell ref="D31:D57"/>
    <mergeCell ref="D60:D61"/>
    <mergeCell ref="D58:D59"/>
    <mergeCell ref="D91:D119"/>
    <mergeCell ref="N6:Q6"/>
    <mergeCell ref="C68:C71"/>
    <mergeCell ref="C60:C61"/>
    <mergeCell ref="C8:C15"/>
    <mergeCell ref="C31:C57"/>
    <mergeCell ref="C16:C30"/>
    <mergeCell ref="C58:C59"/>
    <mergeCell ref="C62:C67"/>
    <mergeCell ref="B8:B67"/>
    <mergeCell ref="D62:D67"/>
    <mergeCell ref="B68:B122"/>
    <mergeCell ref="C91:C119"/>
    <mergeCell ref="C72:C90"/>
    <mergeCell ref="D72:D90"/>
    <mergeCell ref="D16:D30"/>
  </mergeCells>
  <phoneticPr fontId="0" type="noConversion"/>
  <conditionalFormatting sqref="B68 B8">
    <cfRule type="cellIs" priority="1" stopIfTrue="1" operator="between">
      <formula>8</formula>
      <formula>53</formula>
    </cfRule>
  </conditionalFormatting>
  <pageMargins left="0.75" right="0.75" top="1" bottom="1" header="0.511811024" footer="0.511811024"/>
  <pageSetup paperSize="564" scale="65" orientation="portrait" horizontalDpi="4294967295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3:T47"/>
  <sheetViews>
    <sheetView topLeftCell="K19" workbookViewId="0">
      <selection activeCell="L35" sqref="L35"/>
    </sheetView>
  </sheetViews>
  <sheetFormatPr baseColWidth="10" defaultColWidth="11.44140625" defaultRowHeight="13.2"/>
  <cols>
    <col min="1" max="1" width="10.6640625" style="4" customWidth="1"/>
    <col min="2" max="2" width="14.33203125" style="4" customWidth="1"/>
    <col min="3" max="15" width="11.44140625" style="4"/>
    <col min="16" max="16" width="16.5546875" style="4" customWidth="1"/>
    <col min="17" max="18" width="11.44140625" style="4"/>
    <col min="19" max="19" width="13" style="4" bestFit="1" customWidth="1"/>
    <col min="20" max="16384" width="11.44140625" style="4"/>
  </cols>
  <sheetData>
    <row r="3" spans="1:18" ht="17.399999999999999">
      <c r="B3" s="125"/>
      <c r="C3" s="125"/>
      <c r="D3" s="125"/>
      <c r="E3" s="125"/>
      <c r="F3" s="125"/>
      <c r="G3" s="125"/>
      <c r="H3" s="125"/>
      <c r="I3" s="125"/>
      <c r="J3" s="14"/>
      <c r="K3" s="14"/>
      <c r="L3" s="14"/>
      <c r="M3" s="14"/>
      <c r="N3" s="14"/>
      <c r="O3" s="14"/>
      <c r="P3" s="14"/>
    </row>
    <row r="4" spans="1:18">
      <c r="B4" s="11"/>
      <c r="C4" s="10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1:18" s="43" customFormat="1" ht="18" customHeight="1" thickBot="1">
      <c r="B5" s="11"/>
      <c r="C5" s="10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</row>
    <row r="6" spans="1:18" ht="21.6" thickBot="1">
      <c r="A6" s="111"/>
      <c r="B6" s="11"/>
      <c r="C6" s="1615" t="s">
        <v>177</v>
      </c>
      <c r="D6" s="1616"/>
      <c r="E6" s="1616"/>
      <c r="F6" s="1616"/>
      <c r="G6" s="1617"/>
      <c r="H6" s="419"/>
      <c r="I6" s="14"/>
      <c r="J6" s="14"/>
      <c r="K6" s="14"/>
      <c r="L6" s="14"/>
      <c r="M6" s="14"/>
      <c r="N6" s="14"/>
      <c r="O6" s="14"/>
      <c r="P6" s="14"/>
    </row>
    <row r="7" spans="1:18" ht="40.799999999999997" thickTop="1" thickBot="1">
      <c r="A7" s="111"/>
      <c r="B7" s="157" t="s">
        <v>107</v>
      </c>
      <c r="C7" s="420" t="s">
        <v>45</v>
      </c>
      <c r="D7" s="157" t="s">
        <v>36</v>
      </c>
      <c r="E7" s="157" t="s">
        <v>32</v>
      </c>
      <c r="F7" s="420" t="s">
        <v>113</v>
      </c>
      <c r="G7" s="421" t="s">
        <v>176</v>
      </c>
      <c r="H7" s="422" t="s">
        <v>284</v>
      </c>
      <c r="I7" s="423" t="s">
        <v>178</v>
      </c>
      <c r="J7" s="136" t="s">
        <v>115</v>
      </c>
      <c r="K7" s="136" t="s">
        <v>429</v>
      </c>
      <c r="L7" s="137" t="s">
        <v>285</v>
      </c>
      <c r="M7" s="136" t="s">
        <v>179</v>
      </c>
      <c r="N7" s="137" t="s">
        <v>180</v>
      </c>
      <c r="O7" s="138" t="s">
        <v>181</v>
      </c>
      <c r="P7" s="451" t="s">
        <v>288</v>
      </c>
      <c r="Q7" s="452" t="s">
        <v>289</v>
      </c>
      <c r="R7" s="504" t="s">
        <v>427</v>
      </c>
    </row>
    <row r="8" spans="1:18" ht="14.7" customHeight="1">
      <c r="A8" s="778">
        <f t="shared" ref="A8:A19" si="0">+C8*D8</f>
        <v>3</v>
      </c>
      <c r="B8" s="779" t="s">
        <v>70</v>
      </c>
      <c r="C8" s="317">
        <v>3</v>
      </c>
      <c r="D8" s="317">
        <v>1</v>
      </c>
      <c r="E8" s="317">
        <v>2.75</v>
      </c>
      <c r="F8" s="780">
        <f t="shared" ref="F8:F28" si="1">C8*D8*E8</f>
        <v>8.25</v>
      </c>
      <c r="G8" s="1618">
        <f>SUM(F8:F20)</f>
        <v>84.578000000000003</v>
      </c>
      <c r="H8" s="731"/>
      <c r="I8" s="781"/>
      <c r="J8" s="781">
        <f>F8</f>
        <v>8.25</v>
      </c>
      <c r="K8" s="782"/>
      <c r="L8" s="782"/>
      <c r="M8" s="781">
        <f>F8*0.4</f>
        <v>3.3000000000000003</v>
      </c>
      <c r="N8" s="782"/>
      <c r="O8" s="783">
        <f t="shared" ref="O8:O19" si="2">I8+J8</f>
        <v>8.25</v>
      </c>
    </row>
    <row r="9" spans="1:18" ht="14.7" customHeight="1">
      <c r="A9" s="778">
        <f t="shared" si="0"/>
        <v>10</v>
      </c>
      <c r="B9" s="784" t="s">
        <v>521</v>
      </c>
      <c r="C9" s="119">
        <v>10</v>
      </c>
      <c r="D9" s="119">
        <v>1</v>
      </c>
      <c r="E9" s="119">
        <v>2.75</v>
      </c>
      <c r="F9" s="785">
        <f t="shared" si="1"/>
        <v>27.5</v>
      </c>
      <c r="G9" s="1619"/>
      <c r="H9" s="732"/>
      <c r="I9" s="786"/>
      <c r="J9" s="786">
        <f>F9</f>
        <v>27.5</v>
      </c>
      <c r="K9" s="787"/>
      <c r="L9" s="787"/>
      <c r="M9" s="786"/>
      <c r="N9" s="786"/>
      <c r="O9" s="788">
        <f t="shared" si="2"/>
        <v>27.5</v>
      </c>
    </row>
    <row r="10" spans="1:18" ht="14.7" customHeight="1">
      <c r="A10" s="778">
        <f t="shared" si="0"/>
        <v>1</v>
      </c>
      <c r="B10" s="784" t="s">
        <v>522</v>
      </c>
      <c r="C10" s="119">
        <v>1</v>
      </c>
      <c r="D10" s="119">
        <v>1</v>
      </c>
      <c r="E10" s="119">
        <v>2.75</v>
      </c>
      <c r="F10" s="785">
        <f t="shared" si="1"/>
        <v>2.75</v>
      </c>
      <c r="G10" s="1619"/>
      <c r="H10" s="732"/>
      <c r="I10" s="786"/>
      <c r="J10" s="786">
        <f>F10</f>
        <v>2.75</v>
      </c>
      <c r="K10" s="786"/>
      <c r="L10" s="787"/>
      <c r="M10" s="786"/>
      <c r="N10" s="787"/>
      <c r="O10" s="788">
        <f t="shared" si="2"/>
        <v>2.75</v>
      </c>
    </row>
    <row r="11" spans="1:18" ht="14.7" customHeight="1">
      <c r="A11" s="778">
        <f t="shared" si="0"/>
        <v>3</v>
      </c>
      <c r="B11" s="784" t="s">
        <v>523</v>
      </c>
      <c r="C11" s="119">
        <v>3</v>
      </c>
      <c r="D11" s="119">
        <v>1</v>
      </c>
      <c r="E11" s="119">
        <v>2.75</v>
      </c>
      <c r="F11" s="785">
        <f t="shared" si="1"/>
        <v>8.25</v>
      </c>
      <c r="G11" s="1619"/>
      <c r="H11" s="732"/>
      <c r="I11" s="786"/>
      <c r="J11" s="786">
        <f>F11</f>
        <v>8.25</v>
      </c>
      <c r="K11" s="786"/>
      <c r="L11" s="787"/>
      <c r="M11" s="786"/>
      <c r="N11" s="787"/>
      <c r="O11" s="788">
        <f t="shared" si="2"/>
        <v>8.25</v>
      </c>
    </row>
    <row r="12" spans="1:18" ht="14.7" customHeight="1">
      <c r="A12" s="778">
        <f t="shared" si="0"/>
        <v>2.0999999999999996</v>
      </c>
      <c r="B12" s="784" t="s">
        <v>71</v>
      </c>
      <c r="C12" s="119">
        <v>3</v>
      </c>
      <c r="D12" s="119">
        <v>0.7</v>
      </c>
      <c r="E12" s="119">
        <v>1.8</v>
      </c>
      <c r="F12" s="785">
        <f t="shared" si="1"/>
        <v>3.7799999999999994</v>
      </c>
      <c r="G12" s="1619"/>
      <c r="H12" s="732"/>
      <c r="I12" s="786">
        <f t="shared" ref="I12:I18" si="3">F12</f>
        <v>3.7799999999999994</v>
      </c>
      <c r="J12" s="786"/>
      <c r="K12" s="787"/>
      <c r="L12" s="787"/>
      <c r="M12" s="786"/>
      <c r="N12" s="787"/>
      <c r="O12" s="788">
        <f t="shared" si="2"/>
        <v>3.7799999999999994</v>
      </c>
    </row>
    <row r="13" spans="1:18" ht="14.7" customHeight="1">
      <c r="A13" s="778">
        <f t="shared" si="0"/>
        <v>1</v>
      </c>
      <c r="B13" s="784" t="s">
        <v>72</v>
      </c>
      <c r="C13" s="119">
        <v>1</v>
      </c>
      <c r="D13" s="119">
        <v>1</v>
      </c>
      <c r="E13" s="119">
        <v>2.94</v>
      </c>
      <c r="F13" s="785">
        <f t="shared" si="1"/>
        <v>2.94</v>
      </c>
      <c r="G13" s="1619"/>
      <c r="H13" s="732"/>
      <c r="I13" s="786"/>
      <c r="J13" s="786">
        <f>F13</f>
        <v>2.94</v>
      </c>
      <c r="K13" s="787"/>
      <c r="L13" s="787"/>
      <c r="M13" s="786">
        <f>F13*0.4</f>
        <v>1.1759999999999999</v>
      </c>
      <c r="N13" s="787"/>
      <c r="O13" s="788">
        <f t="shared" si="2"/>
        <v>2.94</v>
      </c>
    </row>
    <row r="14" spans="1:18" ht="14.7" customHeight="1">
      <c r="A14" s="778">
        <f t="shared" si="0"/>
        <v>1.2</v>
      </c>
      <c r="B14" s="784" t="s">
        <v>524</v>
      </c>
      <c r="C14" s="119">
        <v>1</v>
      </c>
      <c r="D14" s="119">
        <v>1.2</v>
      </c>
      <c r="E14" s="119">
        <v>2.94</v>
      </c>
      <c r="F14" s="785">
        <f t="shared" si="1"/>
        <v>3.528</v>
      </c>
      <c r="G14" s="1619"/>
      <c r="H14" s="732"/>
      <c r="I14" s="786">
        <f t="shared" si="3"/>
        <v>3.528</v>
      </c>
      <c r="J14" s="786"/>
      <c r="K14" s="787"/>
      <c r="L14" s="787"/>
      <c r="M14" s="786"/>
      <c r="N14" s="787"/>
      <c r="O14" s="788">
        <f t="shared" si="2"/>
        <v>3.528</v>
      </c>
    </row>
    <row r="15" spans="1:18" ht="14.7" customHeight="1">
      <c r="A15" s="778">
        <f t="shared" si="0"/>
        <v>1.4</v>
      </c>
      <c r="B15" s="784" t="s">
        <v>73</v>
      </c>
      <c r="C15" s="119">
        <v>1</v>
      </c>
      <c r="D15" s="119">
        <v>1.4</v>
      </c>
      <c r="E15" s="119">
        <v>2.75</v>
      </c>
      <c r="F15" s="785">
        <f t="shared" si="1"/>
        <v>3.8499999999999996</v>
      </c>
      <c r="G15" s="1619"/>
      <c r="H15" s="732"/>
      <c r="I15" s="786"/>
      <c r="J15" s="786">
        <f>F15</f>
        <v>3.8499999999999996</v>
      </c>
      <c r="K15" s="787"/>
      <c r="L15" s="787"/>
      <c r="M15" s="786">
        <f>F15*0.4</f>
        <v>1.54</v>
      </c>
      <c r="N15" s="787"/>
      <c r="O15" s="788">
        <f t="shared" si="2"/>
        <v>3.8499999999999996</v>
      </c>
    </row>
    <row r="16" spans="1:18" ht="14.7" customHeight="1">
      <c r="A16" s="778">
        <f t="shared" si="0"/>
        <v>1.6</v>
      </c>
      <c r="B16" s="784" t="s">
        <v>74</v>
      </c>
      <c r="C16" s="119">
        <v>1</v>
      </c>
      <c r="D16" s="119">
        <v>1.6</v>
      </c>
      <c r="E16" s="119">
        <v>2.65</v>
      </c>
      <c r="F16" s="785">
        <f t="shared" si="1"/>
        <v>4.24</v>
      </c>
      <c r="G16" s="1619"/>
      <c r="H16" s="732"/>
      <c r="I16" s="786">
        <f t="shared" si="3"/>
        <v>4.24</v>
      </c>
      <c r="J16" s="787"/>
      <c r="K16" s="787"/>
      <c r="L16" s="787"/>
      <c r="M16" s="787">
        <f>F16*0.4</f>
        <v>1.6960000000000002</v>
      </c>
      <c r="N16" s="787"/>
      <c r="O16" s="788">
        <f t="shared" si="2"/>
        <v>4.24</v>
      </c>
    </row>
    <row r="17" spans="1:17" ht="14.7" customHeight="1">
      <c r="A17" s="778">
        <f t="shared" si="0"/>
        <v>1.8</v>
      </c>
      <c r="B17" s="784" t="s">
        <v>75</v>
      </c>
      <c r="C17" s="119">
        <v>1</v>
      </c>
      <c r="D17" s="119">
        <v>1.8</v>
      </c>
      <c r="E17" s="119">
        <v>2.7</v>
      </c>
      <c r="F17" s="785">
        <f t="shared" si="1"/>
        <v>4.8600000000000003</v>
      </c>
      <c r="G17" s="1619"/>
      <c r="H17" s="732"/>
      <c r="I17" s="786">
        <f t="shared" si="3"/>
        <v>4.8600000000000003</v>
      </c>
      <c r="J17" s="787"/>
      <c r="K17" s="787"/>
      <c r="L17" s="787"/>
      <c r="M17" s="787">
        <f>F17*0.4</f>
        <v>1.9440000000000002</v>
      </c>
      <c r="N17" s="787"/>
      <c r="O17" s="788">
        <f t="shared" si="2"/>
        <v>4.8600000000000003</v>
      </c>
    </row>
    <row r="18" spans="1:17" ht="14.7" customHeight="1">
      <c r="A18" s="778">
        <f t="shared" si="0"/>
        <v>2.6</v>
      </c>
      <c r="B18" s="784" t="s">
        <v>76</v>
      </c>
      <c r="C18" s="119">
        <v>1</v>
      </c>
      <c r="D18" s="119">
        <v>2.6</v>
      </c>
      <c r="E18" s="119">
        <v>2.4500000000000002</v>
      </c>
      <c r="F18" s="785">
        <f t="shared" si="1"/>
        <v>6.370000000000001</v>
      </c>
      <c r="G18" s="1619"/>
      <c r="H18" s="732"/>
      <c r="I18" s="786">
        <f t="shared" si="3"/>
        <v>6.370000000000001</v>
      </c>
      <c r="J18" s="787"/>
      <c r="K18" s="787"/>
      <c r="L18" s="787"/>
      <c r="M18" s="787">
        <f>F18*0.4</f>
        <v>2.5480000000000005</v>
      </c>
      <c r="N18" s="787"/>
      <c r="O18" s="788">
        <f t="shared" si="2"/>
        <v>6.370000000000001</v>
      </c>
    </row>
    <row r="19" spans="1:17" ht="14.7" customHeight="1">
      <c r="A19" s="778">
        <f t="shared" si="0"/>
        <v>2.8</v>
      </c>
      <c r="B19" s="789" t="s">
        <v>520</v>
      </c>
      <c r="C19" s="110">
        <v>2</v>
      </c>
      <c r="D19" s="110">
        <v>1.4</v>
      </c>
      <c r="E19" s="110">
        <v>2.95</v>
      </c>
      <c r="F19" s="785">
        <f t="shared" si="1"/>
        <v>8.26</v>
      </c>
      <c r="G19" s="1619"/>
      <c r="H19" s="732"/>
      <c r="I19" s="786"/>
      <c r="J19" s="786">
        <f>F19</f>
        <v>8.26</v>
      </c>
      <c r="K19" s="787"/>
      <c r="L19" s="787"/>
      <c r="M19" s="787">
        <f>F19*0.4</f>
        <v>3.3040000000000003</v>
      </c>
      <c r="N19" s="787"/>
      <c r="O19" s="788">
        <f t="shared" si="2"/>
        <v>8.26</v>
      </c>
    </row>
    <row r="20" spans="1:17" ht="14.7" customHeight="1" thickBot="1">
      <c r="A20" s="657"/>
      <c r="B20" s="298"/>
      <c r="C20" s="296"/>
      <c r="D20" s="296"/>
      <c r="E20" s="296"/>
      <c r="F20" s="790">
        <f t="shared" si="1"/>
        <v>0</v>
      </c>
      <c r="G20" s="1620"/>
      <c r="H20" s="734"/>
      <c r="I20" s="791"/>
      <c r="J20" s="792"/>
      <c r="K20" s="792"/>
      <c r="L20" s="792"/>
      <c r="M20" s="792">
        <f>F20*0.9</f>
        <v>0</v>
      </c>
      <c r="N20" s="792"/>
      <c r="O20" s="793"/>
    </row>
    <row r="21" spans="1:17" ht="14.7" customHeight="1">
      <c r="A21" s="778">
        <f>+C21*D21</f>
        <v>15.600000000000001</v>
      </c>
      <c r="B21" s="779" t="s">
        <v>77</v>
      </c>
      <c r="C21" s="317">
        <v>12</v>
      </c>
      <c r="D21" s="317">
        <v>1.3</v>
      </c>
      <c r="E21" s="317">
        <v>2.25</v>
      </c>
      <c r="F21" s="794">
        <f t="shared" si="1"/>
        <v>35.1</v>
      </c>
      <c r="G21" s="1621">
        <f>SUM(F21:F29)</f>
        <v>71.206999999999994</v>
      </c>
      <c r="H21" s="795"/>
      <c r="I21" s="796"/>
      <c r="J21" s="796">
        <f>F21</f>
        <v>35.1</v>
      </c>
      <c r="K21" s="797"/>
      <c r="L21" s="797"/>
      <c r="M21" s="787">
        <f>F21*0.9</f>
        <v>31.590000000000003</v>
      </c>
      <c r="N21" s="797"/>
      <c r="O21" s="798">
        <f>J21</f>
        <v>35.1</v>
      </c>
    </row>
    <row r="22" spans="1:17" ht="13.5" customHeight="1">
      <c r="A22" s="778">
        <f t="shared" ref="A22:A28" si="4">+C22*D22</f>
        <v>8.3999999999999986</v>
      </c>
      <c r="B22" s="799" t="s">
        <v>526</v>
      </c>
      <c r="C22" s="133">
        <v>6</v>
      </c>
      <c r="D22" s="133">
        <v>1.4</v>
      </c>
      <c r="E22" s="133">
        <v>1.88</v>
      </c>
      <c r="F22" s="794">
        <f t="shared" si="1"/>
        <v>15.791999999999996</v>
      </c>
      <c r="G22" s="1622"/>
      <c r="H22" s="732"/>
      <c r="I22" s="786"/>
      <c r="J22" s="786">
        <f>F22</f>
        <v>15.791999999999996</v>
      </c>
      <c r="K22" s="787"/>
      <c r="L22" s="787"/>
      <c r="M22" s="787">
        <f>F22*0.9</f>
        <v>14.212799999999996</v>
      </c>
      <c r="N22" s="787"/>
      <c r="O22" s="788">
        <f>J22</f>
        <v>15.791999999999996</v>
      </c>
    </row>
    <row r="23" spans="1:17" ht="12.75" customHeight="1">
      <c r="A23" s="778">
        <f t="shared" si="4"/>
        <v>1.3</v>
      </c>
      <c r="B23" s="789" t="s">
        <v>527</v>
      </c>
      <c r="C23" s="110">
        <v>1</v>
      </c>
      <c r="D23" s="110">
        <v>1.3</v>
      </c>
      <c r="E23" s="110">
        <v>1.75</v>
      </c>
      <c r="F23" s="794">
        <f t="shared" si="1"/>
        <v>2.2749999999999999</v>
      </c>
      <c r="G23" s="1622"/>
      <c r="H23" s="732"/>
      <c r="I23" s="786"/>
      <c r="J23" s="786">
        <f>F23</f>
        <v>2.2749999999999999</v>
      </c>
      <c r="K23" s="787"/>
      <c r="L23" s="787"/>
      <c r="M23" s="787">
        <f>F23*0.9</f>
        <v>2.0474999999999999</v>
      </c>
      <c r="N23" s="787"/>
      <c r="O23" s="788">
        <f>J23</f>
        <v>2.2749999999999999</v>
      </c>
    </row>
    <row r="24" spans="1:17" ht="12.75" customHeight="1">
      <c r="A24" s="131">
        <f t="shared" si="4"/>
        <v>19.2</v>
      </c>
      <c r="B24" s="721" t="s">
        <v>69</v>
      </c>
      <c r="C24" s="110">
        <v>8</v>
      </c>
      <c r="D24" s="127">
        <v>2.4</v>
      </c>
      <c r="E24" s="127">
        <v>0.4</v>
      </c>
      <c r="F24" s="437">
        <f t="shared" si="1"/>
        <v>7.68</v>
      </c>
      <c r="G24" s="1622"/>
      <c r="H24" s="429"/>
      <c r="I24" s="430">
        <f>F24</f>
        <v>7.68</v>
      </c>
      <c r="J24" s="431"/>
      <c r="K24" s="431"/>
      <c r="L24" s="431"/>
      <c r="N24" s="431">
        <f>F24*0.9</f>
        <v>6.9119999999999999</v>
      </c>
      <c r="O24" s="432">
        <f>I24</f>
        <v>7.68</v>
      </c>
    </row>
    <row r="25" spans="1:17" ht="12.75" customHeight="1">
      <c r="A25" s="131">
        <f t="shared" si="4"/>
        <v>5.6999999999999993</v>
      </c>
      <c r="B25" s="725" t="s">
        <v>78</v>
      </c>
      <c r="C25" s="133">
        <v>6</v>
      </c>
      <c r="D25" s="134">
        <v>0.95</v>
      </c>
      <c r="E25" s="134">
        <v>0.4</v>
      </c>
      <c r="F25" s="437">
        <f t="shared" si="1"/>
        <v>2.2799999999999998</v>
      </c>
      <c r="G25" s="1622"/>
      <c r="H25" s="429"/>
      <c r="I25" s="430">
        <f>F25</f>
        <v>2.2799999999999998</v>
      </c>
      <c r="J25" s="431"/>
      <c r="K25" s="431"/>
      <c r="L25" s="431"/>
      <c r="M25" s="728"/>
      <c r="N25" s="431">
        <f>F25*0.9</f>
        <v>2.052</v>
      </c>
      <c r="O25" s="432">
        <f>I25</f>
        <v>2.2799999999999998</v>
      </c>
    </row>
    <row r="26" spans="1:17" ht="12.75" customHeight="1">
      <c r="A26" s="131">
        <f t="shared" si="4"/>
        <v>2.8000000000000003</v>
      </c>
      <c r="B26" s="725" t="s">
        <v>79</v>
      </c>
      <c r="C26" s="133">
        <v>7</v>
      </c>
      <c r="D26" s="134">
        <v>0.4</v>
      </c>
      <c r="E26" s="134">
        <v>0.6</v>
      </c>
      <c r="F26" s="437">
        <f t="shared" si="1"/>
        <v>1.6800000000000002</v>
      </c>
      <c r="G26" s="1622"/>
      <c r="H26" s="429"/>
      <c r="I26" s="430">
        <f>F26</f>
        <v>1.6800000000000002</v>
      </c>
      <c r="J26" s="431"/>
      <c r="K26" s="431"/>
      <c r="L26" s="431"/>
      <c r="M26" s="728"/>
      <c r="N26" s="431">
        <f>F26*0.9</f>
        <v>1.5120000000000002</v>
      </c>
      <c r="O26" s="432">
        <f>I26</f>
        <v>1.6800000000000002</v>
      </c>
    </row>
    <row r="27" spans="1:17" ht="12.75" customHeight="1">
      <c r="A27" s="131">
        <f t="shared" si="4"/>
        <v>4</v>
      </c>
      <c r="B27" s="725" t="s">
        <v>80</v>
      </c>
      <c r="C27" s="133">
        <v>4</v>
      </c>
      <c r="D27" s="134">
        <v>1</v>
      </c>
      <c r="E27" s="134">
        <v>0.4</v>
      </c>
      <c r="F27" s="437">
        <f t="shared" si="1"/>
        <v>1.6</v>
      </c>
      <c r="G27" s="1622"/>
      <c r="H27" s="429"/>
      <c r="I27" s="430">
        <f>F27</f>
        <v>1.6</v>
      </c>
      <c r="J27" s="431"/>
      <c r="K27" s="431"/>
      <c r="L27" s="431"/>
      <c r="M27" s="728"/>
      <c r="N27" s="431">
        <f>F27*0.9</f>
        <v>1.4400000000000002</v>
      </c>
      <c r="O27" s="432">
        <f>I27</f>
        <v>1.6</v>
      </c>
    </row>
    <row r="28" spans="1:17" ht="12.75" customHeight="1">
      <c r="A28" s="131">
        <f t="shared" si="4"/>
        <v>12</v>
      </c>
      <c r="B28" s="429" t="s">
        <v>528</v>
      </c>
      <c r="C28" s="110">
        <v>12</v>
      </c>
      <c r="D28" s="127">
        <v>1</v>
      </c>
      <c r="E28" s="127">
        <v>0.4</v>
      </c>
      <c r="F28" s="437">
        <f t="shared" si="1"/>
        <v>4.8000000000000007</v>
      </c>
      <c r="G28" s="1622"/>
      <c r="H28" s="429"/>
      <c r="I28" s="430">
        <f>F28</f>
        <v>4.8000000000000007</v>
      </c>
      <c r="J28" s="431"/>
      <c r="K28" s="431"/>
      <c r="L28" s="431"/>
      <c r="M28" s="728"/>
      <c r="N28" s="431">
        <f>F28*0.9</f>
        <v>4.3200000000000012</v>
      </c>
      <c r="O28" s="432">
        <f>I28</f>
        <v>4.8000000000000007</v>
      </c>
    </row>
    <row r="29" spans="1:17" ht="12.75" customHeight="1" thickBot="1">
      <c r="A29" s="439"/>
      <c r="B29" s="433"/>
      <c r="C29" s="440"/>
      <c r="D29" s="441"/>
      <c r="E29" s="441"/>
      <c r="F29" s="442"/>
      <c r="G29" s="1623"/>
      <c r="H29" s="433"/>
      <c r="I29" s="434"/>
      <c r="J29" s="435"/>
      <c r="K29" s="435"/>
      <c r="L29" s="435"/>
      <c r="M29" s="435">
        <f>F29*0.9</f>
        <v>0</v>
      </c>
      <c r="N29" s="435"/>
      <c r="O29" s="436"/>
      <c r="P29" s="438"/>
      <c r="Q29" s="438"/>
    </row>
    <row r="30" spans="1:17" ht="14.7" customHeight="1">
      <c r="A30" s="131">
        <f>+C30*D30</f>
        <v>0.9</v>
      </c>
      <c r="B30" s="722" t="s">
        <v>525</v>
      </c>
      <c r="C30" s="119">
        <v>1</v>
      </c>
      <c r="D30" s="118">
        <v>0.9</v>
      </c>
      <c r="E30" s="118">
        <v>1.75</v>
      </c>
      <c r="F30" s="445">
        <f>C30*D30*E30</f>
        <v>1.575</v>
      </c>
      <c r="G30" s="1624">
        <f>SUM(F30:F33)</f>
        <v>9.7590000000000003</v>
      </c>
      <c r="H30" s="424"/>
      <c r="I30" s="426"/>
      <c r="J30" s="426">
        <f>F30</f>
        <v>1.575</v>
      </c>
      <c r="K30" s="427"/>
      <c r="L30" s="427"/>
      <c r="M30" s="427">
        <f>F30*0.4</f>
        <v>0.63</v>
      </c>
      <c r="N30" s="427"/>
      <c r="O30" s="726">
        <f>I30+J30</f>
        <v>1.575</v>
      </c>
      <c r="P30" s="438"/>
      <c r="Q30" s="438"/>
    </row>
    <row r="31" spans="1:17" ht="14.7" customHeight="1">
      <c r="A31" s="131">
        <f>+C31*D31</f>
        <v>1.1000000000000001</v>
      </c>
      <c r="B31" s="722" t="s">
        <v>82</v>
      </c>
      <c r="C31" s="119">
        <v>1</v>
      </c>
      <c r="D31" s="118">
        <v>1.1000000000000001</v>
      </c>
      <c r="E31" s="118">
        <v>2.69</v>
      </c>
      <c r="F31" s="445">
        <f>C31*D31*E31</f>
        <v>2.9590000000000001</v>
      </c>
      <c r="G31" s="1624"/>
      <c r="H31" s="429"/>
      <c r="I31" s="430"/>
      <c r="J31" s="430">
        <f>F31</f>
        <v>2.9590000000000001</v>
      </c>
      <c r="K31" s="431"/>
      <c r="L31" s="431"/>
      <c r="M31" s="431">
        <f>F31*0.4</f>
        <v>1.1836</v>
      </c>
      <c r="N31" s="431"/>
      <c r="O31" s="724">
        <f>I31+J31</f>
        <v>2.9590000000000001</v>
      </c>
    </row>
    <row r="32" spans="1:17" ht="14.7" customHeight="1">
      <c r="A32" s="131">
        <f>+C32*D32</f>
        <v>1.9</v>
      </c>
      <c r="B32" s="722" t="s">
        <v>286</v>
      </c>
      <c r="C32" s="119">
        <v>1</v>
      </c>
      <c r="D32" s="118">
        <v>1.9</v>
      </c>
      <c r="E32" s="118">
        <v>2.75</v>
      </c>
      <c r="F32" s="445">
        <f>C32*D32*E32</f>
        <v>5.2249999999999996</v>
      </c>
      <c r="G32" s="1624"/>
      <c r="H32" s="429"/>
      <c r="I32" s="430"/>
      <c r="J32" s="430">
        <f>F32</f>
        <v>5.2249999999999996</v>
      </c>
      <c r="K32" s="444"/>
      <c r="L32" s="430"/>
      <c r="M32" s="431">
        <f>F32*0.4</f>
        <v>2.09</v>
      </c>
      <c r="N32" s="431"/>
      <c r="O32" s="724">
        <f>I32+J32</f>
        <v>5.2249999999999996</v>
      </c>
    </row>
    <row r="33" spans="1:20" ht="13.8" thickBot="1">
      <c r="B33" s="443"/>
      <c r="C33" s="300"/>
      <c r="D33" s="128"/>
      <c r="E33" s="128"/>
      <c r="F33" s="447">
        <f>C33*D33*E33</f>
        <v>0</v>
      </c>
      <c r="G33" s="1625"/>
      <c r="H33" s="450"/>
      <c r="I33" s="434"/>
      <c r="J33" s="435"/>
      <c r="K33" s="435"/>
      <c r="L33" s="435"/>
      <c r="M33" s="435"/>
      <c r="N33" s="435"/>
      <c r="O33" s="436"/>
    </row>
    <row r="34" spans="1:20">
      <c r="B34" s="424" t="s">
        <v>287</v>
      </c>
      <c r="C34" s="16">
        <v>0</v>
      </c>
      <c r="D34" s="16">
        <v>1.8</v>
      </c>
      <c r="E34" s="16">
        <v>1.9</v>
      </c>
      <c r="F34" s="425">
        <f>C34*D34*E34</f>
        <v>0</v>
      </c>
      <c r="G34" s="1626">
        <f>SUM(F34:F36)</f>
        <v>0</v>
      </c>
      <c r="H34" s="424">
        <f>F34</f>
        <v>0</v>
      </c>
      <c r="I34" s="426"/>
      <c r="J34" s="427"/>
      <c r="K34" s="427"/>
      <c r="L34" s="427"/>
      <c r="M34" s="427"/>
      <c r="N34" s="427"/>
      <c r="O34" s="428"/>
    </row>
    <row r="35" spans="1:20">
      <c r="B35" s="443"/>
      <c r="C35" s="89"/>
      <c r="D35" s="89"/>
      <c r="E35" s="89"/>
      <c r="F35" s="447"/>
      <c r="G35" s="1627"/>
      <c r="H35" s="446"/>
      <c r="I35" s="430"/>
      <c r="J35" s="431"/>
      <c r="K35" s="431"/>
      <c r="L35" s="431"/>
      <c r="M35" s="431"/>
      <c r="N35" s="431"/>
      <c r="O35" s="432"/>
    </row>
    <row r="36" spans="1:20" ht="13.8" thickBot="1">
      <c r="B36" s="448"/>
      <c r="C36" s="20"/>
      <c r="D36" s="20"/>
      <c r="E36" s="20"/>
      <c r="F36" s="449"/>
      <c r="G36" s="1628"/>
      <c r="H36" s="450"/>
      <c r="I36" s="434"/>
      <c r="J36" s="435"/>
      <c r="K36" s="435"/>
      <c r="L36" s="435"/>
      <c r="M36" s="435"/>
      <c r="N36" s="435"/>
      <c r="O36" s="436"/>
    </row>
    <row r="37" spans="1:20">
      <c r="B37" s="126"/>
      <c r="C37" s="123"/>
      <c r="D37" s="123"/>
      <c r="E37" s="123"/>
      <c r="F37" s="123"/>
      <c r="G37" s="1610">
        <f>SUM(F8:F36)*1.1</f>
        <v>182.09840000000003</v>
      </c>
      <c r="H37" s="1612">
        <f>SUM(H8:H36)*0.5</f>
        <v>0</v>
      </c>
      <c r="I37" s="1612">
        <f>SUM(I8:I36)*1.1</f>
        <v>44.899799999999999</v>
      </c>
      <c r="J37" s="1612">
        <f>SUM(J8:J36)*1.3</f>
        <v>162.14380000000003</v>
      </c>
      <c r="K37" s="1612">
        <f>SUM(K8:K36)*1.1</f>
        <v>0</v>
      </c>
      <c r="L37" s="1612"/>
      <c r="M37" s="1613">
        <f>SUM(M8:M36)*3</f>
        <v>201.78570000000002</v>
      </c>
      <c r="N37" s="1613">
        <v>98.4</v>
      </c>
      <c r="O37" s="1613">
        <f>SUM(O8:O36)*2</f>
        <v>331.08800000000002</v>
      </c>
      <c r="P37" s="1613">
        <f>18.45*1.2</f>
        <v>22.139999999999997</v>
      </c>
      <c r="Q37" s="1613">
        <f>+Q47*1.2</f>
        <v>21.390599999999996</v>
      </c>
      <c r="R37" s="1613">
        <f>+B39*1.2</f>
        <v>24.84</v>
      </c>
      <c r="S37" s="1613">
        <f>+B40*1.2</f>
        <v>8.4960000000000022</v>
      </c>
      <c r="T37" s="1613">
        <v>0</v>
      </c>
    </row>
    <row r="38" spans="1:20" ht="13.8" thickBot="1">
      <c r="B38" s="126"/>
      <c r="C38" s="123"/>
      <c r="D38" s="123"/>
      <c r="E38" s="123"/>
      <c r="F38" s="123"/>
      <c r="G38" s="1611"/>
      <c r="H38" s="1611"/>
      <c r="I38" s="1611"/>
      <c r="J38" s="1611"/>
      <c r="K38" s="1611"/>
      <c r="L38" s="1611"/>
      <c r="M38" s="1614"/>
      <c r="N38" s="1614"/>
      <c r="O38" s="1614"/>
      <c r="P38" s="1614"/>
      <c r="Q38" s="1614"/>
      <c r="R38" s="1614"/>
      <c r="S38" s="1614"/>
      <c r="T38" s="1614"/>
    </row>
    <row r="39" spans="1:20" ht="40.200000000000003" thickTop="1">
      <c r="A39" s="111">
        <f>SUM(A21:A28)</f>
        <v>69</v>
      </c>
      <c r="B39" s="4">
        <f>+A39*0.3</f>
        <v>20.7</v>
      </c>
      <c r="C39" s="126" t="s">
        <v>529</v>
      </c>
      <c r="D39" s="123"/>
      <c r="E39" s="123"/>
      <c r="F39" s="123"/>
      <c r="G39" s="579" t="s">
        <v>176</v>
      </c>
      <c r="H39" s="580" t="s">
        <v>284</v>
      </c>
      <c r="I39" s="581" t="s">
        <v>178</v>
      </c>
      <c r="J39" s="582" t="s">
        <v>115</v>
      </c>
      <c r="K39" s="582" t="s">
        <v>429</v>
      </c>
      <c r="L39" s="582" t="s">
        <v>285</v>
      </c>
      <c r="M39" s="603" t="s">
        <v>179</v>
      </c>
      <c r="N39" s="604" t="s">
        <v>180</v>
      </c>
      <c r="O39" s="605" t="s">
        <v>181</v>
      </c>
      <c r="P39" s="606" t="s">
        <v>457</v>
      </c>
      <c r="Q39" s="607" t="s">
        <v>289</v>
      </c>
      <c r="R39" s="608" t="s">
        <v>427</v>
      </c>
      <c r="S39" s="608" t="s">
        <v>428</v>
      </c>
      <c r="T39" s="608" t="s">
        <v>534</v>
      </c>
    </row>
    <row r="40" spans="1:20">
      <c r="A40" s="111">
        <f>SUM(A8:A19)+SUM(A30:A32)</f>
        <v>35.400000000000006</v>
      </c>
      <c r="B40" s="111">
        <f>+A40*0.2</f>
        <v>7.0800000000000018</v>
      </c>
      <c r="C40" s="4" t="s">
        <v>428</v>
      </c>
    </row>
    <row r="41" spans="1:20">
      <c r="Q41" s="4">
        <f>0.65*0.95</f>
        <v>0.61749999999999994</v>
      </c>
    </row>
    <row r="42" spans="1:20">
      <c r="I42" s="4">
        <f>I37*200*0.8</f>
        <v>7183.9679999999998</v>
      </c>
      <c r="J42" s="4">
        <f>J37*200*0.8</f>
        <v>25943.008000000005</v>
      </c>
      <c r="Q42" s="4">
        <f>4.11*0.9</f>
        <v>3.6990000000000003</v>
      </c>
    </row>
    <row r="43" spans="1:20">
      <c r="Q43" s="4">
        <f>3.56*0.9</f>
        <v>3.2040000000000002</v>
      </c>
    </row>
    <row r="44" spans="1:20">
      <c r="Q44" s="4">
        <f>4*0.9</f>
        <v>3.6</v>
      </c>
    </row>
    <row r="45" spans="1:20">
      <c r="Q45" s="4">
        <f>4.05*0.9</f>
        <v>3.645</v>
      </c>
    </row>
    <row r="46" spans="1:20" ht="13.8" thickBot="1">
      <c r="Q46" s="439">
        <f>3.4*0.9</f>
        <v>3.06</v>
      </c>
    </row>
    <row r="47" spans="1:20">
      <c r="Q47" s="727">
        <f>SUM(Q41:Q46)</f>
        <v>17.825499999999998</v>
      </c>
    </row>
  </sheetData>
  <mergeCells count="19">
    <mergeCell ref="T37:T38"/>
    <mergeCell ref="R37:R38"/>
    <mergeCell ref="S37:S38"/>
    <mergeCell ref="Q37:Q38"/>
    <mergeCell ref="C6:G6"/>
    <mergeCell ref="G8:G20"/>
    <mergeCell ref="G21:G29"/>
    <mergeCell ref="G30:G33"/>
    <mergeCell ref="G34:G36"/>
    <mergeCell ref="G37:G38"/>
    <mergeCell ref="H37:H38"/>
    <mergeCell ref="I37:I38"/>
    <mergeCell ref="J37:J38"/>
    <mergeCell ref="P37:P38"/>
    <mergeCell ref="L37:L38"/>
    <mergeCell ref="M37:M38"/>
    <mergeCell ref="N37:N38"/>
    <mergeCell ref="O37:O38"/>
    <mergeCell ref="K37:K38"/>
  </mergeCells>
  <phoneticPr fontId="0" type="noConversion"/>
  <pageMargins left="0.75" right="0.75" top="1" bottom="1" header="0" footer="0"/>
  <pageSetup paperSize="9" scale="55" orientation="landscape" horizontalDpi="300" verticalDpi="300" r:id="rId1"/>
  <headerFooter alignWithMargins="0"/>
  <ignoredErrors>
    <ignoredError sqref="J37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B2:W518"/>
  <sheetViews>
    <sheetView topLeftCell="C28" zoomScale="85" workbookViewId="0">
      <selection activeCell="L35" sqref="L35"/>
    </sheetView>
  </sheetViews>
  <sheetFormatPr baseColWidth="10" defaultColWidth="11.44140625" defaultRowHeight="13.2"/>
  <cols>
    <col min="1" max="1" width="3.5546875" style="8" customWidth="1"/>
    <col min="2" max="2" width="11.44140625" style="8"/>
    <col min="3" max="3" width="14" style="8" customWidth="1"/>
    <col min="4" max="8" width="11.44140625" style="8"/>
    <col min="9" max="9" width="8.44140625" style="8" customWidth="1"/>
    <col min="10" max="10" width="7.6640625" style="8" customWidth="1"/>
    <col min="11" max="11" width="23" style="8" customWidth="1"/>
    <col min="12" max="18" width="0" style="8" hidden="1" customWidth="1"/>
    <col min="19" max="19" width="11.44140625" style="8"/>
    <col min="20" max="20" width="15.5546875" style="8" customWidth="1"/>
    <col min="21" max="21" width="14.44140625" style="8" customWidth="1"/>
    <col min="22" max="16384" width="11.44140625" style="8"/>
  </cols>
  <sheetData>
    <row r="2" spans="2:23" ht="12.75" customHeight="1"/>
    <row r="3" spans="2:23" ht="12.75" customHeight="1"/>
    <row r="4" spans="2:23" ht="13.5" customHeight="1"/>
    <row r="5" spans="2:23" s="11" customFormat="1" ht="27.75" customHeight="1">
      <c r="B5" s="163" t="s">
        <v>192</v>
      </c>
      <c r="J5" s="325"/>
      <c r="K5" s="360"/>
      <c r="L5" s="361" t="s">
        <v>195</v>
      </c>
      <c r="M5" s="360"/>
      <c r="N5" s="360"/>
      <c r="O5" s="360"/>
      <c r="P5" s="360"/>
      <c r="Q5" s="360"/>
      <c r="R5" s="360"/>
      <c r="S5" s="360"/>
      <c r="T5" s="360"/>
      <c r="U5" s="360"/>
      <c r="V5" s="360"/>
      <c r="W5" s="360"/>
    </row>
    <row r="6" spans="2:23" s="11" customFormat="1" ht="13.8" thickBot="1">
      <c r="J6" s="325"/>
      <c r="K6" s="360"/>
      <c r="L6" s="362"/>
      <c r="M6" s="360"/>
      <c r="N6" s="360"/>
      <c r="O6" s="360"/>
      <c r="P6" s="360"/>
      <c r="Q6" s="360"/>
      <c r="R6" s="360"/>
      <c r="S6" s="360"/>
      <c r="T6" s="360"/>
      <c r="U6" s="360"/>
      <c r="V6" s="360"/>
      <c r="W6" s="360"/>
    </row>
    <row r="7" spans="2:23" s="11" customFormat="1" ht="39" customHeight="1" thickTop="1" thickBot="1">
      <c r="B7" s="301" t="s">
        <v>30</v>
      </c>
      <c r="C7" s="40" t="s">
        <v>107</v>
      </c>
      <c r="D7" s="40" t="s">
        <v>114</v>
      </c>
      <c r="E7" s="40" t="s">
        <v>262</v>
      </c>
      <c r="F7" s="40" t="s">
        <v>1</v>
      </c>
      <c r="G7" s="40" t="s">
        <v>58</v>
      </c>
      <c r="H7" s="40" t="s">
        <v>31</v>
      </c>
      <c r="I7" s="41" t="s">
        <v>130</v>
      </c>
      <c r="J7" s="363"/>
      <c r="K7" s="364" t="s">
        <v>30</v>
      </c>
      <c r="L7" s="365" t="s">
        <v>116</v>
      </c>
      <c r="M7" s="366" t="s">
        <v>107</v>
      </c>
      <c r="N7" s="366" t="s">
        <v>109</v>
      </c>
      <c r="O7" s="366" t="s">
        <v>1</v>
      </c>
      <c r="P7" s="366" t="s">
        <v>31</v>
      </c>
      <c r="Q7" s="366" t="s">
        <v>36</v>
      </c>
      <c r="R7" s="366" t="s">
        <v>41</v>
      </c>
      <c r="S7" s="367" t="s">
        <v>128</v>
      </c>
      <c r="T7" s="367" t="s">
        <v>129</v>
      </c>
      <c r="U7" s="367" t="s">
        <v>130</v>
      </c>
      <c r="V7" s="368" t="s">
        <v>193</v>
      </c>
      <c r="W7" s="369" t="s">
        <v>194</v>
      </c>
    </row>
    <row r="8" spans="2:23" s="11" customFormat="1" ht="16.5" customHeight="1" thickTop="1" thickBot="1">
      <c r="B8" s="1576" t="s">
        <v>253</v>
      </c>
      <c r="C8" s="1595" t="s">
        <v>169</v>
      </c>
      <c r="D8" s="1587">
        <v>0.15</v>
      </c>
      <c r="E8" s="308">
        <v>0</v>
      </c>
      <c r="F8" s="16">
        <v>0</v>
      </c>
      <c r="G8" s="16">
        <v>3</v>
      </c>
      <c r="H8" s="16">
        <f>+MAMP.DURL.REV.PINT.PLENO!H15</f>
        <v>13.849999999999998</v>
      </c>
      <c r="I8" s="659">
        <f>0.45*H8</f>
        <v>6.232499999999999</v>
      </c>
      <c r="J8" s="313"/>
      <c r="K8" s="1632" t="s">
        <v>33</v>
      </c>
      <c r="L8" s="371">
        <v>2</v>
      </c>
      <c r="M8" s="372" t="s">
        <v>117</v>
      </c>
      <c r="N8" s="373"/>
      <c r="O8" s="373"/>
      <c r="P8" s="373"/>
      <c r="Q8" s="373"/>
      <c r="R8" s="373"/>
      <c r="S8" s="373"/>
      <c r="T8" s="373"/>
      <c r="U8" s="374">
        <v>231.91</v>
      </c>
      <c r="V8" s="375">
        <f t="shared" ref="V8:V13" si="0">U8</f>
        <v>231.91</v>
      </c>
      <c r="W8" s="376"/>
    </row>
    <row r="9" spans="2:23" s="11" customFormat="1" ht="14.7" customHeight="1">
      <c r="B9" s="1577"/>
      <c r="C9" s="1594"/>
      <c r="D9" s="1588"/>
      <c r="E9" s="309"/>
      <c r="F9" s="102"/>
      <c r="G9" s="102"/>
      <c r="H9" s="102"/>
      <c r="I9" s="370"/>
      <c r="J9" s="313"/>
      <c r="K9" s="1633"/>
      <c r="L9" s="377">
        <v>3</v>
      </c>
      <c r="M9" s="378" t="s">
        <v>118</v>
      </c>
      <c r="N9" s="379"/>
      <c r="O9" s="379"/>
      <c r="P9" s="379"/>
      <c r="Q9" s="379"/>
      <c r="R9" s="379"/>
      <c r="S9" s="379"/>
      <c r="T9" s="379"/>
      <c r="U9" s="380">
        <v>116.27</v>
      </c>
      <c r="V9" s="381">
        <f t="shared" si="0"/>
        <v>116.27</v>
      </c>
      <c r="W9" s="382"/>
    </row>
    <row r="10" spans="2:23" s="11" customFormat="1" ht="15" customHeight="1">
      <c r="B10" s="1577"/>
      <c r="C10" s="1594"/>
      <c r="D10" s="1588"/>
      <c r="E10" s="310"/>
      <c r="F10" s="89"/>
      <c r="G10" s="89"/>
      <c r="H10" s="89"/>
      <c r="I10" s="18"/>
      <c r="J10" s="313"/>
      <c r="K10" s="1633"/>
      <c r="L10" s="377">
        <v>4</v>
      </c>
      <c r="M10" s="378" t="s">
        <v>119</v>
      </c>
      <c r="N10" s="379"/>
      <c r="O10" s="379"/>
      <c r="P10" s="379"/>
      <c r="Q10" s="379"/>
      <c r="R10" s="379"/>
      <c r="S10" s="379"/>
      <c r="T10" s="379"/>
      <c r="U10" s="380">
        <v>116.27</v>
      </c>
      <c r="V10" s="381">
        <f t="shared" si="0"/>
        <v>116.27</v>
      </c>
      <c r="W10" s="382"/>
    </row>
    <row r="11" spans="2:23" s="11" customFormat="1" ht="15" customHeight="1">
      <c r="B11" s="1577"/>
      <c r="C11" s="1594"/>
      <c r="D11" s="1588"/>
      <c r="E11" s="309"/>
      <c r="F11" s="102"/>
      <c r="G11" s="102"/>
      <c r="H11" s="102"/>
      <c r="I11" s="18"/>
      <c r="J11" s="313"/>
      <c r="K11" s="1633"/>
      <c r="L11" s="377">
        <v>5</v>
      </c>
      <c r="M11" s="378" t="s">
        <v>120</v>
      </c>
      <c r="N11" s="383"/>
      <c r="O11" s="379"/>
      <c r="P11" s="379"/>
      <c r="Q11" s="379"/>
      <c r="R11" s="379"/>
      <c r="S11" s="379"/>
      <c r="T11" s="379"/>
      <c r="U11" s="380">
        <v>229.11</v>
      </c>
      <c r="V11" s="381">
        <f t="shared" si="0"/>
        <v>229.11</v>
      </c>
      <c r="W11" s="382"/>
    </row>
    <row r="12" spans="2:23" s="11" customFormat="1" ht="15" customHeight="1">
      <c r="B12" s="1577"/>
      <c r="C12" s="1594"/>
      <c r="D12" s="1588"/>
      <c r="E12" s="309"/>
      <c r="F12" s="102"/>
      <c r="G12" s="102"/>
      <c r="H12" s="102"/>
      <c r="I12" s="18"/>
      <c r="J12" s="313"/>
      <c r="K12" s="1633"/>
      <c r="L12" s="377">
        <v>10</v>
      </c>
      <c r="M12" s="378" t="s">
        <v>34</v>
      </c>
      <c r="N12" s="379"/>
      <c r="O12" s="379">
        <v>2</v>
      </c>
      <c r="P12" s="379"/>
      <c r="Q12" s="379"/>
      <c r="R12" s="379"/>
      <c r="S12" s="379">
        <v>12.5</v>
      </c>
      <c r="T12" s="379">
        <v>14.17</v>
      </c>
      <c r="U12" s="380">
        <f>O12*S12</f>
        <v>25</v>
      </c>
      <c r="V12" s="381">
        <f t="shared" si="0"/>
        <v>25</v>
      </c>
      <c r="W12" s="382"/>
    </row>
    <row r="13" spans="2:23" s="11" customFormat="1" ht="15" customHeight="1">
      <c r="B13" s="1577"/>
      <c r="C13" s="1594"/>
      <c r="D13" s="1588"/>
      <c r="E13" s="309"/>
      <c r="F13" s="102"/>
      <c r="G13" s="102"/>
      <c r="H13" s="102"/>
      <c r="I13" s="18"/>
      <c r="J13" s="313"/>
      <c r="K13" s="1633"/>
      <c r="L13" s="377">
        <v>20</v>
      </c>
      <c r="M13" s="378" t="s">
        <v>121</v>
      </c>
      <c r="N13" s="379"/>
      <c r="O13" s="379"/>
      <c r="P13" s="379"/>
      <c r="Q13" s="379"/>
      <c r="R13" s="379"/>
      <c r="S13" s="379"/>
      <c r="T13" s="379"/>
      <c r="U13" s="380">
        <v>274.45999999999998</v>
      </c>
      <c r="V13" s="381">
        <f t="shared" si="0"/>
        <v>274.45999999999998</v>
      </c>
      <c r="W13" s="382"/>
    </row>
    <row r="14" spans="2:23" s="11" customFormat="1" ht="15" customHeight="1">
      <c r="B14" s="1577"/>
      <c r="C14" s="1594"/>
      <c r="D14" s="1588"/>
      <c r="E14" s="309"/>
      <c r="F14" s="102"/>
      <c r="G14" s="102"/>
      <c r="H14" s="102"/>
      <c r="I14" s="18"/>
      <c r="J14" s="313"/>
      <c r="K14" s="1633"/>
      <c r="L14" s="377">
        <v>18</v>
      </c>
      <c r="M14" s="378" t="s">
        <v>122</v>
      </c>
      <c r="N14" s="379"/>
      <c r="O14" s="379"/>
      <c r="P14" s="379"/>
      <c r="Q14" s="379"/>
      <c r="R14" s="379"/>
      <c r="S14" s="379"/>
      <c r="T14" s="379"/>
      <c r="U14" s="380">
        <v>52.64</v>
      </c>
      <c r="V14" s="381"/>
      <c r="W14" s="382">
        <f>U14</f>
        <v>52.64</v>
      </c>
    </row>
    <row r="15" spans="2:23" s="11" customFormat="1" ht="15" customHeight="1" thickBot="1">
      <c r="B15" s="1577"/>
      <c r="C15" s="1596"/>
      <c r="D15" s="1589"/>
      <c r="E15" s="311"/>
      <c r="F15" s="20"/>
      <c r="G15" s="20"/>
      <c r="H15" s="20"/>
      <c r="I15" s="313"/>
      <c r="J15" s="313"/>
      <c r="K15" s="1633"/>
      <c r="L15" s="377">
        <v>19</v>
      </c>
      <c r="M15" s="378" t="s">
        <v>123</v>
      </c>
      <c r="N15" s="379"/>
      <c r="O15" s="379"/>
      <c r="P15" s="379"/>
      <c r="Q15" s="379"/>
      <c r="R15" s="379"/>
      <c r="S15" s="379"/>
      <c r="T15" s="379"/>
      <c r="U15" s="380">
        <v>247.48</v>
      </c>
      <c r="V15" s="381"/>
      <c r="W15" s="382">
        <f>U15</f>
        <v>247.48</v>
      </c>
    </row>
    <row r="16" spans="2:23" s="11" customFormat="1" ht="15" customHeight="1">
      <c r="B16" s="1577"/>
      <c r="C16" s="1595" t="s">
        <v>169</v>
      </c>
      <c r="D16" s="1587">
        <v>0.3</v>
      </c>
      <c r="E16" s="116"/>
      <c r="F16" s="122"/>
      <c r="G16" s="122"/>
      <c r="H16" s="122">
        <f>+MAMP.DURL.REV.PINT.PLENO!H16</f>
        <v>61.4</v>
      </c>
      <c r="I16" s="659">
        <f>0.3*H16</f>
        <v>18.419999999999998</v>
      </c>
      <c r="J16" s="313"/>
      <c r="K16" s="1633"/>
      <c r="L16" s="377">
        <v>23</v>
      </c>
      <c r="M16" s="378" t="s">
        <v>124</v>
      </c>
      <c r="N16" s="379"/>
      <c r="O16" s="379"/>
      <c r="P16" s="379"/>
      <c r="Q16" s="379"/>
      <c r="R16" s="379"/>
      <c r="S16" s="379"/>
      <c r="T16" s="379"/>
      <c r="U16" s="380">
        <v>52.83</v>
      </c>
      <c r="V16" s="381"/>
      <c r="W16" s="382">
        <f>U16</f>
        <v>52.83</v>
      </c>
    </row>
    <row r="17" spans="2:23" s="11" customFormat="1" ht="15" customHeight="1">
      <c r="B17" s="1577"/>
      <c r="C17" s="1594"/>
      <c r="D17" s="1588"/>
      <c r="E17" s="119"/>
      <c r="F17" s="102"/>
      <c r="G17" s="102"/>
      <c r="H17" s="102"/>
      <c r="I17" s="18"/>
      <c r="J17" s="313"/>
      <c r="K17" s="1633"/>
      <c r="L17" s="377">
        <v>7</v>
      </c>
      <c r="M17" s="378" t="s">
        <v>125</v>
      </c>
      <c r="N17" s="379"/>
      <c r="O17" s="379"/>
      <c r="P17" s="379"/>
      <c r="Q17" s="379"/>
      <c r="R17" s="379"/>
      <c r="S17" s="379"/>
      <c r="T17" s="379"/>
      <c r="U17" s="380">
        <v>203.3</v>
      </c>
      <c r="V17" s="381"/>
      <c r="W17" s="382">
        <f>U17</f>
        <v>203.3</v>
      </c>
    </row>
    <row r="18" spans="2:23" s="11" customFormat="1" ht="15" customHeight="1">
      <c r="B18" s="1577"/>
      <c r="C18" s="1594"/>
      <c r="D18" s="1588"/>
      <c r="E18" s="309"/>
      <c r="F18" s="102"/>
      <c r="G18" s="102"/>
      <c r="H18" s="102"/>
      <c r="I18" s="18"/>
      <c r="J18" s="313"/>
      <c r="K18" s="1633"/>
      <c r="L18" s="377"/>
      <c r="M18" s="378" t="s">
        <v>127</v>
      </c>
      <c r="N18" s="379"/>
      <c r="O18" s="379"/>
      <c r="P18" s="379"/>
      <c r="Q18" s="379"/>
      <c r="R18" s="379"/>
      <c r="S18" s="379"/>
      <c r="T18" s="379"/>
      <c r="U18" s="380">
        <f>196.66+34.5</f>
        <v>231.16</v>
      </c>
      <c r="V18" s="381"/>
      <c r="W18" s="382">
        <f>U18</f>
        <v>231.16</v>
      </c>
    </row>
    <row r="19" spans="2:23" s="11" customFormat="1" ht="15" customHeight="1">
      <c r="B19" s="1577"/>
      <c r="C19" s="1594"/>
      <c r="D19" s="1588"/>
      <c r="E19" s="119"/>
      <c r="F19" s="102"/>
      <c r="G19" s="102"/>
      <c r="H19" s="102"/>
      <c r="I19" s="18"/>
      <c r="J19" s="313"/>
      <c r="K19" s="1633"/>
      <c r="L19" s="377">
        <v>27</v>
      </c>
      <c r="M19" s="378" t="s">
        <v>132</v>
      </c>
      <c r="N19" s="379"/>
      <c r="O19" s="379"/>
      <c r="P19" s="379"/>
      <c r="Q19" s="379"/>
      <c r="R19" s="379"/>
      <c r="S19" s="379"/>
      <c r="T19" s="379"/>
      <c r="U19" s="380">
        <v>418.43</v>
      </c>
      <c r="V19" s="381"/>
      <c r="W19" s="382"/>
    </row>
    <row r="20" spans="2:23" s="11" customFormat="1" ht="15" customHeight="1" thickBot="1">
      <c r="B20" s="1577"/>
      <c r="C20" s="1594"/>
      <c r="D20" s="1588"/>
      <c r="E20" s="119"/>
      <c r="F20" s="102"/>
      <c r="G20" s="102"/>
      <c r="H20" s="102"/>
      <c r="I20" s="18"/>
      <c r="J20" s="313"/>
      <c r="K20" s="1634"/>
      <c r="L20" s="384"/>
      <c r="M20" s="385" t="s">
        <v>126</v>
      </c>
      <c r="N20" s="386"/>
      <c r="O20" s="386"/>
      <c r="P20" s="386">
        <v>152.91</v>
      </c>
      <c r="Q20" s="386">
        <v>0.6</v>
      </c>
      <c r="R20" s="386"/>
      <c r="S20" s="386"/>
      <c r="T20" s="386"/>
      <c r="U20" s="387">
        <f>P20*Q20</f>
        <v>91.745999999999995</v>
      </c>
      <c r="V20" s="381">
        <f>U20</f>
        <v>91.745999999999995</v>
      </c>
      <c r="W20" s="382"/>
    </row>
    <row r="21" spans="2:23" s="11" customFormat="1" ht="15" customHeight="1">
      <c r="B21" s="1577"/>
      <c r="C21" s="1594"/>
      <c r="D21" s="1588"/>
      <c r="E21" s="309"/>
      <c r="F21" s="102"/>
      <c r="G21" s="102"/>
      <c r="H21" s="102"/>
      <c r="I21" s="18"/>
      <c r="J21" s="313"/>
      <c r="K21" s="1629" t="s">
        <v>38</v>
      </c>
      <c r="L21" s="388">
        <v>1</v>
      </c>
      <c r="M21" s="372" t="s">
        <v>104</v>
      </c>
      <c r="N21" s="373"/>
      <c r="O21" s="373">
        <v>6</v>
      </c>
      <c r="P21" s="373"/>
      <c r="Q21" s="373"/>
      <c r="R21" s="373"/>
      <c r="S21" s="373">
        <v>58.71</v>
      </c>
      <c r="T21" s="373">
        <v>30.65</v>
      </c>
      <c r="U21" s="374">
        <f>O21*S21</f>
        <v>352.26</v>
      </c>
      <c r="V21" s="381">
        <f>U21</f>
        <v>352.26</v>
      </c>
      <c r="W21" s="382"/>
    </row>
    <row r="22" spans="2:23" s="11" customFormat="1" ht="15" customHeight="1">
      <c r="B22" s="1577"/>
      <c r="C22" s="1594"/>
      <c r="D22" s="1588"/>
      <c r="E22" s="309"/>
      <c r="F22" s="102"/>
      <c r="G22" s="102"/>
      <c r="H22" s="102"/>
      <c r="I22" s="18"/>
      <c r="J22" s="313"/>
      <c r="K22" s="1633"/>
      <c r="L22" s="377">
        <v>9</v>
      </c>
      <c r="M22" s="378" t="s">
        <v>133</v>
      </c>
      <c r="N22" s="379"/>
      <c r="O22" s="379"/>
      <c r="P22" s="379"/>
      <c r="Q22" s="379"/>
      <c r="R22" s="379"/>
      <c r="S22" s="379"/>
      <c r="T22" s="379"/>
      <c r="U22" s="380">
        <v>14.7</v>
      </c>
      <c r="V22" s="381">
        <f>U22</f>
        <v>14.7</v>
      </c>
      <c r="W22" s="382"/>
    </row>
    <row r="23" spans="2:23" s="11" customFormat="1" ht="15" customHeight="1">
      <c r="B23" s="1577"/>
      <c r="C23" s="1594"/>
      <c r="D23" s="1588"/>
      <c r="E23" s="309"/>
      <c r="F23" s="102"/>
      <c r="G23" s="102"/>
      <c r="H23" s="102"/>
      <c r="I23" s="18"/>
      <c r="J23" s="313"/>
      <c r="K23" s="1633"/>
      <c r="L23" s="377" t="s">
        <v>134</v>
      </c>
      <c r="M23" s="378" t="s">
        <v>34</v>
      </c>
      <c r="N23" s="379"/>
      <c r="O23" s="379"/>
      <c r="P23" s="379"/>
      <c r="Q23" s="379"/>
      <c r="R23" s="379"/>
      <c r="S23" s="379"/>
      <c r="T23" s="379"/>
      <c r="U23" s="380">
        <v>58.71</v>
      </c>
      <c r="V23" s="381">
        <f>U23</f>
        <v>58.71</v>
      </c>
      <c r="W23" s="382"/>
    </row>
    <row r="24" spans="2:23" s="11" customFormat="1" ht="15" customHeight="1">
      <c r="B24" s="1577"/>
      <c r="C24" s="1594"/>
      <c r="D24" s="1588"/>
      <c r="E24" s="309"/>
      <c r="F24" s="102"/>
      <c r="G24" s="102"/>
      <c r="H24" s="102"/>
      <c r="I24" s="18"/>
      <c r="J24" s="313"/>
      <c r="K24" s="1633"/>
      <c r="L24" s="377">
        <v>8</v>
      </c>
      <c r="M24" s="378" t="s">
        <v>66</v>
      </c>
      <c r="N24" s="383"/>
      <c r="O24" s="379"/>
      <c r="P24" s="379"/>
      <c r="Q24" s="379"/>
      <c r="R24" s="379"/>
      <c r="S24" s="379"/>
      <c r="T24" s="379"/>
      <c r="U24" s="380">
        <f>136.48+36.77</f>
        <v>173.25</v>
      </c>
      <c r="V24" s="381">
        <f>U24</f>
        <v>173.25</v>
      </c>
      <c r="W24" s="382"/>
    </row>
    <row r="25" spans="2:23" s="11" customFormat="1" ht="15" customHeight="1">
      <c r="B25" s="1577"/>
      <c r="C25" s="1594"/>
      <c r="D25" s="1588"/>
      <c r="E25" s="309"/>
      <c r="F25" s="102"/>
      <c r="G25" s="102"/>
      <c r="H25" s="102"/>
      <c r="I25" s="18"/>
      <c r="J25" s="313"/>
      <c r="K25" s="1633"/>
      <c r="L25" s="377">
        <v>23</v>
      </c>
      <c r="M25" s="378" t="s">
        <v>124</v>
      </c>
      <c r="N25" s="379"/>
      <c r="O25" s="379"/>
      <c r="P25" s="379">
        <v>98.74</v>
      </c>
      <c r="Q25" s="379">
        <v>3.5</v>
      </c>
      <c r="R25" s="379"/>
      <c r="S25" s="379"/>
      <c r="T25" s="379"/>
      <c r="U25" s="380">
        <f>P25*Q25</f>
        <v>345.59</v>
      </c>
      <c r="V25" s="381"/>
      <c r="W25" s="382">
        <f t="shared" ref="W25:W30" si="1">U25</f>
        <v>345.59</v>
      </c>
    </row>
    <row r="26" spans="2:23" s="11" customFormat="1" ht="15" customHeight="1">
      <c r="B26" s="1577"/>
      <c r="C26" s="1594"/>
      <c r="D26" s="1588"/>
      <c r="E26" s="309"/>
      <c r="F26" s="102"/>
      <c r="G26" s="102"/>
      <c r="H26" s="102"/>
      <c r="I26" s="18"/>
      <c r="J26" s="313"/>
      <c r="K26" s="1633"/>
      <c r="L26" s="377">
        <v>24</v>
      </c>
      <c r="M26" s="378" t="s">
        <v>135</v>
      </c>
      <c r="N26" s="379"/>
      <c r="O26" s="379"/>
      <c r="P26" s="379"/>
      <c r="Q26" s="379"/>
      <c r="R26" s="379"/>
      <c r="S26" s="379"/>
      <c r="T26" s="379"/>
      <c r="U26" s="380">
        <v>344.85</v>
      </c>
      <c r="V26" s="381"/>
      <c r="W26" s="382">
        <f t="shared" si="1"/>
        <v>344.85</v>
      </c>
    </row>
    <row r="27" spans="2:23" s="11" customFormat="1" ht="15" customHeight="1">
      <c r="B27" s="1577"/>
      <c r="C27" s="1594"/>
      <c r="D27" s="1588"/>
      <c r="E27" s="309"/>
      <c r="F27" s="102"/>
      <c r="G27" s="102"/>
      <c r="H27" s="102"/>
      <c r="I27" s="18"/>
      <c r="J27" s="313"/>
      <c r="K27" s="1633"/>
      <c r="L27" s="377">
        <v>22</v>
      </c>
      <c r="M27" s="378" t="s">
        <v>136</v>
      </c>
      <c r="N27" s="379"/>
      <c r="O27" s="379"/>
      <c r="P27" s="379"/>
      <c r="Q27" s="379"/>
      <c r="R27" s="379"/>
      <c r="S27" s="379"/>
      <c r="T27" s="379"/>
      <c r="U27" s="380">
        <f>293.15+119.17+208.34+28.27</f>
        <v>648.92999999999995</v>
      </c>
      <c r="V27" s="381"/>
      <c r="W27" s="382">
        <f t="shared" si="1"/>
        <v>648.92999999999995</v>
      </c>
    </row>
    <row r="28" spans="2:23" s="11" customFormat="1" ht="15" customHeight="1">
      <c r="B28" s="1577"/>
      <c r="C28" s="1594"/>
      <c r="D28" s="1588"/>
      <c r="E28" s="309"/>
      <c r="F28" s="102"/>
      <c r="G28" s="102"/>
      <c r="H28" s="102"/>
      <c r="I28" s="18"/>
      <c r="J28" s="313"/>
      <c r="K28" s="1633"/>
      <c r="L28" s="377">
        <v>21</v>
      </c>
      <c r="M28" s="378" t="s">
        <v>137</v>
      </c>
      <c r="N28" s="379"/>
      <c r="O28" s="379"/>
      <c r="P28" s="379"/>
      <c r="Q28" s="379"/>
      <c r="R28" s="379"/>
      <c r="S28" s="379"/>
      <c r="T28" s="379"/>
      <c r="U28" s="380">
        <v>58.6</v>
      </c>
      <c r="V28" s="381"/>
      <c r="W28" s="382">
        <f t="shared" si="1"/>
        <v>58.6</v>
      </c>
    </row>
    <row r="29" spans="2:23" s="11" customFormat="1" ht="15" customHeight="1">
      <c r="B29" s="1577"/>
      <c r="C29" s="1594"/>
      <c r="D29" s="1588"/>
      <c r="E29" s="309"/>
      <c r="F29" s="102"/>
      <c r="G29" s="102"/>
      <c r="H29" s="102"/>
      <c r="I29" s="18"/>
      <c r="J29" s="313"/>
      <c r="K29" s="1633"/>
      <c r="L29" s="377">
        <v>29</v>
      </c>
      <c r="M29" s="378" t="s">
        <v>138</v>
      </c>
      <c r="N29" s="379"/>
      <c r="O29" s="379"/>
      <c r="P29" s="379"/>
      <c r="Q29" s="379"/>
      <c r="R29" s="379"/>
      <c r="S29" s="379"/>
      <c r="T29" s="379"/>
      <c r="U29" s="380">
        <v>278.49</v>
      </c>
      <c r="V29" s="381"/>
      <c r="W29" s="382">
        <f t="shared" si="1"/>
        <v>278.49</v>
      </c>
    </row>
    <row r="30" spans="2:23" s="11" customFormat="1" ht="15" customHeight="1">
      <c r="B30" s="1577"/>
      <c r="C30" s="1594"/>
      <c r="D30" s="1588"/>
      <c r="E30" s="309"/>
      <c r="F30" s="102"/>
      <c r="G30" s="102"/>
      <c r="H30" s="102"/>
      <c r="I30" s="18"/>
      <c r="J30" s="313"/>
      <c r="K30" s="1633"/>
      <c r="L30" s="377"/>
      <c r="M30" s="378" t="s">
        <v>127</v>
      </c>
      <c r="N30" s="379"/>
      <c r="O30" s="379"/>
      <c r="P30" s="379"/>
      <c r="Q30" s="379"/>
      <c r="R30" s="379"/>
      <c r="S30" s="379"/>
      <c r="T30" s="379"/>
      <c r="U30" s="380">
        <f>127.89+131.67+30.28+30.85+12.65+73.68</f>
        <v>407.02000000000004</v>
      </c>
      <c r="V30" s="381"/>
      <c r="W30" s="382">
        <f t="shared" si="1"/>
        <v>407.02000000000004</v>
      </c>
    </row>
    <row r="31" spans="2:23" s="11" customFormat="1" ht="15" customHeight="1">
      <c r="B31" s="1577"/>
      <c r="C31" s="1594"/>
      <c r="D31" s="1588"/>
      <c r="E31" s="309"/>
      <c r="F31" s="102"/>
      <c r="G31" s="102"/>
      <c r="H31" s="102"/>
      <c r="I31" s="18"/>
      <c r="J31" s="313"/>
      <c r="K31" s="1633"/>
      <c r="L31" s="377">
        <v>27</v>
      </c>
      <c r="M31" s="378" t="s">
        <v>132</v>
      </c>
      <c r="N31" s="379"/>
      <c r="O31" s="379"/>
      <c r="P31" s="379"/>
      <c r="Q31" s="379"/>
      <c r="R31" s="379"/>
      <c r="S31" s="379"/>
      <c r="T31" s="379"/>
      <c r="U31" s="380">
        <v>497.24</v>
      </c>
      <c r="V31" s="381"/>
      <c r="W31" s="382"/>
    </row>
    <row r="32" spans="2:23" s="11" customFormat="1" ht="15" customHeight="1" thickBot="1">
      <c r="B32" s="1577"/>
      <c r="C32" s="1594"/>
      <c r="D32" s="1588"/>
      <c r="E32" s="309"/>
      <c r="F32" s="102"/>
      <c r="G32" s="102"/>
      <c r="H32" s="102"/>
      <c r="I32" s="18"/>
      <c r="J32" s="313"/>
      <c r="K32" s="1634"/>
      <c r="L32" s="384"/>
      <c r="M32" s="385" t="s">
        <v>126</v>
      </c>
      <c r="N32" s="386"/>
      <c r="O32" s="386"/>
      <c r="P32" s="386">
        <v>56.36</v>
      </c>
      <c r="Q32" s="386">
        <v>0.6</v>
      </c>
      <c r="R32" s="386"/>
      <c r="S32" s="386"/>
      <c r="T32" s="386"/>
      <c r="U32" s="387">
        <f>P32*Q32</f>
        <v>33.815999999999995</v>
      </c>
      <c r="V32" s="381">
        <f>U32</f>
        <v>33.815999999999995</v>
      </c>
      <c r="W32" s="382"/>
    </row>
    <row r="33" spans="2:23" s="11" customFormat="1" ht="15" customHeight="1">
      <c r="B33" s="1577"/>
      <c r="C33" s="1594"/>
      <c r="D33" s="1588"/>
      <c r="E33" s="309"/>
      <c r="F33" s="102"/>
      <c r="G33" s="102"/>
      <c r="H33" s="102"/>
      <c r="I33" s="18"/>
      <c r="J33" s="313"/>
      <c r="K33" s="1629" t="s">
        <v>35</v>
      </c>
      <c r="L33" s="371" t="s">
        <v>139</v>
      </c>
      <c r="M33" s="372" t="s">
        <v>37</v>
      </c>
      <c r="N33" s="373"/>
      <c r="O33" s="373"/>
      <c r="P33" s="373"/>
      <c r="Q33" s="373"/>
      <c r="R33" s="373"/>
      <c r="S33" s="373"/>
      <c r="T33" s="373"/>
      <c r="U33" s="374">
        <v>19.260000000000002</v>
      </c>
      <c r="V33" s="381">
        <f t="shared" ref="V33:V44" si="2">U33</f>
        <v>19.260000000000002</v>
      </c>
      <c r="W33" s="382"/>
    </row>
    <row r="34" spans="2:23" s="11" customFormat="1" ht="15" customHeight="1">
      <c r="B34" s="1577"/>
      <c r="C34" s="1594"/>
      <c r="D34" s="1588"/>
      <c r="E34" s="309"/>
      <c r="F34" s="102"/>
      <c r="G34" s="102"/>
      <c r="H34" s="102"/>
      <c r="I34" s="18"/>
      <c r="J34" s="313"/>
      <c r="K34" s="1630"/>
      <c r="L34" s="377" t="s">
        <v>140</v>
      </c>
      <c r="M34" s="378" t="s">
        <v>110</v>
      </c>
      <c r="N34" s="379"/>
      <c r="O34" s="379"/>
      <c r="P34" s="379"/>
      <c r="Q34" s="379"/>
      <c r="R34" s="379"/>
      <c r="S34" s="379"/>
      <c r="T34" s="379"/>
      <c r="U34" s="380">
        <v>41.3</v>
      </c>
      <c r="V34" s="381">
        <f t="shared" si="2"/>
        <v>41.3</v>
      </c>
      <c r="W34" s="382"/>
    </row>
    <row r="35" spans="2:23" s="11" customFormat="1" ht="15" customHeight="1" thickBot="1">
      <c r="B35" s="1577"/>
      <c r="C35" s="1594"/>
      <c r="D35" s="1588"/>
      <c r="E35" s="309"/>
      <c r="F35" s="102"/>
      <c r="G35" s="102"/>
      <c r="H35" s="102"/>
      <c r="I35" s="20"/>
      <c r="J35" s="313"/>
      <c r="K35" s="1630"/>
      <c r="L35" s="377" t="s">
        <v>141</v>
      </c>
      <c r="M35" s="378" t="s">
        <v>142</v>
      </c>
      <c r="N35" s="379"/>
      <c r="O35" s="379"/>
      <c r="P35" s="379"/>
      <c r="Q35" s="379"/>
      <c r="R35" s="379"/>
      <c r="S35" s="379"/>
      <c r="T35" s="379"/>
      <c r="U35" s="380">
        <v>20.89</v>
      </c>
      <c r="V35" s="381">
        <f t="shared" si="2"/>
        <v>20.89</v>
      </c>
      <c r="W35" s="382"/>
    </row>
    <row r="36" spans="2:23" s="11" customFormat="1" ht="15" customHeight="1">
      <c r="B36" s="1577"/>
      <c r="C36" s="1597" t="s">
        <v>170</v>
      </c>
      <c r="D36" s="1608">
        <v>0.2</v>
      </c>
      <c r="E36" s="115"/>
      <c r="F36" s="16"/>
      <c r="G36" s="16"/>
      <c r="H36" s="16">
        <f>+MAMP.DURL.REV.PINT.PLENO!H57</f>
        <v>221.33999999999997</v>
      </c>
      <c r="I36" s="660">
        <f>0.2*H36</f>
        <v>44.268000000000001</v>
      </c>
      <c r="J36" s="313"/>
      <c r="K36" s="1630"/>
      <c r="L36" s="377" t="s">
        <v>143</v>
      </c>
      <c r="M36" s="378" t="s">
        <v>39</v>
      </c>
      <c r="N36" s="379"/>
      <c r="O36" s="379"/>
      <c r="P36" s="379"/>
      <c r="Q36" s="379"/>
      <c r="R36" s="379"/>
      <c r="S36" s="379"/>
      <c r="T36" s="379"/>
      <c r="U36" s="380">
        <v>16.239999999999998</v>
      </c>
      <c r="V36" s="381">
        <f t="shared" si="2"/>
        <v>16.239999999999998</v>
      </c>
      <c r="W36" s="382"/>
    </row>
    <row r="37" spans="2:23" s="11" customFormat="1" ht="15" customHeight="1">
      <c r="B37" s="1577"/>
      <c r="C37" s="1598"/>
      <c r="D37" s="1609"/>
      <c r="E37" s="297"/>
      <c r="F37" s="102"/>
      <c r="G37" s="102"/>
      <c r="H37" s="102"/>
      <c r="I37" s="18"/>
      <c r="J37" s="313"/>
      <c r="K37" s="1630"/>
      <c r="L37" s="377" t="s">
        <v>144</v>
      </c>
      <c r="M37" s="378" t="s">
        <v>40</v>
      </c>
      <c r="N37" s="379"/>
      <c r="O37" s="379"/>
      <c r="P37" s="379"/>
      <c r="Q37" s="379"/>
      <c r="R37" s="379"/>
      <c r="S37" s="379"/>
      <c r="T37" s="379"/>
      <c r="U37" s="380">
        <v>31.44</v>
      </c>
      <c r="V37" s="381">
        <f t="shared" si="2"/>
        <v>31.44</v>
      </c>
      <c r="W37" s="382"/>
    </row>
    <row r="38" spans="2:23" s="11" customFormat="1" ht="15" customHeight="1">
      <c r="B38" s="1577"/>
      <c r="C38" s="1598"/>
      <c r="D38" s="1609"/>
      <c r="E38" s="297"/>
      <c r="F38" s="102"/>
      <c r="G38" s="102"/>
      <c r="H38" s="102"/>
      <c r="I38" s="18"/>
      <c r="J38" s="313"/>
      <c r="K38" s="1630"/>
      <c r="L38" s="377" t="s">
        <v>145</v>
      </c>
      <c r="M38" s="378" t="s">
        <v>146</v>
      </c>
      <c r="N38" s="379"/>
      <c r="O38" s="379"/>
      <c r="P38" s="379"/>
      <c r="Q38" s="379"/>
      <c r="R38" s="379"/>
      <c r="S38" s="379"/>
      <c r="T38" s="379"/>
      <c r="U38" s="380">
        <v>15.2</v>
      </c>
      <c r="V38" s="381">
        <f t="shared" si="2"/>
        <v>15.2</v>
      </c>
      <c r="W38" s="382"/>
    </row>
    <row r="39" spans="2:23" s="11" customFormat="1" ht="15" customHeight="1">
      <c r="B39" s="1577"/>
      <c r="C39" s="1598"/>
      <c r="D39" s="1609"/>
      <c r="E39" s="297"/>
      <c r="F39" s="18"/>
      <c r="G39" s="18"/>
      <c r="H39" s="89"/>
      <c r="I39" s="18"/>
      <c r="J39" s="313"/>
      <c r="K39" s="1630"/>
      <c r="L39" s="377" t="s">
        <v>147</v>
      </c>
      <c r="M39" s="378" t="s">
        <v>148</v>
      </c>
      <c r="N39" s="383"/>
      <c r="O39" s="379"/>
      <c r="P39" s="379"/>
      <c r="Q39" s="379"/>
      <c r="R39" s="379"/>
      <c r="S39" s="379"/>
      <c r="T39" s="379"/>
      <c r="U39" s="380">
        <v>20.22</v>
      </c>
      <c r="V39" s="381">
        <f t="shared" si="2"/>
        <v>20.22</v>
      </c>
      <c r="W39" s="382"/>
    </row>
    <row r="40" spans="2:23" s="11" customFormat="1" ht="15" customHeight="1">
      <c r="B40" s="1577"/>
      <c r="C40" s="1598"/>
      <c r="D40" s="1609"/>
      <c r="E40" s="297"/>
      <c r="F40" s="102"/>
      <c r="G40" s="102"/>
      <c r="H40" s="102"/>
      <c r="I40" s="18"/>
      <c r="J40" s="313"/>
      <c r="K40" s="1630"/>
      <c r="L40" s="389">
        <v>12</v>
      </c>
      <c r="M40" s="390" t="s">
        <v>155</v>
      </c>
      <c r="N40" s="383"/>
      <c r="O40" s="379"/>
      <c r="P40" s="379"/>
      <c r="Q40" s="379"/>
      <c r="R40" s="379"/>
      <c r="S40" s="379"/>
      <c r="T40" s="379"/>
      <c r="U40" s="380">
        <v>4.6500000000000004</v>
      </c>
      <c r="V40" s="381">
        <f t="shared" si="2"/>
        <v>4.6500000000000004</v>
      </c>
      <c r="W40" s="382"/>
    </row>
    <row r="41" spans="2:23" s="11" customFormat="1" ht="15" customHeight="1">
      <c r="B41" s="1577"/>
      <c r="C41" s="1598"/>
      <c r="D41" s="1609"/>
      <c r="E41" s="297"/>
      <c r="F41" s="102"/>
      <c r="G41" s="102"/>
      <c r="H41" s="102"/>
      <c r="I41" s="18"/>
      <c r="J41" s="313"/>
      <c r="K41" s="1630"/>
      <c r="L41" s="389">
        <v>8</v>
      </c>
      <c r="M41" s="378" t="s">
        <v>66</v>
      </c>
      <c r="N41" s="383"/>
      <c r="O41" s="379"/>
      <c r="P41" s="379"/>
      <c r="Q41" s="379"/>
      <c r="R41" s="379"/>
      <c r="S41" s="379"/>
      <c r="T41" s="379"/>
      <c r="U41" s="380">
        <v>156.47999999999999</v>
      </c>
      <c r="V41" s="381">
        <f t="shared" si="2"/>
        <v>156.47999999999999</v>
      </c>
      <c r="W41" s="382"/>
    </row>
    <row r="42" spans="2:23" s="11" customFormat="1" ht="15" customHeight="1">
      <c r="B42" s="1577"/>
      <c r="C42" s="1598"/>
      <c r="D42" s="1609"/>
      <c r="E42" s="297"/>
      <c r="F42" s="102"/>
      <c r="G42" s="102"/>
      <c r="H42" s="102"/>
      <c r="I42" s="18"/>
      <c r="J42" s="313"/>
      <c r="K42" s="1630"/>
      <c r="L42" s="389">
        <v>14</v>
      </c>
      <c r="M42" s="378" t="s">
        <v>149</v>
      </c>
      <c r="N42" s="383"/>
      <c r="O42" s="379"/>
      <c r="P42" s="379"/>
      <c r="Q42" s="379"/>
      <c r="R42" s="379"/>
      <c r="S42" s="379"/>
      <c r="T42" s="379"/>
      <c r="U42" s="380">
        <v>123</v>
      </c>
      <c r="V42" s="381">
        <f t="shared" si="2"/>
        <v>123</v>
      </c>
      <c r="W42" s="382"/>
    </row>
    <row r="43" spans="2:23" s="11" customFormat="1" ht="12.75" customHeight="1">
      <c r="B43" s="1577"/>
      <c r="C43" s="1598"/>
      <c r="D43" s="1609"/>
      <c r="E43" s="297"/>
      <c r="F43" s="89"/>
      <c r="G43" s="89"/>
      <c r="H43" s="89"/>
      <c r="I43" s="18"/>
      <c r="J43" s="313"/>
      <c r="K43" s="1630"/>
      <c r="L43" s="389">
        <v>15</v>
      </c>
      <c r="M43" s="378" t="s">
        <v>150</v>
      </c>
      <c r="N43" s="383"/>
      <c r="O43" s="379"/>
      <c r="P43" s="379"/>
      <c r="Q43" s="379"/>
      <c r="R43" s="379"/>
      <c r="S43" s="379"/>
      <c r="T43" s="379"/>
      <c r="U43" s="380">
        <v>64.45</v>
      </c>
      <c r="V43" s="381">
        <f t="shared" si="2"/>
        <v>64.45</v>
      </c>
      <c r="W43" s="382"/>
    </row>
    <row r="44" spans="2:23" s="11" customFormat="1" ht="12.75" customHeight="1" thickBot="1">
      <c r="B44" s="1577"/>
      <c r="C44" s="1598"/>
      <c r="D44" s="1609"/>
      <c r="E44" s="298"/>
      <c r="F44" s="20"/>
      <c r="G44" s="20"/>
      <c r="H44" s="88"/>
      <c r="I44" s="18"/>
      <c r="J44" s="313"/>
      <c r="K44" s="1630"/>
      <c r="L44" s="389">
        <v>15</v>
      </c>
      <c r="M44" s="378" t="s">
        <v>151</v>
      </c>
      <c r="N44" s="383"/>
      <c r="O44" s="379"/>
      <c r="P44" s="379"/>
      <c r="Q44" s="379"/>
      <c r="R44" s="379"/>
      <c r="S44" s="379"/>
      <c r="T44" s="379"/>
      <c r="U44" s="380">
        <v>97.53</v>
      </c>
      <c r="V44" s="381">
        <f t="shared" si="2"/>
        <v>97.53</v>
      </c>
      <c r="W44" s="382"/>
    </row>
    <row r="45" spans="2:23" s="11" customFormat="1" ht="12.75" customHeight="1">
      <c r="B45" s="1577"/>
      <c r="C45" s="1598"/>
      <c r="D45" s="1609"/>
      <c r="E45" s="297"/>
      <c r="F45" s="102"/>
      <c r="G45" s="102"/>
      <c r="H45" s="102"/>
      <c r="I45" s="18"/>
      <c r="J45" s="313"/>
      <c r="K45" s="1630"/>
      <c r="L45" s="389">
        <v>25</v>
      </c>
      <c r="M45" s="378" t="s">
        <v>152</v>
      </c>
      <c r="N45" s="383"/>
      <c r="O45" s="379"/>
      <c r="P45" s="379"/>
      <c r="Q45" s="379"/>
      <c r="R45" s="379"/>
      <c r="S45" s="379"/>
      <c r="T45" s="379"/>
      <c r="U45" s="380">
        <v>113.63</v>
      </c>
      <c r="V45" s="381"/>
      <c r="W45" s="382">
        <f>U45</f>
        <v>113.63</v>
      </c>
    </row>
    <row r="46" spans="2:23" s="11" customFormat="1" ht="12.75" customHeight="1">
      <c r="B46" s="1577"/>
      <c r="C46" s="1598"/>
      <c r="D46" s="1609"/>
      <c r="E46" s="297"/>
      <c r="F46" s="102"/>
      <c r="G46" s="102"/>
      <c r="H46" s="102"/>
      <c r="I46" s="18"/>
      <c r="J46" s="313"/>
      <c r="K46" s="1630"/>
      <c r="L46" s="389">
        <v>28</v>
      </c>
      <c r="M46" s="378" t="s">
        <v>156</v>
      </c>
      <c r="N46" s="383"/>
      <c r="O46" s="379"/>
      <c r="P46" s="379"/>
      <c r="Q46" s="379"/>
      <c r="R46" s="379"/>
      <c r="S46" s="379"/>
      <c r="T46" s="379"/>
      <c r="U46" s="380">
        <v>419.79</v>
      </c>
      <c r="V46" s="381"/>
      <c r="W46" s="382">
        <f>U46</f>
        <v>419.79</v>
      </c>
    </row>
    <row r="47" spans="2:23" s="11" customFormat="1" ht="12.75" customHeight="1">
      <c r="B47" s="1577"/>
      <c r="C47" s="1598"/>
      <c r="D47" s="1609"/>
      <c r="E47" s="297"/>
      <c r="F47" s="102"/>
      <c r="G47" s="102"/>
      <c r="H47" s="102"/>
      <c r="I47" s="18"/>
      <c r="J47" s="313"/>
      <c r="K47" s="1630"/>
      <c r="L47" s="377" t="s">
        <v>153</v>
      </c>
      <c r="M47" s="378" t="s">
        <v>154</v>
      </c>
      <c r="N47" s="383"/>
      <c r="O47" s="379"/>
      <c r="P47" s="379"/>
      <c r="Q47" s="379"/>
      <c r="R47" s="379"/>
      <c r="S47" s="379"/>
      <c r="T47" s="379"/>
      <c r="U47" s="380">
        <f>166.17+151.31</f>
        <v>317.48</v>
      </c>
      <c r="V47" s="381"/>
      <c r="W47" s="382">
        <f>U47</f>
        <v>317.48</v>
      </c>
    </row>
    <row r="48" spans="2:23" s="11" customFormat="1" ht="12.75" customHeight="1">
      <c r="B48" s="1577"/>
      <c r="C48" s="1598"/>
      <c r="D48" s="1609"/>
      <c r="E48" s="297"/>
      <c r="F48" s="102"/>
      <c r="G48" s="102"/>
      <c r="H48" s="102"/>
      <c r="I48" s="18"/>
      <c r="J48" s="313"/>
      <c r="K48" s="1630"/>
      <c r="L48" s="377"/>
      <c r="M48" s="378" t="s">
        <v>127</v>
      </c>
      <c r="N48" s="383"/>
      <c r="O48" s="379"/>
      <c r="P48" s="379"/>
      <c r="Q48" s="379"/>
      <c r="R48" s="379"/>
      <c r="S48" s="379"/>
      <c r="T48" s="379"/>
      <c r="U48" s="380">
        <v>109.37</v>
      </c>
      <c r="V48" s="381"/>
      <c r="W48" s="382">
        <f>U48</f>
        <v>109.37</v>
      </c>
    </row>
    <row r="49" spans="2:23" s="11" customFormat="1" ht="12.75" customHeight="1">
      <c r="B49" s="1577"/>
      <c r="C49" s="1598"/>
      <c r="D49" s="1609"/>
      <c r="E49" s="297"/>
      <c r="F49" s="102"/>
      <c r="G49" s="102"/>
      <c r="H49" s="102"/>
      <c r="I49" s="18"/>
      <c r="J49" s="313"/>
      <c r="K49" s="1630"/>
      <c r="L49" s="377">
        <v>27</v>
      </c>
      <c r="M49" s="378" t="s">
        <v>132</v>
      </c>
      <c r="N49" s="383"/>
      <c r="O49" s="379"/>
      <c r="P49" s="379"/>
      <c r="Q49" s="379"/>
      <c r="R49" s="379"/>
      <c r="S49" s="379"/>
      <c r="T49" s="379"/>
      <c r="U49" s="380">
        <v>311.55</v>
      </c>
      <c r="V49" s="381"/>
      <c r="W49" s="382"/>
    </row>
    <row r="50" spans="2:23" s="11" customFormat="1" ht="12.75" customHeight="1" thickBot="1">
      <c r="B50" s="1577"/>
      <c r="C50" s="1598"/>
      <c r="D50" s="1609"/>
      <c r="E50" s="297"/>
      <c r="F50" s="102"/>
      <c r="G50" s="102"/>
      <c r="H50" s="102"/>
      <c r="I50" s="18"/>
      <c r="J50" s="313"/>
      <c r="K50" s="1631"/>
      <c r="L50" s="384"/>
      <c r="M50" s="385" t="s">
        <v>126</v>
      </c>
      <c r="N50" s="386"/>
      <c r="O50" s="386"/>
      <c r="P50" s="386">
        <v>53.2</v>
      </c>
      <c r="Q50" s="386">
        <v>0.6</v>
      </c>
      <c r="R50" s="386"/>
      <c r="S50" s="386"/>
      <c r="T50" s="386"/>
      <c r="U50" s="387">
        <f>P50*Q50</f>
        <v>31.92</v>
      </c>
      <c r="V50" s="381">
        <f t="shared" ref="V50:V56" si="3">U50</f>
        <v>31.92</v>
      </c>
      <c r="W50" s="382"/>
    </row>
    <row r="51" spans="2:23" ht="12.75" customHeight="1">
      <c r="B51" s="1577"/>
      <c r="C51" s="1598"/>
      <c r="D51" s="1609"/>
      <c r="E51" s="297"/>
      <c r="F51" s="102"/>
      <c r="G51" s="102"/>
      <c r="H51" s="102"/>
      <c r="I51" s="18"/>
      <c r="J51" s="313"/>
      <c r="K51" s="1629" t="s">
        <v>68</v>
      </c>
      <c r="L51" s="388">
        <v>17</v>
      </c>
      <c r="M51" s="372" t="s">
        <v>55</v>
      </c>
      <c r="N51" s="373"/>
      <c r="O51" s="373"/>
      <c r="P51" s="373"/>
      <c r="Q51" s="373"/>
      <c r="R51" s="373"/>
      <c r="S51" s="373"/>
      <c r="T51" s="373"/>
      <c r="U51" s="374">
        <v>735.83</v>
      </c>
      <c r="V51" s="381">
        <f t="shared" si="3"/>
        <v>735.83</v>
      </c>
      <c r="W51" s="391"/>
    </row>
    <row r="52" spans="2:23">
      <c r="B52" s="1577"/>
      <c r="C52" s="1598"/>
      <c r="D52" s="1609"/>
      <c r="E52" s="297"/>
      <c r="F52" s="102"/>
      <c r="G52" s="102"/>
      <c r="H52" s="102"/>
      <c r="I52" s="18"/>
      <c r="J52" s="313"/>
      <c r="K52" s="1630"/>
      <c r="L52" s="377" t="s">
        <v>157</v>
      </c>
      <c r="M52" s="378" t="s">
        <v>111</v>
      </c>
      <c r="N52" s="379"/>
      <c r="O52" s="379"/>
      <c r="P52" s="379"/>
      <c r="Q52" s="379"/>
      <c r="R52" s="379"/>
      <c r="S52" s="379"/>
      <c r="T52" s="379"/>
      <c r="U52" s="380">
        <v>20.8</v>
      </c>
      <c r="V52" s="381">
        <f t="shared" si="3"/>
        <v>20.8</v>
      </c>
      <c r="W52" s="391"/>
    </row>
    <row r="53" spans="2:23">
      <c r="B53" s="1577"/>
      <c r="C53" s="1598"/>
      <c r="D53" s="1609"/>
      <c r="E53" s="297"/>
      <c r="F53" s="102"/>
      <c r="G53" s="102"/>
      <c r="H53" s="102"/>
      <c r="I53" s="18"/>
      <c r="J53" s="313"/>
      <c r="K53" s="1630"/>
      <c r="L53" s="389">
        <v>16</v>
      </c>
      <c r="M53" s="378" t="s">
        <v>67</v>
      </c>
      <c r="N53" s="379"/>
      <c r="O53" s="379"/>
      <c r="P53" s="379"/>
      <c r="Q53" s="379"/>
      <c r="R53" s="379"/>
      <c r="S53" s="379"/>
      <c r="T53" s="379"/>
      <c r="U53" s="380">
        <v>33.94</v>
      </c>
      <c r="V53" s="381">
        <f t="shared" si="3"/>
        <v>33.94</v>
      </c>
      <c r="W53" s="391"/>
    </row>
    <row r="54" spans="2:23">
      <c r="B54" s="1577"/>
      <c r="C54" s="1598"/>
      <c r="D54" s="1609"/>
      <c r="E54" s="297"/>
      <c r="F54" s="102"/>
      <c r="G54" s="102"/>
      <c r="H54" s="89"/>
      <c r="I54" s="18"/>
      <c r="J54" s="313"/>
      <c r="K54" s="1630"/>
      <c r="L54" s="377" t="s">
        <v>158</v>
      </c>
      <c r="M54" s="378" t="s">
        <v>159</v>
      </c>
      <c r="N54" s="379"/>
      <c r="O54" s="379"/>
      <c r="P54" s="379"/>
      <c r="Q54" s="379"/>
      <c r="R54" s="379"/>
      <c r="S54" s="379"/>
      <c r="T54" s="379"/>
      <c r="U54" s="380">
        <v>16.91</v>
      </c>
      <c r="V54" s="381">
        <f t="shared" si="3"/>
        <v>16.91</v>
      </c>
      <c r="W54" s="391"/>
    </row>
    <row r="55" spans="2:23" ht="13.8" thickBot="1">
      <c r="B55" s="1577"/>
      <c r="C55" s="1598"/>
      <c r="D55" s="1609"/>
      <c r="E55" s="297"/>
      <c r="F55" s="102"/>
      <c r="G55" s="102"/>
      <c r="H55" s="88"/>
      <c r="I55" s="18"/>
      <c r="J55" s="313"/>
      <c r="K55" s="1630"/>
      <c r="L55" s="389">
        <v>14</v>
      </c>
      <c r="M55" s="378" t="s">
        <v>160</v>
      </c>
      <c r="N55" s="379"/>
      <c r="O55" s="379"/>
      <c r="P55" s="379"/>
      <c r="Q55" s="379"/>
      <c r="R55" s="379"/>
      <c r="S55" s="379"/>
      <c r="T55" s="379"/>
      <c r="U55" s="380">
        <v>25.31</v>
      </c>
      <c r="V55" s="381">
        <f t="shared" si="3"/>
        <v>25.31</v>
      </c>
      <c r="W55" s="391"/>
    </row>
    <row r="56" spans="2:23">
      <c r="B56" s="1577"/>
      <c r="C56" s="1598"/>
      <c r="D56" s="1609"/>
      <c r="E56" s="297"/>
      <c r="F56" s="102"/>
      <c r="G56" s="102"/>
      <c r="H56" s="102"/>
      <c r="I56" s="18"/>
      <c r="J56" s="313"/>
      <c r="K56" s="1630"/>
      <c r="L56" s="377" t="s">
        <v>134</v>
      </c>
      <c r="M56" s="378" t="s">
        <v>34</v>
      </c>
      <c r="N56" s="379"/>
      <c r="O56" s="379">
        <v>2</v>
      </c>
      <c r="P56" s="379"/>
      <c r="Q56" s="379"/>
      <c r="R56" s="379"/>
      <c r="S56" s="379">
        <v>27.88</v>
      </c>
      <c r="T56" s="379">
        <v>23.18</v>
      </c>
      <c r="U56" s="380">
        <f>O56*S56</f>
        <v>55.76</v>
      </c>
      <c r="V56" s="381">
        <f t="shared" si="3"/>
        <v>55.76</v>
      </c>
      <c r="W56" s="391"/>
    </row>
    <row r="57" spans="2:23">
      <c r="B57" s="1577"/>
      <c r="C57" s="1598"/>
      <c r="D57" s="1609"/>
      <c r="E57" s="297"/>
      <c r="F57" s="102"/>
      <c r="G57" s="102"/>
      <c r="H57" s="102"/>
      <c r="I57" s="18"/>
      <c r="J57" s="313"/>
      <c r="K57" s="1630"/>
      <c r="L57" s="389">
        <v>25</v>
      </c>
      <c r="M57" s="378" t="s">
        <v>161</v>
      </c>
      <c r="N57" s="379"/>
      <c r="O57" s="379"/>
      <c r="P57" s="379"/>
      <c r="Q57" s="379"/>
      <c r="R57" s="379"/>
      <c r="S57" s="379"/>
      <c r="T57" s="379"/>
      <c r="U57" s="380">
        <f>125.89+57</f>
        <v>182.89</v>
      </c>
      <c r="V57" s="392"/>
      <c r="W57" s="382">
        <f>U57</f>
        <v>182.89</v>
      </c>
    </row>
    <row r="58" spans="2:23">
      <c r="B58" s="1577"/>
      <c r="C58" s="1598"/>
      <c r="D58" s="1609"/>
      <c r="E58" s="297"/>
      <c r="F58" s="102"/>
      <c r="G58" s="102"/>
      <c r="H58" s="102"/>
      <c r="I58" s="18"/>
      <c r="J58" s="313"/>
      <c r="K58" s="1630"/>
      <c r="L58" s="389">
        <v>23</v>
      </c>
      <c r="M58" s="378" t="s">
        <v>124</v>
      </c>
      <c r="N58" s="379"/>
      <c r="O58" s="379"/>
      <c r="P58" s="379"/>
      <c r="Q58" s="379"/>
      <c r="R58" s="379"/>
      <c r="S58" s="379"/>
      <c r="T58" s="379"/>
      <c r="U58" s="380">
        <f>57+101.9</f>
        <v>158.9</v>
      </c>
      <c r="V58" s="392"/>
      <c r="W58" s="382">
        <f>U58</f>
        <v>158.9</v>
      </c>
    </row>
    <row r="59" spans="2:23">
      <c r="B59" s="1577"/>
      <c r="C59" s="1598"/>
      <c r="D59" s="1609"/>
      <c r="E59" s="297"/>
      <c r="F59" s="102"/>
      <c r="G59" s="102"/>
      <c r="H59" s="102"/>
      <c r="I59" s="18"/>
      <c r="J59" s="313"/>
      <c r="K59" s="1630"/>
      <c r="L59" s="389">
        <v>26</v>
      </c>
      <c r="M59" s="378" t="s">
        <v>162</v>
      </c>
      <c r="N59" s="379"/>
      <c r="O59" s="379"/>
      <c r="P59" s="379"/>
      <c r="Q59" s="379"/>
      <c r="R59" s="379"/>
      <c r="S59" s="379"/>
      <c r="T59" s="379"/>
      <c r="U59" s="380">
        <v>849.09</v>
      </c>
      <c r="V59" s="392"/>
      <c r="W59" s="382">
        <f>U59</f>
        <v>849.09</v>
      </c>
    </row>
    <row r="60" spans="2:23">
      <c r="B60" s="1577"/>
      <c r="C60" s="1598"/>
      <c r="D60" s="1609"/>
      <c r="E60" s="297"/>
      <c r="F60" s="102"/>
      <c r="G60" s="102"/>
      <c r="H60" s="102"/>
      <c r="I60" s="18"/>
      <c r="J60" s="313"/>
      <c r="K60" s="1630"/>
      <c r="L60" s="377"/>
      <c r="M60" s="378" t="s">
        <v>127</v>
      </c>
      <c r="N60" s="379"/>
      <c r="O60" s="379"/>
      <c r="P60" s="379"/>
      <c r="Q60" s="379"/>
      <c r="R60" s="379"/>
      <c r="S60" s="379"/>
      <c r="T60" s="379"/>
      <c r="U60" s="380">
        <f>38.81+49.58+10.88+8.76+15.6+41.26+35.26</f>
        <v>200.14999999999998</v>
      </c>
      <c r="V60" s="392"/>
      <c r="W60" s="382">
        <f>U60</f>
        <v>200.14999999999998</v>
      </c>
    </row>
    <row r="61" spans="2:23" ht="13.5" customHeight="1">
      <c r="B61" s="1577"/>
      <c r="C61" s="1598"/>
      <c r="D61" s="1609"/>
      <c r="E61" s="297"/>
      <c r="F61" s="102"/>
      <c r="G61" s="102"/>
      <c r="H61" s="102"/>
      <c r="I61" s="18"/>
      <c r="J61" s="313"/>
      <c r="K61" s="1630"/>
      <c r="L61" s="377">
        <v>27</v>
      </c>
      <c r="M61" s="378" t="s">
        <v>132</v>
      </c>
      <c r="N61" s="379"/>
      <c r="O61" s="379"/>
      <c r="P61" s="379"/>
      <c r="Q61" s="379"/>
      <c r="R61" s="379"/>
      <c r="S61" s="379"/>
      <c r="T61" s="379"/>
      <c r="U61" s="380">
        <v>192.93</v>
      </c>
      <c r="V61" s="392"/>
      <c r="W61" s="391"/>
    </row>
    <row r="62" spans="2:23" ht="27.75" customHeight="1" thickBot="1">
      <c r="B62" s="1577"/>
      <c r="C62" s="1598"/>
      <c r="D62" s="1609"/>
      <c r="E62" s="297"/>
      <c r="F62" s="89"/>
      <c r="G62" s="89"/>
      <c r="H62" s="89"/>
      <c r="I62" s="18"/>
      <c r="J62" s="313"/>
      <c r="K62" s="1631"/>
      <c r="L62" s="384"/>
      <c r="M62" s="385" t="s">
        <v>126</v>
      </c>
      <c r="N62" s="386"/>
      <c r="O62" s="386"/>
      <c r="P62" s="386">
        <v>6.59</v>
      </c>
      <c r="Q62" s="386">
        <v>0.6</v>
      </c>
      <c r="R62" s="386"/>
      <c r="S62" s="386"/>
      <c r="T62" s="386"/>
      <c r="U62" s="393">
        <f>P62*Q62</f>
        <v>3.9539999999999997</v>
      </c>
      <c r="V62" s="394">
        <f>U62</f>
        <v>3.9539999999999997</v>
      </c>
      <c r="W62" s="395"/>
    </row>
    <row r="63" spans="2:23" ht="28.5" customHeight="1" thickTop="1" thickBot="1">
      <c r="B63" s="1577"/>
      <c r="C63" s="339" t="s">
        <v>170</v>
      </c>
      <c r="D63" s="120">
        <v>0.1</v>
      </c>
      <c r="E63" s="120"/>
      <c r="F63" s="320"/>
      <c r="G63" s="320"/>
      <c r="H63" s="320">
        <f>+MAMP.DURL.REV.PINT.PLENO!H59+MAMP.DURL.REV.PINT.PLENO!H58</f>
        <v>2.2000000000000002</v>
      </c>
      <c r="I63" s="660">
        <f>D63*H63</f>
        <v>0.22000000000000003</v>
      </c>
      <c r="J63" s="123"/>
      <c r="K63" s="396"/>
      <c r="L63" s="396"/>
      <c r="M63" s="397"/>
      <c r="N63" s="396"/>
      <c r="O63" s="396"/>
      <c r="P63" s="396"/>
      <c r="Q63" s="396"/>
      <c r="R63" s="396"/>
      <c r="S63" s="396"/>
      <c r="T63" s="396"/>
      <c r="U63" s="398">
        <f>SUM(U8:U62)</f>
        <v>9894.9259999999977</v>
      </c>
      <c r="V63" s="398">
        <f>SUM(V8:V62)</f>
        <v>3252.5860000000011</v>
      </c>
      <c r="W63" s="398">
        <f>SUM(W8:W62)</f>
        <v>5222.1899999999996</v>
      </c>
    </row>
    <row r="64" spans="2:23" ht="13.8" thickBot="1">
      <c r="B64" s="1577"/>
      <c r="C64" s="1594" t="s">
        <v>25</v>
      </c>
      <c r="D64" s="1588"/>
      <c r="E64" s="133"/>
      <c r="F64" s="22"/>
      <c r="G64" s="22"/>
      <c r="H64" s="22"/>
      <c r="I64" s="370"/>
      <c r="J64" s="123"/>
    </row>
    <row r="65" spans="2:10" ht="13.8" thickBot="1">
      <c r="B65" s="1577"/>
      <c r="C65" s="1594"/>
      <c r="D65" s="1588"/>
      <c r="E65" s="300"/>
      <c r="F65" s="89"/>
      <c r="G65" s="89"/>
      <c r="H65" s="89"/>
      <c r="I65" s="370"/>
      <c r="J65" s="123"/>
    </row>
    <row r="66" spans="2:10" ht="13.8" thickBot="1">
      <c r="B66" s="1577"/>
      <c r="C66" s="340" t="s">
        <v>171</v>
      </c>
      <c r="D66" s="116">
        <v>0.1</v>
      </c>
      <c r="E66" s="116"/>
      <c r="F66" s="122"/>
      <c r="G66" s="122"/>
      <c r="H66" s="122">
        <f>+MAMP.DURL.REV.PINT.PLENO!H67</f>
        <v>5.9</v>
      </c>
      <c r="I66" s="659">
        <f>+H66*D66</f>
        <v>0.59000000000000008</v>
      </c>
      <c r="J66" s="123"/>
    </row>
    <row r="67" spans="2:10" ht="13.8" thickBot="1">
      <c r="B67" s="1578"/>
      <c r="C67" s="341"/>
      <c r="D67" s="129"/>
      <c r="E67" s="440"/>
      <c r="F67" s="132"/>
      <c r="G67" s="132"/>
      <c r="H67" s="132"/>
      <c r="I67" s="370"/>
      <c r="J67" s="123"/>
    </row>
    <row r="68" spans="2:10" ht="18" customHeight="1">
      <c r="I68" s="663">
        <f>SUM(I8:I67)*1.2</f>
        <v>83.676600000000008</v>
      </c>
      <c r="J68" s="399">
        <v>1230</v>
      </c>
    </row>
    <row r="70" spans="2:10" ht="12.75" customHeight="1"/>
    <row r="101" ht="12.75" customHeight="1"/>
    <row r="112" ht="12.75" customHeight="1"/>
    <row r="125" ht="12.75" customHeight="1"/>
    <row r="133" ht="13.5" customHeight="1"/>
    <row r="141" ht="12.75" customHeight="1"/>
    <row r="148" ht="26.25" customHeight="1"/>
    <row r="150" ht="26.25" customHeight="1"/>
    <row r="158" ht="12.75" customHeight="1"/>
    <row r="175" ht="12.75" customHeight="1"/>
    <row r="178" ht="13.5" customHeight="1"/>
    <row r="180" ht="12.75" customHeight="1"/>
    <row r="225" ht="12.75" customHeight="1"/>
    <row r="250" ht="12.75" customHeight="1"/>
    <row r="252" ht="12.75" customHeight="1"/>
    <row r="256" ht="18" customHeight="1"/>
    <row r="304" ht="12.75" customHeight="1"/>
    <row r="323" ht="12.75" customHeight="1"/>
    <row r="392" ht="12.75" customHeight="1"/>
    <row r="453" ht="12.75" customHeight="1"/>
    <row r="512" ht="35.4" customHeight="1"/>
    <row r="513" ht="26.25" customHeight="1"/>
    <row r="514" ht="39" customHeight="1"/>
    <row r="515" ht="26.25" customHeight="1"/>
    <row r="516" ht="64.5" customHeight="1"/>
    <row r="517" ht="26.25" customHeight="1"/>
    <row r="518" ht="26.25" customHeight="1"/>
  </sheetData>
  <mergeCells count="13">
    <mergeCell ref="K51:K62"/>
    <mergeCell ref="K8:K20"/>
    <mergeCell ref="K21:K32"/>
    <mergeCell ref="K33:K50"/>
    <mergeCell ref="B8:B67"/>
    <mergeCell ref="C8:C15"/>
    <mergeCell ref="C64:C65"/>
    <mergeCell ref="D64:D65"/>
    <mergeCell ref="D8:D15"/>
    <mergeCell ref="C16:C35"/>
    <mergeCell ref="D16:D35"/>
    <mergeCell ref="C36:C62"/>
    <mergeCell ref="D36:D62"/>
  </mergeCells>
  <phoneticPr fontId="0" type="noConversion"/>
  <conditionalFormatting sqref="B8:B67">
    <cfRule type="cellIs" priority="1" stopIfTrue="1" operator="between">
      <formula>8</formula>
      <formula>53</formula>
    </cfRule>
  </conditionalFormatting>
  <pageMargins left="0.75" right="0.75" top="1" bottom="1" header="0" footer="0"/>
  <pageSetup paperSize="561" orientation="portrait" horizontalDpi="4294967295" verticalDpi="1200" r:id="rId1"/>
  <headerFooter alignWithMargins="0"/>
  <ignoredErrors>
    <ignoredError sqref="I66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B1:N212"/>
  <sheetViews>
    <sheetView topLeftCell="A43" zoomScale="65" workbookViewId="0">
      <selection activeCell="L35" sqref="L35"/>
    </sheetView>
  </sheetViews>
  <sheetFormatPr baseColWidth="10" defaultColWidth="11.44140625" defaultRowHeight="13.2"/>
  <cols>
    <col min="1" max="7" width="11.44140625" style="8"/>
    <col min="8" max="8" width="13.44140625" style="11" customWidth="1"/>
    <col min="9" max="9" width="13.5546875" style="8" customWidth="1"/>
    <col min="10" max="10" width="15.88671875" style="8" customWidth="1"/>
    <col min="11" max="11" width="11.44140625" style="8"/>
    <col min="12" max="12" width="32" style="8" customWidth="1"/>
    <col min="13" max="16384" width="11.44140625" style="8"/>
  </cols>
  <sheetData>
    <row r="1" spans="2:14" ht="21.9" customHeight="1"/>
    <row r="2" spans="2:14" ht="21.9" customHeight="1" thickBot="1"/>
    <row r="3" spans="2:14" ht="30" customHeight="1" thickBot="1">
      <c r="B3" s="1639" t="s">
        <v>97</v>
      </c>
      <c r="C3" s="1640"/>
      <c r="D3" s="1640"/>
      <c r="E3" s="1640"/>
      <c r="F3" s="1640"/>
      <c r="G3" s="1640"/>
      <c r="H3" s="1640"/>
      <c r="I3" s="1640"/>
      <c r="J3" s="1641"/>
    </row>
    <row r="4" spans="2:14" ht="29.25" customHeight="1" thickBot="1">
      <c r="L4" s="1642" t="s">
        <v>93</v>
      </c>
      <c r="M4" s="1644" t="s">
        <v>92</v>
      </c>
      <c r="N4" s="1645"/>
    </row>
    <row r="5" spans="2:14" s="11" customFormat="1" ht="37.5" customHeight="1" thickBot="1">
      <c r="B5" s="400" t="s">
        <v>43</v>
      </c>
      <c r="C5" s="12" t="s">
        <v>44</v>
      </c>
      <c r="D5" s="13" t="s">
        <v>45</v>
      </c>
      <c r="E5" s="31" t="s">
        <v>46</v>
      </c>
      <c r="F5" s="13" t="s">
        <v>47</v>
      </c>
      <c r="G5" s="12" t="s">
        <v>48</v>
      </c>
      <c r="H5" s="32" t="s">
        <v>49</v>
      </c>
      <c r="I5" s="13" t="s">
        <v>50</v>
      </c>
      <c r="J5" s="13" t="s">
        <v>51</v>
      </c>
      <c r="L5" s="1643"/>
      <c r="M5" s="401" t="s">
        <v>90</v>
      </c>
      <c r="N5" s="401" t="s">
        <v>91</v>
      </c>
    </row>
    <row r="6" spans="2:14" s="11" customFormat="1" ht="26.25" customHeight="1">
      <c r="B6" s="1646" t="s">
        <v>253</v>
      </c>
      <c r="C6" s="38" t="s">
        <v>59</v>
      </c>
      <c r="D6" s="33">
        <v>2</v>
      </c>
      <c r="E6" s="33">
        <v>0.3</v>
      </c>
      <c r="F6" s="33">
        <v>0.3</v>
      </c>
      <c r="G6" s="656">
        <v>3.5</v>
      </c>
      <c r="H6" s="16">
        <f t="shared" ref="H6:H13" si="0">+E6*F6</f>
        <v>0.09</v>
      </c>
      <c r="I6" s="16">
        <f t="shared" ref="I6:I13" si="1">+H6*G6*D6</f>
        <v>0.63</v>
      </c>
      <c r="J6" s="17"/>
      <c r="L6" s="329" t="s">
        <v>59</v>
      </c>
      <c r="M6" s="329"/>
      <c r="N6" s="329"/>
    </row>
    <row r="7" spans="2:14" ht="18" customHeight="1">
      <c r="B7" s="1647"/>
      <c r="C7" s="94" t="s">
        <v>60</v>
      </c>
      <c r="D7" s="36">
        <v>2</v>
      </c>
      <c r="E7" s="36">
        <v>0.3</v>
      </c>
      <c r="F7" s="36">
        <v>0.3</v>
      </c>
      <c r="G7" s="36">
        <v>3.5</v>
      </c>
      <c r="H7" s="18">
        <f t="shared" si="0"/>
        <v>0.09</v>
      </c>
      <c r="I7" s="18">
        <f t="shared" si="1"/>
        <v>0.63</v>
      </c>
      <c r="J7" s="19"/>
      <c r="L7" s="329" t="s">
        <v>60</v>
      </c>
      <c r="M7" s="329"/>
      <c r="N7" s="329"/>
    </row>
    <row r="8" spans="2:14" ht="18" customHeight="1">
      <c r="B8" s="1647"/>
      <c r="C8" s="94" t="s">
        <v>61</v>
      </c>
      <c r="D8" s="36">
        <v>8</v>
      </c>
      <c r="E8" s="36">
        <v>0.3</v>
      </c>
      <c r="F8" s="36">
        <v>0.3</v>
      </c>
      <c r="G8" s="36">
        <v>3.5</v>
      </c>
      <c r="H8" s="18">
        <f t="shared" si="0"/>
        <v>0.09</v>
      </c>
      <c r="I8" s="18">
        <f t="shared" si="1"/>
        <v>2.52</v>
      </c>
      <c r="J8" s="19"/>
      <c r="L8" s="329"/>
      <c r="M8" s="329"/>
      <c r="N8" s="329"/>
    </row>
    <row r="9" spans="2:14" ht="18" customHeight="1">
      <c r="B9" s="1647"/>
      <c r="C9" s="94" t="s">
        <v>62</v>
      </c>
      <c r="D9" s="36">
        <v>27</v>
      </c>
      <c r="E9" s="36">
        <v>0.2</v>
      </c>
      <c r="F9" s="36">
        <v>0.2</v>
      </c>
      <c r="G9" s="36">
        <v>3.5</v>
      </c>
      <c r="H9" s="18">
        <f t="shared" si="0"/>
        <v>4.0000000000000008E-2</v>
      </c>
      <c r="I9" s="18">
        <f t="shared" si="1"/>
        <v>3.7800000000000002</v>
      </c>
      <c r="J9" s="19"/>
      <c r="L9" s="329"/>
      <c r="M9" s="329"/>
      <c r="N9" s="329"/>
    </row>
    <row r="10" spans="2:14" ht="18" customHeight="1">
      <c r="B10" s="1647"/>
      <c r="C10" s="94" t="s">
        <v>63</v>
      </c>
      <c r="D10" s="36">
        <v>4</v>
      </c>
      <c r="E10" s="36">
        <v>0.3</v>
      </c>
      <c r="F10" s="36">
        <v>0.3</v>
      </c>
      <c r="G10" s="36">
        <v>3.5</v>
      </c>
      <c r="H10" s="18">
        <f t="shared" si="0"/>
        <v>0.09</v>
      </c>
      <c r="I10" s="18">
        <f t="shared" si="1"/>
        <v>1.26</v>
      </c>
      <c r="J10" s="19"/>
      <c r="L10" s="329"/>
      <c r="M10" s="329"/>
      <c r="N10" s="329"/>
    </row>
    <row r="11" spans="2:14" ht="18" customHeight="1">
      <c r="B11" s="1647"/>
      <c r="C11" s="94" t="s">
        <v>64</v>
      </c>
      <c r="D11" s="36">
        <v>7</v>
      </c>
      <c r="E11" s="36">
        <v>0.3</v>
      </c>
      <c r="F11" s="36">
        <v>0.3</v>
      </c>
      <c r="G11" s="36">
        <v>3.5</v>
      </c>
      <c r="H11" s="18">
        <f t="shared" si="0"/>
        <v>0.09</v>
      </c>
      <c r="I11" s="18">
        <f t="shared" si="1"/>
        <v>2.2050000000000001</v>
      </c>
      <c r="J11" s="19"/>
      <c r="L11" s="329"/>
      <c r="M11" s="329"/>
      <c r="N11" s="329"/>
    </row>
    <row r="12" spans="2:14" ht="18" customHeight="1">
      <c r="B12" s="1647"/>
      <c r="C12" s="94" t="s">
        <v>52</v>
      </c>
      <c r="D12" s="36">
        <v>4</v>
      </c>
      <c r="E12" s="36">
        <v>0.2</v>
      </c>
      <c r="F12" s="36">
        <v>0.2</v>
      </c>
      <c r="G12" s="36">
        <v>3.5</v>
      </c>
      <c r="H12" s="18">
        <f t="shared" si="0"/>
        <v>4.0000000000000008E-2</v>
      </c>
      <c r="I12" s="18">
        <f t="shared" si="1"/>
        <v>0.56000000000000005</v>
      </c>
      <c r="J12" s="19"/>
      <c r="L12" s="329"/>
      <c r="M12" s="329"/>
      <c r="N12" s="329"/>
    </row>
    <row r="13" spans="2:14" ht="18" customHeight="1">
      <c r="B13" s="1647"/>
      <c r="C13" s="94" t="s">
        <v>504</v>
      </c>
      <c r="D13" s="36">
        <v>2</v>
      </c>
      <c r="E13" s="36">
        <v>0.2</v>
      </c>
      <c r="F13" s="36">
        <v>0.2</v>
      </c>
      <c r="G13" s="36">
        <v>3.5</v>
      </c>
      <c r="H13" s="18">
        <f t="shared" si="0"/>
        <v>4.0000000000000008E-2</v>
      </c>
      <c r="I13" s="18">
        <f t="shared" si="1"/>
        <v>0.28000000000000003</v>
      </c>
      <c r="J13" s="19"/>
      <c r="L13" s="329"/>
      <c r="M13" s="329"/>
      <c r="N13" s="329"/>
    </row>
    <row r="14" spans="2:14" ht="18" customHeight="1">
      <c r="B14" s="1647"/>
      <c r="C14" s="94"/>
      <c r="D14" s="36"/>
      <c r="E14" s="36"/>
      <c r="F14" s="36"/>
      <c r="G14" s="36"/>
      <c r="H14" s="18"/>
      <c r="I14" s="18"/>
      <c r="J14" s="19"/>
      <c r="L14" s="329"/>
      <c r="M14" s="329"/>
      <c r="N14" s="329"/>
    </row>
    <row r="15" spans="2:14" ht="18" customHeight="1">
      <c r="B15" s="1647"/>
      <c r="C15" s="94"/>
      <c r="D15" s="36"/>
      <c r="E15" s="36"/>
      <c r="F15" s="36"/>
      <c r="G15" s="36"/>
      <c r="H15" s="18"/>
      <c r="I15" s="18"/>
      <c r="J15" s="19"/>
      <c r="L15" s="329"/>
      <c r="M15" s="329"/>
      <c r="N15" s="329"/>
    </row>
    <row r="16" spans="2:14" ht="18" customHeight="1">
      <c r="B16" s="1647"/>
      <c r="C16" s="94"/>
      <c r="D16" s="36"/>
      <c r="E16" s="36"/>
      <c r="F16" s="36"/>
      <c r="G16" s="36"/>
      <c r="H16" s="18"/>
      <c r="I16" s="18"/>
      <c r="J16" s="19"/>
      <c r="L16" s="329"/>
      <c r="M16" s="329"/>
      <c r="N16" s="329"/>
    </row>
    <row r="17" spans="2:14" ht="18" customHeight="1">
      <c r="B17" s="1647"/>
      <c r="C17" s="94"/>
      <c r="D17" s="36"/>
      <c r="E17" s="36"/>
      <c r="F17" s="36"/>
      <c r="G17" s="36"/>
      <c r="H17" s="18"/>
      <c r="I17" s="18"/>
      <c r="J17" s="19"/>
      <c r="L17" s="329"/>
      <c r="M17" s="329"/>
      <c r="N17" s="329"/>
    </row>
    <row r="18" spans="2:14" ht="18" customHeight="1">
      <c r="B18" s="1647"/>
      <c r="C18" s="94"/>
      <c r="D18" s="36"/>
      <c r="E18" s="36"/>
      <c r="F18" s="36"/>
      <c r="G18" s="36"/>
      <c r="H18" s="18"/>
      <c r="I18" s="18"/>
      <c r="J18" s="19"/>
      <c r="L18" s="329" t="s">
        <v>61</v>
      </c>
      <c r="M18" s="329"/>
      <c r="N18" s="329"/>
    </row>
    <row r="19" spans="2:14" ht="18" customHeight="1" thickBot="1">
      <c r="B19" s="1647"/>
      <c r="C19" s="95"/>
      <c r="D19" s="91"/>
      <c r="E19" s="92"/>
      <c r="F19" s="92"/>
      <c r="G19" s="91"/>
      <c r="H19" s="92"/>
      <c r="I19" s="92"/>
      <c r="J19" s="93"/>
      <c r="L19" s="329" t="s">
        <v>62</v>
      </c>
      <c r="M19" s="329"/>
      <c r="N19" s="329"/>
    </row>
    <row r="20" spans="2:14" ht="18" customHeight="1" thickTop="1">
      <c r="B20" s="1647"/>
      <c r="C20" s="402" t="s">
        <v>53</v>
      </c>
      <c r="D20" s="403">
        <f>14+28</f>
        <v>42</v>
      </c>
      <c r="E20" s="102">
        <v>0.3</v>
      </c>
      <c r="F20" s="102">
        <v>0.3</v>
      </c>
      <c r="G20" s="403">
        <v>3.5</v>
      </c>
      <c r="H20" s="18">
        <f t="shared" ref="H20:H31" si="2">+E20*F20</f>
        <v>0.09</v>
      </c>
      <c r="I20" s="18"/>
      <c r="J20" s="19">
        <f>+D20*E20*F20*G20</f>
        <v>13.229999999999999</v>
      </c>
      <c r="L20" s="329"/>
      <c r="M20" s="329"/>
      <c r="N20" s="329"/>
    </row>
    <row r="21" spans="2:14" ht="18" customHeight="1">
      <c r="B21" s="1647"/>
      <c r="C21" s="402" t="s">
        <v>54</v>
      </c>
      <c r="D21" s="403">
        <v>13</v>
      </c>
      <c r="E21" s="102">
        <v>0.2</v>
      </c>
      <c r="F21" s="102">
        <v>0.3</v>
      </c>
      <c r="G21" s="403">
        <v>3.5</v>
      </c>
      <c r="H21" s="18">
        <f t="shared" si="2"/>
        <v>0.06</v>
      </c>
      <c r="I21" s="18"/>
      <c r="J21" s="19">
        <f t="shared" ref="J21:J31" si="3">+D21*E21*F21*G21</f>
        <v>2.73</v>
      </c>
      <c r="L21" s="329"/>
      <c r="M21" s="329"/>
      <c r="N21" s="329"/>
    </row>
    <row r="22" spans="2:14" ht="18" customHeight="1">
      <c r="B22" s="1647"/>
      <c r="C22" s="402" t="s">
        <v>494</v>
      </c>
      <c r="D22" s="403">
        <v>7</v>
      </c>
      <c r="E22" s="102">
        <v>0.3</v>
      </c>
      <c r="F22" s="102">
        <v>0.2</v>
      </c>
      <c r="G22" s="403">
        <v>3.5</v>
      </c>
      <c r="H22" s="18">
        <f t="shared" si="2"/>
        <v>0.06</v>
      </c>
      <c r="I22" s="18"/>
      <c r="J22" s="19">
        <f t="shared" si="3"/>
        <v>1.4700000000000002</v>
      </c>
      <c r="L22" s="329"/>
      <c r="M22" s="329"/>
      <c r="N22" s="329"/>
    </row>
    <row r="23" spans="2:14" ht="18" customHeight="1">
      <c r="B23" s="1647"/>
      <c r="C23" s="402" t="s">
        <v>495</v>
      </c>
      <c r="D23" s="403">
        <v>32</v>
      </c>
      <c r="E23" s="102">
        <v>0.2</v>
      </c>
      <c r="F23" s="102">
        <v>0.2</v>
      </c>
      <c r="G23" s="403">
        <v>3.5</v>
      </c>
      <c r="H23" s="18">
        <f t="shared" si="2"/>
        <v>4.0000000000000008E-2</v>
      </c>
      <c r="I23" s="18"/>
      <c r="J23" s="19">
        <f t="shared" si="3"/>
        <v>4.4800000000000004</v>
      </c>
      <c r="L23" s="329"/>
      <c r="M23" s="329"/>
      <c r="N23" s="329"/>
    </row>
    <row r="24" spans="2:14" ht="18" customHeight="1">
      <c r="B24" s="1647"/>
      <c r="C24" s="402" t="s">
        <v>496</v>
      </c>
      <c r="D24" s="403">
        <v>6</v>
      </c>
      <c r="E24" s="102">
        <v>0.2</v>
      </c>
      <c r="F24" s="102">
        <v>0.3</v>
      </c>
      <c r="G24" s="403">
        <v>3.5</v>
      </c>
      <c r="H24" s="18">
        <f t="shared" si="2"/>
        <v>0.06</v>
      </c>
      <c r="I24" s="18"/>
      <c r="J24" s="19">
        <f t="shared" si="3"/>
        <v>1.2600000000000002</v>
      </c>
      <c r="L24" s="329"/>
      <c r="M24" s="329"/>
      <c r="N24" s="329"/>
    </row>
    <row r="25" spans="2:14" ht="18" customHeight="1">
      <c r="B25" s="1647"/>
      <c r="C25" s="402" t="s">
        <v>497</v>
      </c>
      <c r="D25" s="403">
        <v>1</v>
      </c>
      <c r="E25" s="102">
        <v>0.15</v>
      </c>
      <c r="F25" s="102">
        <v>0.1</v>
      </c>
      <c r="G25" s="403">
        <v>3.5</v>
      </c>
      <c r="H25" s="18">
        <f t="shared" si="2"/>
        <v>1.4999999999999999E-2</v>
      </c>
      <c r="I25" s="18"/>
      <c r="J25" s="19">
        <f t="shared" si="3"/>
        <v>5.2499999999999998E-2</v>
      </c>
      <c r="L25" s="329"/>
      <c r="M25" s="329"/>
      <c r="N25" s="329"/>
    </row>
    <row r="26" spans="2:14" ht="18" customHeight="1">
      <c r="B26" s="1647"/>
      <c r="C26" s="402" t="s">
        <v>498</v>
      </c>
      <c r="D26" s="403">
        <v>1</v>
      </c>
      <c r="E26" s="102">
        <v>0.3</v>
      </c>
      <c r="F26" s="102">
        <v>0.1</v>
      </c>
      <c r="G26" s="403">
        <v>3.5</v>
      </c>
      <c r="H26" s="18">
        <f t="shared" si="2"/>
        <v>0.03</v>
      </c>
      <c r="I26" s="18"/>
      <c r="J26" s="19">
        <f t="shared" si="3"/>
        <v>0.105</v>
      </c>
      <c r="L26" s="329"/>
      <c r="M26" s="329"/>
      <c r="N26" s="329"/>
    </row>
    <row r="27" spans="2:14" ht="18" customHeight="1">
      <c r="B27" s="1647"/>
      <c r="C27" s="402" t="s">
        <v>499</v>
      </c>
      <c r="D27" s="403">
        <v>1</v>
      </c>
      <c r="E27" s="102">
        <v>0.15</v>
      </c>
      <c r="F27" s="102">
        <v>0.3</v>
      </c>
      <c r="G27" s="403">
        <v>3.5</v>
      </c>
      <c r="H27" s="18">
        <f t="shared" si="2"/>
        <v>4.4999999999999998E-2</v>
      </c>
      <c r="I27" s="18"/>
      <c r="J27" s="19">
        <f t="shared" si="3"/>
        <v>0.1575</v>
      </c>
      <c r="L27" s="329"/>
      <c r="M27" s="329"/>
      <c r="N27" s="329"/>
    </row>
    <row r="28" spans="2:14" ht="18" customHeight="1">
      <c r="B28" s="1647"/>
      <c r="C28" s="402" t="s">
        <v>500</v>
      </c>
      <c r="D28" s="403">
        <v>1</v>
      </c>
      <c r="E28" s="102">
        <v>0.1</v>
      </c>
      <c r="F28" s="102">
        <v>0.1</v>
      </c>
      <c r="G28" s="403">
        <v>3.5</v>
      </c>
      <c r="H28" s="18">
        <f t="shared" si="2"/>
        <v>1.0000000000000002E-2</v>
      </c>
      <c r="I28" s="102"/>
      <c r="J28" s="19">
        <f t="shared" si="3"/>
        <v>3.5000000000000003E-2</v>
      </c>
      <c r="L28" s="329"/>
      <c r="M28" s="329"/>
      <c r="N28" s="329"/>
    </row>
    <row r="29" spans="2:14" ht="18" customHeight="1">
      <c r="B29" s="1647"/>
      <c r="C29" s="402" t="s">
        <v>501</v>
      </c>
      <c r="D29" s="403">
        <v>1</v>
      </c>
      <c r="E29" s="102">
        <v>0.15</v>
      </c>
      <c r="F29" s="102">
        <v>0.15</v>
      </c>
      <c r="G29" s="403">
        <v>3.5</v>
      </c>
      <c r="H29" s="18">
        <f t="shared" si="2"/>
        <v>2.2499999999999999E-2</v>
      </c>
      <c r="I29" s="102"/>
      <c r="J29" s="19">
        <f t="shared" si="3"/>
        <v>7.8750000000000001E-2</v>
      </c>
      <c r="L29" s="329"/>
      <c r="M29" s="329"/>
      <c r="N29" s="329"/>
    </row>
    <row r="30" spans="2:14" ht="18" customHeight="1">
      <c r="B30" s="1647"/>
      <c r="C30" s="402" t="s">
        <v>502</v>
      </c>
      <c r="D30" s="34">
        <v>3</v>
      </c>
      <c r="E30" s="99">
        <v>0.3</v>
      </c>
      <c r="F30" s="99">
        <v>0.3</v>
      </c>
      <c r="G30" s="403">
        <v>3.5</v>
      </c>
      <c r="H30" s="22">
        <f t="shared" si="2"/>
        <v>0.09</v>
      </c>
      <c r="I30" s="22"/>
      <c r="J30" s="19">
        <f t="shared" si="3"/>
        <v>0.94499999999999984</v>
      </c>
      <c r="L30" s="329" t="s">
        <v>63</v>
      </c>
      <c r="M30" s="329"/>
      <c r="N30" s="329"/>
    </row>
    <row r="31" spans="2:14" ht="18" customHeight="1">
      <c r="B31" s="1647"/>
      <c r="C31" s="402" t="s">
        <v>503</v>
      </c>
      <c r="D31" s="36">
        <v>19</v>
      </c>
      <c r="E31" s="100">
        <v>0.2</v>
      </c>
      <c r="F31" s="100">
        <v>0.2</v>
      </c>
      <c r="G31" s="403">
        <v>3.5</v>
      </c>
      <c r="H31" s="18">
        <f t="shared" si="2"/>
        <v>4.0000000000000008E-2</v>
      </c>
      <c r="I31" s="18"/>
      <c r="J31" s="19">
        <f t="shared" si="3"/>
        <v>2.6600000000000006</v>
      </c>
      <c r="L31" s="329" t="s">
        <v>64</v>
      </c>
      <c r="M31" s="329"/>
      <c r="N31" s="329"/>
    </row>
    <row r="32" spans="2:14" ht="18" customHeight="1">
      <c r="B32" s="1647"/>
      <c r="C32" s="402"/>
      <c r="D32" s="36"/>
      <c r="E32" s="100"/>
      <c r="F32" s="100"/>
      <c r="G32" s="36"/>
      <c r="H32" s="18"/>
      <c r="I32" s="18"/>
      <c r="J32" s="19"/>
      <c r="L32" s="329" t="s">
        <v>54</v>
      </c>
      <c r="M32" s="331"/>
      <c r="N32" s="331"/>
    </row>
    <row r="33" spans="2:14" ht="18" customHeight="1" thickBot="1">
      <c r="B33" s="1648"/>
      <c r="C33" s="655"/>
      <c r="D33" s="37"/>
      <c r="E33" s="90"/>
      <c r="F33" s="90"/>
      <c r="G33" s="37"/>
      <c r="H33" s="20"/>
      <c r="I33" s="20"/>
      <c r="J33" s="21"/>
      <c r="L33" s="331" t="s">
        <v>53</v>
      </c>
      <c r="M33" s="331"/>
      <c r="N33" s="331"/>
    </row>
    <row r="34" spans="2:14" ht="18" customHeight="1" thickBot="1">
      <c r="B34" s="1649" t="s">
        <v>256</v>
      </c>
      <c r="C34" s="38" t="s">
        <v>59</v>
      </c>
      <c r="D34" s="33">
        <v>0</v>
      </c>
      <c r="E34" s="33">
        <v>0.3</v>
      </c>
      <c r="F34" s="33">
        <v>0.4</v>
      </c>
      <c r="G34" s="33">
        <v>3.5</v>
      </c>
      <c r="H34" s="16">
        <f>+E34*F34</f>
        <v>0.12</v>
      </c>
      <c r="I34" s="16">
        <f>+H34*G34*D34</f>
        <v>0</v>
      </c>
      <c r="J34" s="17"/>
      <c r="L34" s="335" t="s">
        <v>52</v>
      </c>
      <c r="M34" s="335"/>
      <c r="N34" s="335"/>
    </row>
    <row r="35" spans="2:14" ht="18" customHeight="1">
      <c r="B35" s="1650"/>
      <c r="C35" s="94"/>
      <c r="D35" s="36">
        <v>0</v>
      </c>
      <c r="E35" s="36">
        <v>0.3</v>
      </c>
      <c r="F35" s="36">
        <v>0.7</v>
      </c>
      <c r="G35" s="36">
        <v>3.5</v>
      </c>
      <c r="H35" s="18">
        <f>+E35*F35</f>
        <v>0.21</v>
      </c>
      <c r="I35" s="18">
        <f>+H35*G35*D35</f>
        <v>0</v>
      </c>
      <c r="J35" s="19"/>
      <c r="L35" s="404"/>
      <c r="M35" s="404"/>
      <c r="N35" s="404"/>
    </row>
    <row r="36" spans="2:14" ht="18" customHeight="1">
      <c r="B36" s="1650"/>
      <c r="C36" s="94"/>
      <c r="D36" s="36">
        <v>0</v>
      </c>
      <c r="E36" s="36">
        <v>0.3</v>
      </c>
      <c r="F36" s="36">
        <v>0.5</v>
      </c>
      <c r="G36" s="36">
        <v>4</v>
      </c>
      <c r="H36" s="18">
        <f>+E36*F36</f>
        <v>0.15</v>
      </c>
      <c r="I36" s="18">
        <f>+H36*G36*D36</f>
        <v>0</v>
      </c>
      <c r="J36" s="19"/>
      <c r="L36" s="404"/>
      <c r="M36" s="404"/>
      <c r="N36" s="404"/>
    </row>
    <row r="37" spans="2:14" ht="18" customHeight="1">
      <c r="B37" s="1650"/>
      <c r="C37" s="94"/>
      <c r="D37" s="36">
        <v>0</v>
      </c>
      <c r="E37" s="36">
        <v>0.3</v>
      </c>
      <c r="F37" s="36">
        <v>0.2</v>
      </c>
      <c r="G37" s="36">
        <v>4</v>
      </c>
      <c r="H37" s="18">
        <f>+E37*F37</f>
        <v>0.06</v>
      </c>
      <c r="I37" s="18">
        <f>+H37*G37*D37</f>
        <v>0</v>
      </c>
      <c r="J37" s="19"/>
      <c r="L37" s="404"/>
      <c r="M37" s="404"/>
      <c r="N37" s="404"/>
    </row>
    <row r="38" spans="2:14" ht="18" customHeight="1">
      <c r="B38" s="1650"/>
      <c r="C38" s="94"/>
      <c r="D38" s="36"/>
      <c r="E38" s="36"/>
      <c r="F38" s="36"/>
      <c r="G38" s="36"/>
      <c r="H38" s="18"/>
      <c r="I38" s="18"/>
      <c r="J38" s="19"/>
      <c r="L38" s="404"/>
      <c r="M38" s="404"/>
      <c r="N38" s="404"/>
    </row>
    <row r="39" spans="2:14" ht="18" customHeight="1">
      <c r="B39" s="1650"/>
      <c r="C39" s="94"/>
      <c r="D39" s="36"/>
      <c r="E39" s="36"/>
      <c r="F39" s="36"/>
      <c r="G39" s="36"/>
      <c r="H39" s="18"/>
      <c r="I39" s="18"/>
      <c r="J39" s="19"/>
      <c r="L39" s="404"/>
      <c r="M39" s="404"/>
      <c r="N39" s="404"/>
    </row>
    <row r="40" spans="2:14" ht="18" customHeight="1">
      <c r="B40" s="1650"/>
      <c r="C40" s="94"/>
      <c r="D40" s="36"/>
      <c r="E40" s="36"/>
      <c r="F40" s="36"/>
      <c r="G40" s="36"/>
      <c r="H40" s="18"/>
      <c r="I40" s="18"/>
      <c r="J40" s="19"/>
      <c r="L40" s="404"/>
      <c r="M40" s="404"/>
      <c r="N40" s="404"/>
    </row>
    <row r="41" spans="2:14" ht="18" customHeight="1">
      <c r="B41" s="1650"/>
      <c r="C41" s="94"/>
      <c r="D41" s="36"/>
      <c r="E41" s="36"/>
      <c r="F41" s="36"/>
      <c r="G41" s="36"/>
      <c r="H41" s="18"/>
      <c r="I41" s="18"/>
      <c r="J41" s="19"/>
      <c r="L41" s="404"/>
      <c r="M41" s="404"/>
      <c r="N41" s="404"/>
    </row>
    <row r="42" spans="2:14" ht="18" customHeight="1">
      <c r="B42" s="1650"/>
      <c r="C42" s="94"/>
      <c r="D42" s="36"/>
      <c r="E42" s="36"/>
      <c r="F42" s="36"/>
      <c r="G42" s="36"/>
      <c r="H42" s="18"/>
      <c r="I42" s="18"/>
      <c r="J42" s="19"/>
      <c r="L42" s="404"/>
      <c r="M42" s="404"/>
      <c r="N42" s="404"/>
    </row>
    <row r="43" spans="2:14" ht="18" customHeight="1">
      <c r="B43" s="1650"/>
      <c r="C43" s="94"/>
      <c r="D43" s="36"/>
      <c r="E43" s="36"/>
      <c r="F43" s="36"/>
      <c r="G43" s="36"/>
      <c r="H43" s="18"/>
      <c r="I43" s="18"/>
      <c r="J43" s="19"/>
      <c r="L43" s="404"/>
      <c r="M43" s="404"/>
      <c r="N43" s="404"/>
    </row>
    <row r="44" spans="2:14" ht="18" customHeight="1">
      <c r="B44" s="1650"/>
      <c r="C44" s="94"/>
      <c r="D44" s="36"/>
      <c r="E44" s="36"/>
      <c r="F44" s="36"/>
      <c r="G44" s="36"/>
      <c r="H44" s="18"/>
      <c r="I44" s="18"/>
      <c r="J44" s="19"/>
      <c r="L44" s="404"/>
      <c r="M44" s="404"/>
      <c r="N44" s="404"/>
    </row>
    <row r="45" spans="2:14" ht="18" customHeight="1" thickBot="1">
      <c r="B45" s="1650"/>
      <c r="C45" s="94"/>
      <c r="D45" s="36"/>
      <c r="E45" s="36"/>
      <c r="F45" s="36"/>
      <c r="G45" s="36"/>
      <c r="H45" s="18"/>
      <c r="I45" s="18"/>
      <c r="J45" s="19"/>
      <c r="L45" s="404"/>
      <c r="M45" s="404"/>
      <c r="N45" s="404"/>
    </row>
    <row r="46" spans="2:14" ht="18" customHeight="1" thickBot="1">
      <c r="B46" s="1650"/>
      <c r="C46" s="94"/>
      <c r="D46" s="36"/>
      <c r="E46" s="36"/>
      <c r="F46" s="36"/>
      <c r="G46" s="36"/>
      <c r="H46" s="18"/>
      <c r="I46" s="18"/>
      <c r="J46" s="19"/>
      <c r="L46" s="405" t="s">
        <v>98</v>
      </c>
      <c r="M46" s="405"/>
      <c r="N46" s="1637"/>
    </row>
    <row r="47" spans="2:14" ht="18" customHeight="1" thickBot="1">
      <c r="B47" s="1650"/>
      <c r="C47" s="95"/>
      <c r="D47" s="91"/>
      <c r="E47" s="92"/>
      <c r="F47" s="92"/>
      <c r="G47" s="91"/>
      <c r="H47" s="92"/>
      <c r="I47" s="92"/>
      <c r="J47" s="93"/>
      <c r="L47" s="406" t="s">
        <v>99</v>
      </c>
      <c r="M47" s="407"/>
      <c r="N47" s="1652"/>
    </row>
    <row r="48" spans="2:14" ht="18" customHeight="1" thickTop="1">
      <c r="B48" s="1650"/>
      <c r="C48" s="96" t="s">
        <v>53</v>
      </c>
      <c r="D48" s="34">
        <v>0</v>
      </c>
      <c r="E48" s="102">
        <v>0.2</v>
      </c>
      <c r="F48" s="102">
        <v>0.2</v>
      </c>
      <c r="G48" s="403">
        <v>4</v>
      </c>
      <c r="H48" s="18">
        <f>+E48*F48</f>
        <v>4.0000000000000008E-2</v>
      </c>
      <c r="I48" s="18"/>
      <c r="J48" s="35">
        <f>+D48*E48*F48*G48</f>
        <v>0</v>
      </c>
      <c r="L48" s="408" t="s">
        <v>100</v>
      </c>
      <c r="M48" s="409"/>
      <c r="N48" s="1652"/>
    </row>
    <row r="49" spans="2:14" ht="18" customHeight="1">
      <c r="B49" s="1650"/>
      <c r="C49" s="97" t="s">
        <v>53</v>
      </c>
      <c r="D49" s="36">
        <v>0</v>
      </c>
      <c r="E49" s="102">
        <v>0.2</v>
      </c>
      <c r="F49" s="102">
        <v>0.15</v>
      </c>
      <c r="G49" s="403">
        <v>4</v>
      </c>
      <c r="H49" s="18">
        <f>+E49*F49</f>
        <v>0.03</v>
      </c>
      <c r="I49" s="18"/>
      <c r="J49" s="19">
        <f>+D49*E49*F49*G49</f>
        <v>0</v>
      </c>
      <c r="L49" s="410" t="s">
        <v>103</v>
      </c>
      <c r="M49" s="409"/>
      <c r="N49" s="1652"/>
    </row>
    <row r="50" spans="2:14" ht="18" customHeight="1">
      <c r="B50" s="1650"/>
      <c r="C50" s="97"/>
      <c r="D50" s="36"/>
      <c r="E50" s="100"/>
      <c r="F50" s="100"/>
      <c r="G50" s="36"/>
      <c r="H50" s="18"/>
      <c r="I50" s="18"/>
      <c r="J50" s="19"/>
      <c r="L50" s="410"/>
      <c r="M50" s="409"/>
      <c r="N50" s="1652"/>
    </row>
    <row r="51" spans="2:14" ht="18" customHeight="1">
      <c r="B51" s="1650"/>
      <c r="C51" s="97"/>
      <c r="D51" s="36"/>
      <c r="E51" s="100"/>
      <c r="F51" s="100"/>
      <c r="G51" s="36"/>
      <c r="H51" s="18"/>
      <c r="I51" s="18"/>
      <c r="J51" s="19"/>
      <c r="L51" s="410"/>
      <c r="M51" s="409"/>
      <c r="N51" s="1652"/>
    </row>
    <row r="52" spans="2:14" ht="18" customHeight="1">
      <c r="B52" s="1650"/>
      <c r="C52" s="97"/>
      <c r="D52" s="36"/>
      <c r="E52" s="100"/>
      <c r="F52" s="100"/>
      <c r="G52" s="36"/>
      <c r="H52" s="18"/>
      <c r="I52" s="18"/>
      <c r="J52" s="19"/>
      <c r="L52" s="410"/>
      <c r="M52" s="409"/>
      <c r="N52" s="1652"/>
    </row>
    <row r="53" spans="2:14" ht="18" customHeight="1">
      <c r="B53" s="1650"/>
      <c r="C53" s="97"/>
      <c r="D53" s="36"/>
      <c r="E53" s="100"/>
      <c r="F53" s="100"/>
      <c r="G53" s="36"/>
      <c r="H53" s="18"/>
      <c r="I53" s="18"/>
      <c r="J53" s="19"/>
      <c r="L53" s="410"/>
      <c r="M53" s="409"/>
      <c r="N53" s="1652"/>
    </row>
    <row r="54" spans="2:14" ht="18" customHeight="1">
      <c r="B54" s="1650"/>
      <c r="C54" s="97"/>
      <c r="D54" s="36"/>
      <c r="E54" s="100"/>
      <c r="F54" s="100"/>
      <c r="G54" s="36"/>
      <c r="H54" s="18"/>
      <c r="I54" s="18"/>
      <c r="J54" s="19"/>
      <c r="L54" s="410"/>
      <c r="M54" s="409"/>
      <c r="N54" s="1652"/>
    </row>
    <row r="55" spans="2:14" ht="18" customHeight="1">
      <c r="B55" s="1650"/>
      <c r="C55" s="97"/>
      <c r="D55" s="36"/>
      <c r="E55" s="100"/>
      <c r="F55" s="100"/>
      <c r="G55" s="36"/>
      <c r="H55" s="18"/>
      <c r="I55" s="18"/>
      <c r="J55" s="19"/>
      <c r="L55" s="410"/>
      <c r="M55" s="409"/>
      <c r="N55" s="1652"/>
    </row>
    <row r="56" spans="2:14" ht="18" customHeight="1">
      <c r="B56" s="1650"/>
      <c r="C56" s="97"/>
      <c r="D56" s="36"/>
      <c r="E56" s="100"/>
      <c r="F56" s="100"/>
      <c r="G56" s="36"/>
      <c r="H56" s="18"/>
      <c r="I56" s="18"/>
      <c r="J56" s="19"/>
      <c r="L56" s="410"/>
      <c r="M56" s="409"/>
      <c r="N56" s="1652"/>
    </row>
    <row r="57" spans="2:14" ht="18" customHeight="1">
      <c r="B57" s="1650"/>
      <c r="C57" s="97"/>
      <c r="D57" s="36"/>
      <c r="E57" s="100"/>
      <c r="F57" s="100"/>
      <c r="G57" s="36"/>
      <c r="H57" s="18"/>
      <c r="I57" s="18"/>
      <c r="J57" s="19"/>
      <c r="L57" s="410"/>
      <c r="M57" s="409"/>
      <c r="N57" s="1652"/>
    </row>
    <row r="58" spans="2:14" ht="18" customHeight="1">
      <c r="B58" s="1650"/>
      <c r="C58" s="97"/>
      <c r="D58" s="36"/>
      <c r="E58" s="100"/>
      <c r="F58" s="100"/>
      <c r="G58" s="36"/>
      <c r="H58" s="18"/>
      <c r="I58" s="18"/>
      <c r="J58" s="19"/>
      <c r="L58" s="410"/>
      <c r="M58" s="409"/>
      <c r="N58" s="1652"/>
    </row>
    <row r="59" spans="2:14" ht="18" customHeight="1">
      <c r="B59" s="1650"/>
      <c r="C59" s="97"/>
      <c r="D59" s="36"/>
      <c r="E59" s="100"/>
      <c r="F59" s="100"/>
      <c r="G59" s="36"/>
      <c r="H59" s="18"/>
      <c r="I59" s="18"/>
      <c r="J59" s="19"/>
      <c r="L59" s="410"/>
      <c r="M59" s="409"/>
      <c r="N59" s="1652"/>
    </row>
    <row r="60" spans="2:14" ht="18" customHeight="1">
      <c r="B60" s="1650"/>
      <c r="C60" s="97"/>
      <c r="D60" s="36"/>
      <c r="E60" s="100"/>
      <c r="F60" s="100"/>
      <c r="G60" s="36"/>
      <c r="H60" s="18"/>
      <c r="I60" s="18"/>
      <c r="J60" s="19"/>
      <c r="L60" s="410"/>
      <c r="M60" s="409"/>
      <c r="N60" s="1652"/>
    </row>
    <row r="61" spans="2:14" ht="18" customHeight="1">
      <c r="B61" s="1650"/>
      <c r="C61" s="97"/>
      <c r="D61" s="36"/>
      <c r="E61" s="100"/>
      <c r="F61" s="100"/>
      <c r="G61" s="36"/>
      <c r="H61" s="18"/>
      <c r="I61" s="18"/>
      <c r="J61" s="19"/>
      <c r="L61" s="411" t="s">
        <v>101</v>
      </c>
      <c r="M61" s="409"/>
      <c r="N61" s="1652"/>
    </row>
    <row r="62" spans="2:14" ht="18" customHeight="1" thickBot="1">
      <c r="B62" s="1651"/>
      <c r="C62" s="98"/>
      <c r="D62" s="37"/>
      <c r="E62" s="90"/>
      <c r="F62" s="90"/>
      <c r="G62" s="37"/>
      <c r="H62" s="20"/>
      <c r="I62" s="20"/>
      <c r="J62" s="21"/>
      <c r="L62" s="412" t="s">
        <v>102</v>
      </c>
      <c r="M62" s="413"/>
      <c r="N62" s="1652"/>
    </row>
    <row r="63" spans="2:14" ht="18" customHeight="1" thickBot="1">
      <c r="B63" s="1635"/>
      <c r="C63" s="38"/>
      <c r="D63" s="33"/>
      <c r="E63" s="33"/>
      <c r="F63" s="33"/>
      <c r="G63" s="33"/>
      <c r="H63" s="16"/>
      <c r="I63" s="16"/>
      <c r="J63" s="17"/>
      <c r="L63" s="414" t="s">
        <v>105</v>
      </c>
      <c r="M63" s="405"/>
      <c r="N63" s="405"/>
    </row>
    <row r="64" spans="2:14" ht="18" customHeight="1">
      <c r="B64" s="1636"/>
      <c r="C64" s="94"/>
      <c r="D64" s="36"/>
      <c r="E64" s="36"/>
      <c r="F64" s="36"/>
      <c r="G64" s="36"/>
      <c r="H64" s="18"/>
      <c r="I64" s="18"/>
      <c r="J64" s="19"/>
      <c r="L64" s="406" t="s">
        <v>55</v>
      </c>
      <c r="M64" s="407"/>
      <c r="N64" s="1637"/>
    </row>
    <row r="65" spans="2:14" ht="18" customHeight="1" thickBot="1">
      <c r="B65" s="1636"/>
      <c r="C65" s="94"/>
      <c r="D65" s="36"/>
      <c r="E65" s="36"/>
      <c r="F65" s="36"/>
      <c r="G65" s="36"/>
      <c r="H65" s="18"/>
      <c r="I65" s="18"/>
      <c r="J65" s="19"/>
      <c r="L65" s="415" t="s">
        <v>106</v>
      </c>
      <c r="M65" s="416"/>
      <c r="N65" s="1638"/>
    </row>
    <row r="66" spans="2:14" ht="18" customHeight="1" thickBot="1">
      <c r="B66" s="1636"/>
      <c r="C66" s="95"/>
      <c r="D66" s="91"/>
      <c r="E66" s="92"/>
      <c r="F66" s="92"/>
      <c r="G66" s="91"/>
      <c r="H66" s="92"/>
      <c r="I66" s="92"/>
      <c r="J66" s="93"/>
      <c r="L66" s="417" t="s">
        <v>52</v>
      </c>
      <c r="M66" s="405"/>
      <c r="N66" s="418"/>
    </row>
    <row r="67" spans="2:14" ht="18" customHeight="1" thickTop="1" thickBot="1">
      <c r="I67" s="661">
        <f>SUM(I6:I13)*1</f>
        <v>11.865</v>
      </c>
      <c r="J67" s="662">
        <f>SUM(J20:J31)*0.7</f>
        <v>19.042624999999997</v>
      </c>
    </row>
    <row r="68" spans="2:14" ht="18" customHeight="1">
      <c r="I68" s="11"/>
      <c r="J68" s="11"/>
    </row>
    <row r="69" spans="2:14" ht="18" customHeight="1">
      <c r="I69" s="11"/>
      <c r="J69" s="11"/>
    </row>
    <row r="70" spans="2:14" ht="18" customHeight="1">
      <c r="I70" s="11"/>
      <c r="J70" s="11"/>
    </row>
    <row r="71" spans="2:14" ht="18" customHeight="1">
      <c r="I71" s="11"/>
      <c r="J71" s="11"/>
    </row>
    <row r="72" spans="2:14" ht="18" customHeight="1">
      <c r="I72" s="11"/>
      <c r="J72" s="11"/>
    </row>
    <row r="73" spans="2:14" ht="18" customHeight="1">
      <c r="I73" s="11"/>
      <c r="J73" s="11"/>
    </row>
    <row r="74" spans="2:14" ht="18" customHeight="1">
      <c r="I74" s="11"/>
      <c r="J74" s="11"/>
    </row>
    <row r="75" spans="2:14" ht="18" customHeight="1">
      <c r="I75" s="11"/>
      <c r="J75" s="11"/>
    </row>
    <row r="76" spans="2:14" ht="18" customHeight="1">
      <c r="I76" s="11"/>
      <c r="J76" s="11"/>
    </row>
    <row r="77" spans="2:14" ht="18" customHeight="1">
      <c r="I77" s="11"/>
      <c r="J77" s="11"/>
    </row>
    <row r="78" spans="2:14" ht="18" customHeight="1">
      <c r="I78" s="11"/>
      <c r="J78" s="11"/>
    </row>
    <row r="79" spans="2:14" ht="18" customHeight="1">
      <c r="I79" s="11"/>
      <c r="J79" s="11"/>
    </row>
    <row r="80" spans="2:14" ht="18" customHeight="1">
      <c r="I80" s="11"/>
      <c r="J80" s="11"/>
    </row>
    <row r="81" spans="9:10" ht="18" customHeight="1">
      <c r="I81" s="11"/>
      <c r="J81" s="11"/>
    </row>
    <row r="82" spans="9:10" ht="18" customHeight="1">
      <c r="I82" s="11"/>
      <c r="J82" s="11"/>
    </row>
    <row r="83" spans="9:10" ht="18" customHeight="1">
      <c r="I83" s="11"/>
      <c r="J83" s="11"/>
    </row>
    <row r="84" spans="9:10" ht="18" customHeight="1">
      <c r="I84" s="11"/>
      <c r="J84" s="11"/>
    </row>
    <row r="85" spans="9:10" ht="18" customHeight="1">
      <c r="I85" s="11"/>
      <c r="J85" s="11"/>
    </row>
    <row r="86" spans="9:10" ht="18" customHeight="1">
      <c r="I86" s="11"/>
      <c r="J86" s="11"/>
    </row>
    <row r="87" spans="9:10" ht="18" customHeight="1">
      <c r="I87" s="11"/>
      <c r="J87" s="11"/>
    </row>
    <row r="88" spans="9:10" ht="18" customHeight="1">
      <c r="I88" s="11"/>
      <c r="J88" s="11"/>
    </row>
    <row r="89" spans="9:10" ht="18" customHeight="1">
      <c r="I89" s="11"/>
      <c r="J89" s="11"/>
    </row>
    <row r="90" spans="9:10" ht="18" customHeight="1">
      <c r="I90" s="11"/>
      <c r="J90" s="11"/>
    </row>
    <row r="91" spans="9:10" ht="18" customHeight="1">
      <c r="I91" s="11"/>
      <c r="J91" s="11"/>
    </row>
    <row r="92" spans="9:10" ht="18" customHeight="1">
      <c r="I92" s="11"/>
      <c r="J92" s="11"/>
    </row>
    <row r="93" spans="9:10" ht="18" customHeight="1">
      <c r="I93" s="11"/>
      <c r="J93" s="11"/>
    </row>
    <row r="94" spans="9:10" ht="18" customHeight="1">
      <c r="I94" s="11"/>
      <c r="J94" s="11"/>
    </row>
    <row r="95" spans="9:10" ht="18" customHeight="1">
      <c r="I95" s="11"/>
      <c r="J95" s="11"/>
    </row>
    <row r="96" spans="9:10" ht="18" customHeight="1">
      <c r="I96" s="11"/>
      <c r="J96" s="11"/>
    </row>
    <row r="97" spans="9:10" ht="18" customHeight="1">
      <c r="I97" s="11"/>
      <c r="J97" s="11"/>
    </row>
    <row r="98" spans="9:10" ht="18" customHeight="1">
      <c r="I98" s="11"/>
      <c r="J98" s="11"/>
    </row>
    <row r="99" spans="9:10" ht="18" customHeight="1">
      <c r="I99" s="11"/>
      <c r="J99" s="11"/>
    </row>
    <row r="100" spans="9:10" ht="18" customHeight="1">
      <c r="I100" s="11"/>
      <c r="J100" s="11"/>
    </row>
    <row r="101" spans="9:10" ht="18" customHeight="1">
      <c r="I101" s="11"/>
      <c r="J101" s="11"/>
    </row>
    <row r="102" spans="9:10" ht="18" customHeight="1">
      <c r="I102" s="11"/>
      <c r="J102" s="11"/>
    </row>
    <row r="103" spans="9:10" ht="18" customHeight="1">
      <c r="I103" s="11"/>
      <c r="J103" s="11"/>
    </row>
    <row r="104" spans="9:10" ht="18" customHeight="1">
      <c r="I104" s="11"/>
      <c r="J104" s="11"/>
    </row>
    <row r="105" spans="9:10" ht="18" customHeight="1">
      <c r="I105" s="11"/>
      <c r="J105" s="11"/>
    </row>
    <row r="106" spans="9:10" ht="18" customHeight="1">
      <c r="I106" s="11"/>
      <c r="J106" s="11"/>
    </row>
    <row r="107" spans="9:10" ht="18" customHeight="1">
      <c r="I107" s="11"/>
      <c r="J107" s="11"/>
    </row>
    <row r="108" spans="9:10" ht="18" customHeight="1">
      <c r="I108" s="11"/>
      <c r="J108" s="11"/>
    </row>
    <row r="109" spans="9:10" ht="18" customHeight="1">
      <c r="I109" s="11"/>
      <c r="J109" s="11"/>
    </row>
    <row r="110" spans="9:10" ht="18" customHeight="1">
      <c r="I110" s="11"/>
      <c r="J110" s="11"/>
    </row>
    <row r="111" spans="9:10" ht="18" customHeight="1">
      <c r="I111" s="11"/>
      <c r="J111" s="11"/>
    </row>
    <row r="112" spans="9:10" ht="18" customHeight="1">
      <c r="I112" s="11"/>
      <c r="J112" s="11"/>
    </row>
    <row r="113" spans="9:10" ht="18" customHeight="1">
      <c r="I113" s="11"/>
      <c r="J113" s="11"/>
    </row>
    <row r="114" spans="9:10" ht="18" customHeight="1">
      <c r="I114" s="11"/>
      <c r="J114" s="11"/>
    </row>
    <row r="115" spans="9:10" ht="18" customHeight="1">
      <c r="I115" s="11"/>
      <c r="J115" s="11"/>
    </row>
    <row r="116" spans="9:10" ht="18" customHeight="1">
      <c r="I116" s="11"/>
      <c r="J116" s="11"/>
    </row>
    <row r="117" spans="9:10" ht="18" customHeight="1">
      <c r="I117" s="11"/>
      <c r="J117" s="11"/>
    </row>
    <row r="118" spans="9:10" ht="18" customHeight="1">
      <c r="I118" s="11"/>
      <c r="J118" s="11"/>
    </row>
    <row r="119" spans="9:10" ht="18" customHeight="1"/>
    <row r="120" spans="9:10" ht="18" customHeight="1"/>
    <row r="121" spans="9:10" ht="18" customHeight="1"/>
    <row r="122" spans="9:10" ht="18" customHeight="1"/>
    <row r="123" spans="9:10" ht="18" customHeight="1"/>
    <row r="124" spans="9:10" ht="18" customHeight="1"/>
    <row r="125" spans="9:10" ht="18" customHeight="1"/>
    <row r="126" spans="9:10" ht="18" customHeight="1"/>
    <row r="127" spans="9:10" ht="18" customHeight="1"/>
    <row r="128" spans="9:10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26.25" customHeight="1"/>
    <row r="208" ht="39" customHeight="1"/>
    <row r="209" ht="26.25" customHeight="1"/>
    <row r="210" ht="64.5" customHeight="1"/>
    <row r="211" ht="26.25" customHeight="1"/>
    <row r="212" ht="26.25" customHeight="1"/>
  </sheetData>
  <mergeCells count="8">
    <mergeCell ref="B63:B66"/>
    <mergeCell ref="N64:N65"/>
    <mergeCell ref="B3:J3"/>
    <mergeCell ref="L4:L5"/>
    <mergeCell ref="M4:N4"/>
    <mergeCell ref="B6:B33"/>
    <mergeCell ref="B34:B62"/>
    <mergeCell ref="N46:N62"/>
  </mergeCells>
  <phoneticPr fontId="0" type="noConversion"/>
  <pageMargins left="0.75" right="0.75" top="1" bottom="1" header="0" footer="0"/>
  <pageSetup paperSize="561" orientation="portrait" horizontalDpi="4294967295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B1:V312"/>
  <sheetViews>
    <sheetView topLeftCell="E40" zoomScale="70" workbookViewId="0">
      <selection activeCell="L35" sqref="L35"/>
    </sheetView>
  </sheetViews>
  <sheetFormatPr baseColWidth="10" defaultColWidth="11.44140625" defaultRowHeight="13.2"/>
  <cols>
    <col min="1" max="1" width="9.44140625" style="8" customWidth="1"/>
    <col min="2" max="2" width="9.109375" style="8" bestFit="1" customWidth="1"/>
    <col min="3" max="3" width="9.109375" style="8" customWidth="1"/>
    <col min="4" max="4" width="14.5546875" style="8" customWidth="1"/>
    <col min="5" max="5" width="11" style="8" bestFit="1" customWidth="1"/>
    <col min="6" max="6" width="7" style="8" customWidth="1"/>
    <col min="7" max="7" width="6" style="8" customWidth="1"/>
    <col min="8" max="8" width="11.44140625" style="8"/>
    <col min="9" max="9" width="12.109375" style="8" bestFit="1" customWidth="1"/>
    <col min="10" max="11" width="12.109375" style="8" customWidth="1"/>
    <col min="12" max="12" width="14.6640625" style="8" customWidth="1"/>
    <col min="13" max="18" width="17.6640625" style="8" customWidth="1"/>
    <col min="19" max="19" width="61.44140625" style="8" customWidth="1"/>
    <col min="20" max="20" width="13.6640625" style="8" customWidth="1"/>
    <col min="21" max="21" width="13.88671875" style="8" customWidth="1"/>
    <col min="22" max="16384" width="11.44140625" style="8"/>
  </cols>
  <sheetData>
    <row r="1" spans="2:22" ht="13.8" thickBot="1">
      <c r="B1" s="23"/>
      <c r="C1" s="23"/>
    </row>
    <row r="2" spans="2:22" ht="32.700000000000003" customHeight="1" thickBot="1">
      <c r="B2" s="1656" t="s">
        <v>94</v>
      </c>
      <c r="C2" s="1657"/>
      <c r="D2" s="1657"/>
      <c r="E2" s="1657"/>
      <c r="F2" s="1657"/>
      <c r="G2" s="1657"/>
      <c r="H2" s="1657"/>
      <c r="I2" s="1657"/>
      <c r="J2" s="1657"/>
      <c r="K2" s="1657"/>
      <c r="L2" s="1657"/>
    </row>
    <row r="3" spans="2:22" s="11" customFormat="1" ht="27.75" customHeight="1" thickBot="1">
      <c r="B3" s="24"/>
      <c r="C3" s="24"/>
    </row>
    <row r="4" spans="2:22" s="10" customFormat="1" ht="61.95" customHeight="1" thickBot="1">
      <c r="B4" s="13" t="s">
        <v>30</v>
      </c>
      <c r="C4" s="12"/>
      <c r="D4" s="39" t="s">
        <v>56</v>
      </c>
      <c r="E4" s="40" t="s">
        <v>45</v>
      </c>
      <c r="F4" s="40" t="s">
        <v>46</v>
      </c>
      <c r="G4" s="40" t="s">
        <v>47</v>
      </c>
      <c r="H4" s="40" t="s">
        <v>57</v>
      </c>
      <c r="I4" s="40" t="s">
        <v>49</v>
      </c>
      <c r="J4" s="40" t="s">
        <v>280</v>
      </c>
      <c r="K4" s="40" t="s">
        <v>268</v>
      </c>
      <c r="L4" s="40" t="s">
        <v>267</v>
      </c>
      <c r="M4" s="40" t="s">
        <v>196</v>
      </c>
      <c r="N4" s="324" t="s">
        <v>266</v>
      </c>
      <c r="O4" s="324" t="s">
        <v>271</v>
      </c>
      <c r="P4" s="324" t="s">
        <v>270</v>
      </c>
      <c r="Q4" s="324" t="s">
        <v>279</v>
      </c>
      <c r="R4" s="324" t="s">
        <v>438</v>
      </c>
      <c r="S4" s="324"/>
      <c r="T4" s="327" t="s">
        <v>93</v>
      </c>
      <c r="U4" s="1644" t="s">
        <v>92</v>
      </c>
      <c r="V4" s="1645"/>
    </row>
    <row r="5" spans="2:22" s="11" customFormat="1" ht="18" customHeight="1" thickBot="1">
      <c r="B5" s="1659" t="s">
        <v>253</v>
      </c>
      <c r="C5" s="1664"/>
      <c r="D5" s="83" t="s">
        <v>264</v>
      </c>
      <c r="E5" s="76">
        <v>1</v>
      </c>
      <c r="F5" s="645">
        <v>0.2</v>
      </c>
      <c r="G5" s="645">
        <v>0.25</v>
      </c>
      <c r="H5" s="645">
        <f>0.9*2</f>
        <v>1.8</v>
      </c>
      <c r="I5" s="76"/>
      <c r="J5" s="167"/>
      <c r="K5" s="167"/>
      <c r="L5" s="646">
        <f t="shared" ref="L5:L13" si="0">E5*F5*G5*H5</f>
        <v>9.0000000000000011E-2</v>
      </c>
      <c r="M5" s="25"/>
      <c r="N5" s="172"/>
      <c r="O5" s="172">
        <f t="shared" ref="O5:O13" si="1">E5*F5*H5</f>
        <v>0.36000000000000004</v>
      </c>
      <c r="P5" s="172"/>
      <c r="Q5" s="172"/>
      <c r="R5" s="172"/>
      <c r="S5" s="172"/>
      <c r="T5" s="328"/>
      <c r="U5" s="329" t="s">
        <v>90</v>
      </c>
      <c r="V5" s="329" t="s">
        <v>91</v>
      </c>
    </row>
    <row r="6" spans="2:22" s="11" customFormat="1" ht="18" customHeight="1">
      <c r="B6" s="1660"/>
      <c r="C6" s="1658"/>
      <c r="D6" s="82"/>
      <c r="E6" s="78">
        <v>1</v>
      </c>
      <c r="F6" s="78">
        <v>0.2</v>
      </c>
      <c r="G6" s="78">
        <v>0.25</v>
      </c>
      <c r="H6" s="78">
        <f>0.95*2</f>
        <v>1.9</v>
      </c>
      <c r="I6" s="78"/>
      <c r="J6" s="171"/>
      <c r="K6" s="171"/>
      <c r="L6" s="648">
        <f t="shared" si="0"/>
        <v>9.5000000000000001E-2</v>
      </c>
      <c r="M6" s="26"/>
      <c r="N6" s="172"/>
      <c r="O6" s="172">
        <f t="shared" si="1"/>
        <v>0.38</v>
      </c>
      <c r="P6" s="172"/>
      <c r="Q6" s="172"/>
      <c r="R6" s="172"/>
      <c r="S6" s="172"/>
      <c r="T6" s="330" t="s">
        <v>77</v>
      </c>
      <c r="U6" s="331"/>
      <c r="V6" s="331"/>
    </row>
    <row r="7" spans="2:22" s="11" customFormat="1" ht="18" customHeight="1">
      <c r="B7" s="1660"/>
      <c r="C7" s="1658"/>
      <c r="D7" s="77" t="s">
        <v>477</v>
      </c>
      <c r="E7" s="78">
        <v>1</v>
      </c>
      <c r="F7" s="78">
        <v>0.2</v>
      </c>
      <c r="G7" s="78">
        <v>0.3</v>
      </c>
      <c r="H7" s="78">
        <v>5.23</v>
      </c>
      <c r="I7" s="78"/>
      <c r="J7" s="171"/>
      <c r="K7" s="171"/>
      <c r="L7" s="647">
        <f t="shared" si="0"/>
        <v>0.31380000000000002</v>
      </c>
      <c r="M7" s="26"/>
      <c r="N7" s="172"/>
      <c r="O7" s="172">
        <f t="shared" si="1"/>
        <v>1.046</v>
      </c>
      <c r="P7" s="172"/>
      <c r="Q7" s="172"/>
      <c r="R7" s="172"/>
      <c r="S7" s="172"/>
      <c r="T7" s="330" t="s">
        <v>69</v>
      </c>
      <c r="U7" s="331"/>
      <c r="V7" s="331"/>
    </row>
    <row r="8" spans="2:22" s="11" customFormat="1" ht="18" customHeight="1">
      <c r="B8" s="1660"/>
      <c r="C8" s="1658"/>
      <c r="D8" s="77" t="s">
        <v>478</v>
      </c>
      <c r="E8" s="78">
        <v>1</v>
      </c>
      <c r="F8" s="78">
        <v>0.2</v>
      </c>
      <c r="G8" s="78">
        <v>0.3</v>
      </c>
      <c r="H8" s="78">
        <v>4.01</v>
      </c>
      <c r="I8" s="78"/>
      <c r="J8" s="171"/>
      <c r="K8" s="171"/>
      <c r="L8" s="647">
        <f t="shared" si="0"/>
        <v>0.24059999999999998</v>
      </c>
      <c r="M8" s="26"/>
      <c r="N8" s="172"/>
      <c r="O8" s="172">
        <f t="shared" si="1"/>
        <v>0.80200000000000005</v>
      </c>
      <c r="P8" s="172"/>
      <c r="Q8" s="172"/>
      <c r="R8" s="172"/>
      <c r="S8" s="172"/>
      <c r="T8" s="330" t="s">
        <v>78</v>
      </c>
      <c r="U8" s="331"/>
      <c r="V8" s="331"/>
    </row>
    <row r="9" spans="2:22" s="11" customFormat="1" ht="18" customHeight="1">
      <c r="B9" s="1660"/>
      <c r="C9" s="1658"/>
      <c r="D9" s="77" t="s">
        <v>479</v>
      </c>
      <c r="E9" s="78">
        <v>1</v>
      </c>
      <c r="F9" s="78">
        <v>0.2</v>
      </c>
      <c r="G9" s="78">
        <v>0.3</v>
      </c>
      <c r="H9" s="78">
        <f>3.91+2.9</f>
        <v>6.8100000000000005</v>
      </c>
      <c r="I9" s="78"/>
      <c r="J9" s="171"/>
      <c r="K9" s="171"/>
      <c r="L9" s="647">
        <f t="shared" si="0"/>
        <v>0.40860000000000002</v>
      </c>
      <c r="M9" s="26"/>
      <c r="N9" s="172"/>
      <c r="O9" s="172">
        <f t="shared" si="1"/>
        <v>1.3620000000000001</v>
      </c>
      <c r="P9" s="172"/>
      <c r="Q9" s="172"/>
      <c r="R9" s="172"/>
      <c r="S9" s="172"/>
      <c r="T9" s="330" t="s">
        <v>78</v>
      </c>
      <c r="U9" s="331"/>
      <c r="V9" s="331"/>
    </row>
    <row r="10" spans="2:22" s="11" customFormat="1" ht="18" customHeight="1">
      <c r="B10" s="1660"/>
      <c r="C10" s="1658"/>
      <c r="D10" s="77" t="s">
        <v>480</v>
      </c>
      <c r="E10" s="78">
        <v>1</v>
      </c>
      <c r="F10" s="78">
        <v>0.2</v>
      </c>
      <c r="G10" s="78">
        <v>0.3</v>
      </c>
      <c r="H10" s="78">
        <f>2.1+3.17+2.03*3+2.14+2.1+2.2+2.3+2.05</f>
        <v>22.150000000000002</v>
      </c>
      <c r="I10" s="78"/>
      <c r="J10" s="171"/>
      <c r="K10" s="171"/>
      <c r="L10" s="647">
        <f t="shared" si="0"/>
        <v>1.3290000000000002</v>
      </c>
      <c r="M10" s="26"/>
      <c r="N10" s="172"/>
      <c r="O10" s="172">
        <f t="shared" si="1"/>
        <v>4.4300000000000006</v>
      </c>
      <c r="P10" s="172"/>
      <c r="Q10" s="172"/>
      <c r="R10" s="172"/>
      <c r="S10" s="172"/>
      <c r="T10" s="330" t="s">
        <v>78</v>
      </c>
      <c r="U10" s="331"/>
      <c r="V10" s="331"/>
    </row>
    <row r="11" spans="2:22" s="11" customFormat="1" ht="18" customHeight="1">
      <c r="B11" s="1660"/>
      <c r="C11" s="1658"/>
      <c r="D11" s="77" t="s">
        <v>481</v>
      </c>
      <c r="E11" s="78">
        <v>1</v>
      </c>
      <c r="F11" s="78">
        <v>0.2</v>
      </c>
      <c r="G11" s="78">
        <v>0.3</v>
      </c>
      <c r="H11" s="78">
        <f>4.9+2.7+2.5</f>
        <v>10.100000000000001</v>
      </c>
      <c r="I11" s="78"/>
      <c r="J11" s="171"/>
      <c r="K11" s="171"/>
      <c r="L11" s="647">
        <f t="shared" si="0"/>
        <v>0.60600000000000009</v>
      </c>
      <c r="M11" s="26"/>
      <c r="N11" s="172"/>
      <c r="O11" s="172">
        <f t="shared" si="1"/>
        <v>2.0200000000000005</v>
      </c>
      <c r="P11" s="172"/>
      <c r="Q11" s="172"/>
      <c r="R11" s="172"/>
      <c r="S11" s="172"/>
      <c r="T11" s="330" t="s">
        <v>78</v>
      </c>
      <c r="U11" s="331"/>
      <c r="V11" s="331"/>
    </row>
    <row r="12" spans="2:22" s="11" customFormat="1" ht="18" customHeight="1">
      <c r="B12" s="1660"/>
      <c r="C12" s="1658"/>
      <c r="D12" s="77" t="s">
        <v>482</v>
      </c>
      <c r="E12" s="78">
        <v>1</v>
      </c>
      <c r="F12" s="78">
        <v>0.2</v>
      </c>
      <c r="G12" s="78">
        <v>0.35</v>
      </c>
      <c r="H12" s="78">
        <f>4.84+2.17+2.42*3</f>
        <v>14.27</v>
      </c>
      <c r="I12" s="78"/>
      <c r="J12" s="171"/>
      <c r="K12" s="171"/>
      <c r="L12" s="647">
        <f t="shared" si="0"/>
        <v>0.9988999999999999</v>
      </c>
      <c r="M12" s="26"/>
      <c r="N12" s="172"/>
      <c r="O12" s="172">
        <f t="shared" si="1"/>
        <v>2.8540000000000001</v>
      </c>
      <c r="P12" s="172"/>
      <c r="Q12" s="172"/>
      <c r="R12" s="172"/>
      <c r="S12" s="172"/>
      <c r="T12" s="330" t="s">
        <v>78</v>
      </c>
      <c r="U12" s="331"/>
      <c r="V12" s="331"/>
    </row>
    <row r="13" spans="2:22" s="11" customFormat="1" ht="18" customHeight="1">
      <c r="B13" s="1660"/>
      <c r="C13" s="1658"/>
      <c r="D13" s="77" t="s">
        <v>483</v>
      </c>
      <c r="E13" s="78">
        <v>1</v>
      </c>
      <c r="F13" s="78">
        <v>0.2</v>
      </c>
      <c r="G13" s="78">
        <v>0.35</v>
      </c>
      <c r="H13" s="78">
        <f>5.78*2</f>
        <v>11.56</v>
      </c>
      <c r="I13" s="78"/>
      <c r="J13" s="171"/>
      <c r="K13" s="171"/>
      <c r="L13" s="647">
        <f t="shared" si="0"/>
        <v>0.80919999999999992</v>
      </c>
      <c r="M13" s="26"/>
      <c r="N13" s="172"/>
      <c r="O13" s="172">
        <f t="shared" si="1"/>
        <v>2.3120000000000003</v>
      </c>
      <c r="P13" s="172"/>
      <c r="Q13" s="172"/>
      <c r="R13" s="172"/>
      <c r="S13" s="172"/>
      <c r="T13" s="330" t="s">
        <v>78</v>
      </c>
      <c r="U13" s="331"/>
      <c r="V13" s="331"/>
    </row>
    <row r="14" spans="2:22" s="11" customFormat="1" ht="18" customHeight="1">
      <c r="B14" s="1660"/>
      <c r="C14" s="1658"/>
      <c r="D14" s="77"/>
      <c r="E14" s="78"/>
      <c r="F14" s="78"/>
      <c r="G14" s="78"/>
      <c r="H14" s="78"/>
      <c r="I14" s="78"/>
      <c r="J14" s="168"/>
      <c r="K14" s="168"/>
      <c r="L14" s="168"/>
      <c r="M14" s="26"/>
      <c r="N14" s="172"/>
      <c r="O14" s="172"/>
      <c r="P14" s="172"/>
      <c r="Q14" s="172"/>
      <c r="R14" s="172"/>
      <c r="S14" s="172"/>
      <c r="T14" s="330" t="s">
        <v>79</v>
      </c>
      <c r="U14" s="331"/>
      <c r="V14" s="331"/>
    </row>
    <row r="15" spans="2:22" s="11" customFormat="1" ht="18" customHeight="1">
      <c r="B15" s="1660"/>
      <c r="C15" s="1658"/>
      <c r="D15" s="77" t="s">
        <v>265</v>
      </c>
      <c r="E15" s="78">
        <v>1</v>
      </c>
      <c r="F15" s="78">
        <v>0.3</v>
      </c>
      <c r="G15" s="78">
        <v>0.2</v>
      </c>
      <c r="H15" s="78">
        <f>4.15+3.65+8.47+8.3+4.15+3.8+8.74+6.32*2+7.5+8.37+7.9+1.95+3.8+8.3+4.7+2.51+8.3</f>
        <v>107.23000000000002</v>
      </c>
      <c r="I15" s="78"/>
      <c r="J15" s="168"/>
      <c r="K15" s="168">
        <f>E15*F15*G15*H15</f>
        <v>6.4338000000000006</v>
      </c>
      <c r="L15" s="168"/>
      <c r="M15" s="26"/>
      <c r="N15" s="172"/>
      <c r="O15" s="172"/>
      <c r="P15" s="172">
        <f>0.45*0.7*E15*H15</f>
        <v>33.777450000000009</v>
      </c>
      <c r="Q15" s="172"/>
      <c r="R15" s="172"/>
      <c r="S15" s="172"/>
      <c r="T15" s="330" t="s">
        <v>80</v>
      </c>
      <c r="U15" s="331"/>
      <c r="V15" s="331"/>
    </row>
    <row r="16" spans="2:22" s="11" customFormat="1" ht="18" customHeight="1">
      <c r="B16" s="1660"/>
      <c r="C16" s="1658"/>
      <c r="D16" s="77" t="s">
        <v>484</v>
      </c>
      <c r="E16" s="78">
        <v>1</v>
      </c>
      <c r="F16" s="78">
        <v>0.2</v>
      </c>
      <c r="G16" s="78">
        <v>0.2</v>
      </c>
      <c r="H16" s="78">
        <f>8.44+0.85+1.76+0.98+0.9*2+8.44+25.55+3.42+55.35+2.55+5.3*2+7.85*2+8.05</f>
        <v>143.49</v>
      </c>
      <c r="I16" s="78"/>
      <c r="J16" s="168"/>
      <c r="K16" s="168">
        <f>E16*F16*G16*H16</f>
        <v>5.7396000000000011</v>
      </c>
      <c r="L16" s="168"/>
      <c r="M16" s="26"/>
      <c r="N16" s="172"/>
      <c r="O16" s="172"/>
      <c r="P16" s="172">
        <f>0.45*0.7*E16*H16</f>
        <v>45.199350000000003</v>
      </c>
      <c r="Q16" s="172"/>
      <c r="R16" s="172"/>
      <c r="S16" s="172"/>
      <c r="T16" s="330" t="s">
        <v>81</v>
      </c>
      <c r="U16" s="331"/>
      <c r="V16" s="331"/>
    </row>
    <row r="17" spans="2:22" s="11" customFormat="1" ht="18" customHeight="1">
      <c r="B17" s="1660"/>
      <c r="C17" s="1658"/>
      <c r="D17" s="82"/>
      <c r="E17" s="86"/>
      <c r="F17" s="86"/>
      <c r="G17" s="86"/>
      <c r="H17" s="86"/>
      <c r="I17" s="86"/>
      <c r="J17" s="169"/>
      <c r="K17" s="169"/>
      <c r="L17" s="169"/>
      <c r="M17" s="26"/>
      <c r="N17" s="172"/>
      <c r="O17" s="172"/>
      <c r="P17" s="172"/>
      <c r="Q17" s="172"/>
      <c r="R17" s="172"/>
      <c r="S17" s="172"/>
      <c r="T17" s="332" t="s">
        <v>96</v>
      </c>
      <c r="U17" s="333"/>
      <c r="V17" s="333"/>
    </row>
    <row r="18" spans="2:22" s="11" customFormat="1" ht="18" customHeight="1">
      <c r="B18" s="1660"/>
      <c r="C18" s="1658"/>
      <c r="D18" s="82" t="s">
        <v>266</v>
      </c>
      <c r="E18" s="86">
        <v>42</v>
      </c>
      <c r="F18" s="86">
        <v>0.7</v>
      </c>
      <c r="G18" s="86">
        <v>0.7</v>
      </c>
      <c r="H18" s="86">
        <v>0.7</v>
      </c>
      <c r="I18" s="86"/>
      <c r="J18" s="169"/>
      <c r="K18" s="169"/>
      <c r="L18" s="169"/>
      <c r="M18" s="26"/>
      <c r="N18" s="172">
        <f>E18*F18*G18*H18</f>
        <v>14.405999999999997</v>
      </c>
      <c r="O18" s="172">
        <f>+E18*F18*G18</f>
        <v>20.58</v>
      </c>
      <c r="P18" s="172"/>
      <c r="Q18" s="172"/>
      <c r="R18" s="172"/>
      <c r="S18" s="172"/>
      <c r="T18" s="332" t="s">
        <v>95</v>
      </c>
      <c r="U18" s="333"/>
      <c r="V18" s="333"/>
    </row>
    <row r="19" spans="2:22" s="11" customFormat="1" ht="18" customHeight="1" thickBot="1">
      <c r="B19" s="1660"/>
      <c r="C19" s="1663"/>
      <c r="D19" s="79"/>
      <c r="E19" s="80">
        <v>0</v>
      </c>
      <c r="F19" s="80">
        <v>1.2</v>
      </c>
      <c r="G19" s="80">
        <v>1.2</v>
      </c>
      <c r="H19" s="80">
        <v>0.8</v>
      </c>
      <c r="I19" s="80"/>
      <c r="J19" s="170"/>
      <c r="K19" s="170"/>
      <c r="L19" s="170"/>
      <c r="M19" s="26"/>
      <c r="N19" s="172">
        <f>E19*F19*G19*H19</f>
        <v>0</v>
      </c>
      <c r="O19" s="172">
        <f>E19*F19*G19</f>
        <v>0</v>
      </c>
      <c r="P19" s="172"/>
      <c r="Q19" s="172"/>
      <c r="R19" s="172"/>
      <c r="S19" s="172"/>
      <c r="T19" s="334" t="s">
        <v>65</v>
      </c>
      <c r="U19" s="335"/>
      <c r="V19" s="335"/>
    </row>
    <row r="20" spans="2:22" s="11" customFormat="1" ht="18" customHeight="1">
      <c r="B20" s="1660"/>
      <c r="C20" s="1658"/>
      <c r="D20" s="82" t="s">
        <v>439</v>
      </c>
      <c r="E20" s="78">
        <v>0</v>
      </c>
      <c r="F20" s="78">
        <v>1</v>
      </c>
      <c r="G20" s="78">
        <v>1</v>
      </c>
      <c r="H20" s="78">
        <v>1</v>
      </c>
      <c r="I20" s="78">
        <v>0</v>
      </c>
      <c r="J20" s="168"/>
      <c r="K20" s="168"/>
      <c r="L20" s="168"/>
      <c r="M20" s="26"/>
      <c r="N20" s="172">
        <f>E20*F20*G20*H20</f>
        <v>0</v>
      </c>
      <c r="O20" s="172">
        <f>I20</f>
        <v>0</v>
      </c>
      <c r="P20" s="325"/>
      <c r="Q20" s="325"/>
      <c r="R20" s="325">
        <f>I20*0.15</f>
        <v>0</v>
      </c>
      <c r="S20" s="325"/>
    </row>
    <row r="21" spans="2:22" s="11" customFormat="1" ht="18" customHeight="1" thickBot="1">
      <c r="B21" s="1660"/>
      <c r="C21" s="1658"/>
      <c r="D21" s="79"/>
      <c r="E21" s="86">
        <v>0</v>
      </c>
      <c r="F21" s="86">
        <v>1</v>
      </c>
      <c r="G21" s="86">
        <v>1</v>
      </c>
      <c r="H21" s="86">
        <v>0.8</v>
      </c>
      <c r="I21" s="86"/>
      <c r="J21" s="80"/>
      <c r="K21" s="169"/>
      <c r="L21" s="169"/>
      <c r="M21" s="26"/>
      <c r="N21" s="172">
        <f>E21*F21*G21*H21</f>
        <v>0</v>
      </c>
      <c r="O21" s="172">
        <f>E21*F21*G21</f>
        <v>0</v>
      </c>
      <c r="P21" s="325"/>
      <c r="Q21" s="325"/>
      <c r="R21" s="325"/>
      <c r="S21" s="325"/>
    </row>
    <row r="22" spans="2:22" s="11" customFormat="1" ht="18" customHeight="1">
      <c r="B22" s="1660"/>
      <c r="C22" s="1661"/>
      <c r="D22" s="83" t="s">
        <v>77</v>
      </c>
      <c r="E22" s="76">
        <v>1</v>
      </c>
      <c r="F22" s="76">
        <v>0.3</v>
      </c>
      <c r="G22" s="76">
        <v>0.65</v>
      </c>
      <c r="H22" s="76">
        <v>7.7</v>
      </c>
      <c r="I22" s="76"/>
      <c r="J22" s="76">
        <f>E22*F22*G22*H22</f>
        <v>1.5015000000000001</v>
      </c>
      <c r="K22" s="76"/>
      <c r="L22" s="167"/>
      <c r="M22" s="25"/>
      <c r="N22" s="172"/>
      <c r="O22" s="172"/>
      <c r="P22" s="325"/>
      <c r="Q22" s="325"/>
      <c r="R22" s="325"/>
      <c r="S22" s="325"/>
    </row>
    <row r="23" spans="2:22" s="11" customFormat="1" ht="18" customHeight="1">
      <c r="B23" s="1660"/>
      <c r="C23" s="1662"/>
      <c r="D23" s="84" t="s">
        <v>69</v>
      </c>
      <c r="E23" s="78">
        <v>1</v>
      </c>
      <c r="F23" s="78">
        <v>0.3</v>
      </c>
      <c r="G23" s="78">
        <v>0.5</v>
      </c>
      <c r="H23" s="78">
        <v>5.23</v>
      </c>
      <c r="I23" s="78"/>
      <c r="J23" s="78">
        <f t="shared" ref="J23:J32" si="2">E23*F23*G23*H23</f>
        <v>0.78450000000000009</v>
      </c>
      <c r="K23" s="78"/>
      <c r="L23" s="168"/>
      <c r="M23" s="26"/>
      <c r="N23" s="172"/>
      <c r="O23" s="172"/>
      <c r="P23" s="325"/>
      <c r="Q23" s="325"/>
      <c r="R23" s="325"/>
      <c r="S23" s="325"/>
    </row>
    <row r="24" spans="2:22" s="11" customFormat="1" ht="18" customHeight="1">
      <c r="B24" s="1660"/>
      <c r="C24" s="1662"/>
      <c r="D24" s="84" t="s">
        <v>78</v>
      </c>
      <c r="E24" s="78">
        <v>1</v>
      </c>
      <c r="F24" s="78">
        <v>0.2</v>
      </c>
      <c r="G24" s="78">
        <v>0.35</v>
      </c>
      <c r="H24" s="78">
        <v>4.01</v>
      </c>
      <c r="I24" s="78"/>
      <c r="J24" s="78">
        <f t="shared" si="2"/>
        <v>0.28069999999999995</v>
      </c>
      <c r="K24" s="78"/>
      <c r="L24" s="168"/>
      <c r="M24" s="26"/>
      <c r="N24" s="172"/>
      <c r="O24" s="172"/>
      <c r="P24" s="325"/>
      <c r="Q24" s="325"/>
      <c r="R24" s="325"/>
      <c r="S24" s="325"/>
    </row>
    <row r="25" spans="2:22" s="11" customFormat="1" ht="18" customHeight="1">
      <c r="B25" s="1660"/>
      <c r="C25" s="1662"/>
      <c r="D25" s="84" t="s">
        <v>79</v>
      </c>
      <c r="E25" s="78">
        <v>1</v>
      </c>
      <c r="F25" s="78">
        <v>0.2</v>
      </c>
      <c r="G25" s="78">
        <v>0.35</v>
      </c>
      <c r="H25" s="78">
        <f>3.95+2.9+2.15+2.04</f>
        <v>11.04</v>
      </c>
      <c r="I25" s="78"/>
      <c r="J25" s="78">
        <f t="shared" si="2"/>
        <v>0.77279999999999982</v>
      </c>
      <c r="K25" s="78"/>
      <c r="L25" s="168"/>
      <c r="M25" s="26"/>
      <c r="N25" s="172"/>
      <c r="O25" s="172"/>
      <c r="P25" s="325"/>
      <c r="Q25" s="325"/>
      <c r="R25" s="325"/>
      <c r="S25" s="325"/>
    </row>
    <row r="26" spans="2:22" s="11" customFormat="1" ht="18" customHeight="1">
      <c r="B26" s="1660"/>
      <c r="C26" s="1662"/>
      <c r="D26" s="84" t="s">
        <v>80</v>
      </c>
      <c r="E26" s="78">
        <v>1</v>
      </c>
      <c r="F26" s="78">
        <v>0.2</v>
      </c>
      <c r="G26" s="78">
        <v>0.35</v>
      </c>
      <c r="H26" s="78">
        <f>3.12+2.05+2.05+2.2+2.95</f>
        <v>12.370000000000001</v>
      </c>
      <c r="I26" s="78"/>
      <c r="J26" s="78">
        <f t="shared" si="2"/>
        <v>0.8659</v>
      </c>
      <c r="K26" s="78"/>
      <c r="L26" s="168"/>
      <c r="M26" s="26"/>
      <c r="N26" s="325"/>
      <c r="O26" s="325"/>
      <c r="P26" s="325"/>
      <c r="Q26" s="325"/>
      <c r="R26" s="325"/>
      <c r="S26" s="325"/>
    </row>
    <row r="27" spans="2:22" s="11" customFormat="1" ht="18" customHeight="1">
      <c r="B27" s="1660"/>
      <c r="C27" s="1662"/>
      <c r="D27" s="84" t="s">
        <v>81</v>
      </c>
      <c r="E27" s="78">
        <v>1</v>
      </c>
      <c r="F27" s="78">
        <v>0.25</v>
      </c>
      <c r="G27" s="78">
        <v>0.35</v>
      </c>
      <c r="H27" s="78">
        <f>4.85+5.4+5.3*2</f>
        <v>20.85</v>
      </c>
      <c r="I27" s="78"/>
      <c r="J27" s="78">
        <f t="shared" si="2"/>
        <v>1.8243750000000001</v>
      </c>
      <c r="K27" s="78"/>
      <c r="L27" s="168"/>
      <c r="M27" s="26"/>
      <c r="N27" s="325"/>
      <c r="O27" s="325"/>
      <c r="P27" s="325"/>
      <c r="Q27" s="325"/>
      <c r="R27" s="325"/>
      <c r="S27" s="325"/>
    </row>
    <row r="28" spans="2:22" s="11" customFormat="1" ht="18" customHeight="1">
      <c r="B28" s="1660"/>
      <c r="C28" s="1662"/>
      <c r="D28" s="82" t="s">
        <v>489</v>
      </c>
      <c r="E28" s="86">
        <v>1</v>
      </c>
      <c r="F28" s="86">
        <v>0.3</v>
      </c>
      <c r="G28" s="86">
        <v>0.5</v>
      </c>
      <c r="H28" s="86">
        <f>7.85*2+2</f>
        <v>17.7</v>
      </c>
      <c r="I28" s="86"/>
      <c r="J28" s="86">
        <f t="shared" si="2"/>
        <v>2.6549999999999998</v>
      </c>
      <c r="K28" s="86"/>
      <c r="L28" s="169"/>
      <c r="M28" s="26"/>
      <c r="N28" s="325"/>
      <c r="O28" s="325"/>
      <c r="P28" s="325"/>
      <c r="Q28" s="325"/>
      <c r="R28" s="325"/>
      <c r="S28" s="325"/>
    </row>
    <row r="29" spans="2:22" s="11" customFormat="1" ht="18" customHeight="1">
      <c r="B29" s="1660"/>
      <c r="C29" s="1662"/>
      <c r="D29" s="77" t="s">
        <v>490</v>
      </c>
      <c r="E29" s="78">
        <v>1</v>
      </c>
      <c r="F29" s="78">
        <v>0.3</v>
      </c>
      <c r="G29" s="78">
        <v>0.5</v>
      </c>
      <c r="H29" s="78">
        <f>5.8*2</f>
        <v>11.6</v>
      </c>
      <c r="I29" s="78"/>
      <c r="J29" s="78">
        <f t="shared" si="2"/>
        <v>1.74</v>
      </c>
      <c r="K29" s="78"/>
      <c r="L29" s="168"/>
      <c r="M29" s="26"/>
      <c r="N29" s="325"/>
      <c r="O29" s="325"/>
      <c r="P29" s="325"/>
      <c r="Q29" s="325"/>
      <c r="R29" s="325"/>
      <c r="S29" s="325"/>
    </row>
    <row r="30" spans="2:22" s="11" customFormat="1" ht="18" customHeight="1">
      <c r="B30" s="1660"/>
      <c r="C30" s="1662"/>
      <c r="D30" s="77" t="s">
        <v>491</v>
      </c>
      <c r="E30" s="78">
        <v>1</v>
      </c>
      <c r="F30" s="78">
        <v>0.2</v>
      </c>
      <c r="G30" s="78">
        <v>0.4</v>
      </c>
      <c r="H30" s="78">
        <f>2.42*2</f>
        <v>4.84</v>
      </c>
      <c r="I30" s="78"/>
      <c r="J30" s="78">
        <f t="shared" si="2"/>
        <v>0.38720000000000004</v>
      </c>
      <c r="K30" s="78"/>
      <c r="L30" s="168"/>
      <c r="M30" s="26"/>
      <c r="N30" s="325"/>
      <c r="O30" s="325"/>
      <c r="P30" s="325"/>
      <c r="Q30" s="325"/>
      <c r="R30" s="325"/>
      <c r="S30" s="325"/>
    </row>
    <row r="31" spans="2:22" s="11" customFormat="1" ht="18" customHeight="1">
      <c r="B31" s="1660"/>
      <c r="C31" s="1662"/>
      <c r="D31" s="77" t="s">
        <v>493</v>
      </c>
      <c r="E31" s="78">
        <v>1</v>
      </c>
      <c r="F31" s="78">
        <v>0.2</v>
      </c>
      <c r="G31" s="78">
        <v>0.3</v>
      </c>
      <c r="H31" s="78">
        <f>3.6+2.2+3.6+8.5+1.05*4</f>
        <v>22.099999999999998</v>
      </c>
      <c r="I31" s="78"/>
      <c r="J31" s="78">
        <f t="shared" si="2"/>
        <v>1.3259999999999998</v>
      </c>
      <c r="K31" s="78"/>
      <c r="L31" s="168"/>
      <c r="M31" s="26"/>
      <c r="N31" s="325"/>
      <c r="O31" s="325"/>
      <c r="P31" s="325"/>
      <c r="Q31" s="325"/>
      <c r="R31" s="325"/>
      <c r="S31" s="325"/>
    </row>
    <row r="32" spans="2:22" s="11" customFormat="1" ht="18" customHeight="1" thickBot="1">
      <c r="B32" s="1660"/>
      <c r="C32" s="1662"/>
      <c r="D32" s="79" t="s">
        <v>492</v>
      </c>
      <c r="E32" s="80">
        <v>1</v>
      </c>
      <c r="F32" s="80">
        <v>0.3</v>
      </c>
      <c r="G32" s="80">
        <v>0.15</v>
      </c>
      <c r="H32" s="80">
        <f>2.25*2+1.95*2+3.2*2+2.45*2+1*4+7.6+2.4*6+2.9*3+2+1.9+7.25*3</f>
        <v>80.050000000000011</v>
      </c>
      <c r="I32" s="80"/>
      <c r="J32" s="80">
        <f t="shared" si="2"/>
        <v>3.6022500000000002</v>
      </c>
      <c r="K32" s="80"/>
      <c r="L32" s="170"/>
      <c r="M32" s="27"/>
      <c r="N32" s="325"/>
      <c r="O32" s="325"/>
      <c r="P32" s="325"/>
      <c r="Q32" s="325"/>
      <c r="R32" s="325"/>
      <c r="S32" s="325"/>
    </row>
    <row r="33" spans="2:19" s="11" customFormat="1" ht="18" customHeight="1">
      <c r="B33" s="1660"/>
      <c r="C33" s="1658"/>
      <c r="D33" s="84" t="s">
        <v>65</v>
      </c>
      <c r="E33" s="85">
        <v>1</v>
      </c>
      <c r="F33" s="85">
        <v>0.2</v>
      </c>
      <c r="G33" s="85">
        <v>0.2</v>
      </c>
      <c r="H33" s="85">
        <f>8.4+1.1+2.3+9.97+1.07+1.63+8.35+6.32*2+8.37+0.85*3+2.54+9.73+2.7+6.3+5.23+1.5+7.3+4.6+5.3*3+7.05+1.25+10.2+7.02+7.23+1.93+7.35+1.2+3.3+1.73+2.04+2.42+2.1*3</f>
        <v>171.19999999999996</v>
      </c>
      <c r="I33" s="85"/>
      <c r="J33" s="171"/>
      <c r="K33" s="171"/>
      <c r="L33" s="171"/>
      <c r="M33" s="26">
        <f>E33*F33*G33*H33</f>
        <v>6.8479999999999999</v>
      </c>
      <c r="N33" s="325"/>
      <c r="O33" s="325"/>
      <c r="P33" s="325"/>
      <c r="Q33" s="325"/>
      <c r="R33" s="325"/>
      <c r="S33" s="325"/>
    </row>
    <row r="34" spans="2:19" s="11" customFormat="1" ht="18" customHeight="1">
      <c r="B34" s="1660"/>
      <c r="C34" s="1658"/>
      <c r="D34" s="77" t="s">
        <v>485</v>
      </c>
      <c r="E34" s="78">
        <v>1</v>
      </c>
      <c r="F34" s="78">
        <v>0.3</v>
      </c>
      <c r="G34" s="78">
        <v>0.2</v>
      </c>
      <c r="H34" s="78">
        <f>1.85+1.2</f>
        <v>3.05</v>
      </c>
      <c r="I34" s="78"/>
      <c r="J34" s="171"/>
      <c r="K34" s="168"/>
      <c r="L34" s="168"/>
      <c r="M34" s="26">
        <f>E34*F34*G34*H34</f>
        <v>0.183</v>
      </c>
      <c r="N34" s="325"/>
      <c r="O34" s="325"/>
      <c r="P34" s="325"/>
      <c r="Q34" s="325"/>
      <c r="R34" s="325"/>
      <c r="S34" s="325"/>
    </row>
    <row r="35" spans="2:19" s="11" customFormat="1" ht="18" customHeight="1">
      <c r="B35" s="1660"/>
      <c r="C35" s="1658"/>
      <c r="D35" s="77" t="s">
        <v>486</v>
      </c>
      <c r="E35" s="78">
        <v>1</v>
      </c>
      <c r="F35" s="78">
        <v>0.3</v>
      </c>
      <c r="G35" s="78">
        <v>0.25</v>
      </c>
      <c r="H35" s="78">
        <f>3.07+4.1+7+1.2*3+5.78</f>
        <v>23.55</v>
      </c>
      <c r="I35" s="78"/>
      <c r="J35" s="171"/>
      <c r="K35" s="168"/>
      <c r="L35" s="168"/>
      <c r="M35" s="26">
        <f>E35*F35*G35*H35</f>
        <v>1.7662500000000001</v>
      </c>
      <c r="N35" s="325"/>
      <c r="O35" s="325"/>
      <c r="P35" s="325"/>
      <c r="Q35" s="325"/>
      <c r="R35" s="325"/>
      <c r="S35" s="325"/>
    </row>
    <row r="36" spans="2:19" s="11" customFormat="1" ht="18" customHeight="1">
      <c r="B36" s="1660"/>
      <c r="C36" s="1658"/>
      <c r="D36" s="77" t="s">
        <v>487</v>
      </c>
      <c r="E36" s="78">
        <v>1</v>
      </c>
      <c r="F36" s="78">
        <v>0.3</v>
      </c>
      <c r="G36" s="78">
        <v>0.35</v>
      </c>
      <c r="H36" s="78">
        <v>9.3800000000000008</v>
      </c>
      <c r="I36" s="78"/>
      <c r="J36" s="171"/>
      <c r="K36" s="168"/>
      <c r="L36" s="168"/>
      <c r="M36" s="26">
        <f>E36*F36*G36*H36</f>
        <v>0.9849</v>
      </c>
      <c r="N36" s="325"/>
      <c r="O36" s="325"/>
      <c r="P36" s="325"/>
      <c r="Q36" s="325"/>
      <c r="R36" s="325"/>
      <c r="S36" s="325"/>
    </row>
    <row r="37" spans="2:19" s="11" customFormat="1" ht="18" customHeight="1">
      <c r="B37" s="1660"/>
      <c r="C37" s="1658"/>
      <c r="D37" s="77" t="s">
        <v>488</v>
      </c>
      <c r="E37" s="78">
        <v>1</v>
      </c>
      <c r="F37" s="78">
        <v>0.3</v>
      </c>
      <c r="G37" s="78">
        <v>0.5</v>
      </c>
      <c r="H37" s="78">
        <f>1.3*4+4.2+1.1*2+3.7+3.5+2.8+1.3*3+0.95*3+1.9+1+2.7+5.78</f>
        <v>39.730000000000004</v>
      </c>
      <c r="I37" s="78"/>
      <c r="J37" s="171"/>
      <c r="K37" s="168"/>
      <c r="L37" s="168"/>
      <c r="M37" s="26">
        <f>E37*F37*G37*H37</f>
        <v>5.9595000000000002</v>
      </c>
      <c r="N37" s="325"/>
      <c r="O37" s="325"/>
      <c r="P37" s="325"/>
      <c r="Q37" s="325"/>
      <c r="R37" s="325"/>
      <c r="S37" s="325"/>
    </row>
    <row r="38" spans="2:19" s="11" customFormat="1" ht="18" customHeight="1" thickBot="1">
      <c r="B38" s="1660"/>
      <c r="C38" s="1663"/>
      <c r="D38" s="79"/>
      <c r="E38" s="80"/>
      <c r="F38" s="80"/>
      <c r="G38" s="80"/>
      <c r="H38" s="80"/>
      <c r="I38" s="80"/>
      <c r="J38" s="170"/>
      <c r="K38" s="170"/>
      <c r="L38" s="170"/>
      <c r="M38" s="27"/>
      <c r="N38" s="325"/>
      <c r="O38" s="325"/>
      <c r="P38" s="325"/>
      <c r="Q38" s="325"/>
      <c r="R38" s="325"/>
      <c r="S38" s="325"/>
    </row>
    <row r="39" spans="2:19" s="11" customFormat="1" ht="18" customHeight="1">
      <c r="B39" s="1649" t="s">
        <v>256</v>
      </c>
      <c r="C39" s="1653"/>
      <c r="D39" s="583" t="s">
        <v>95</v>
      </c>
      <c r="E39" s="584">
        <v>0</v>
      </c>
      <c r="F39" s="584">
        <v>0.25</v>
      </c>
      <c r="G39" s="584">
        <v>0.4</v>
      </c>
      <c r="H39" s="584">
        <f>520*1.2</f>
        <v>624</v>
      </c>
      <c r="I39" s="584"/>
      <c r="J39" s="585">
        <f>E39*F39*G39*H39</f>
        <v>0</v>
      </c>
      <c r="K39" s="586"/>
      <c r="L39" s="586"/>
      <c r="M39" s="26"/>
      <c r="N39" s="325"/>
      <c r="O39" s="325"/>
      <c r="P39" s="325"/>
      <c r="Q39" s="325"/>
      <c r="R39" s="325"/>
      <c r="S39" s="325"/>
    </row>
    <row r="40" spans="2:19" s="11" customFormat="1" ht="18" customHeight="1" thickBot="1">
      <c r="B40" s="1650"/>
      <c r="C40" s="1654"/>
      <c r="D40" s="587"/>
      <c r="E40" s="588">
        <v>0</v>
      </c>
      <c r="F40" s="588">
        <v>0.3</v>
      </c>
      <c r="G40" s="588">
        <v>0.4</v>
      </c>
      <c r="H40" s="588">
        <v>4</v>
      </c>
      <c r="I40" s="588"/>
      <c r="J40" s="585">
        <f>E40*F40*G40*H40</f>
        <v>0</v>
      </c>
      <c r="K40" s="585"/>
      <c r="L40" s="585"/>
      <c r="M40" s="26"/>
      <c r="N40" s="325"/>
      <c r="O40" s="325"/>
      <c r="P40" s="325"/>
      <c r="Q40" s="325"/>
      <c r="R40" s="325"/>
      <c r="S40" s="325"/>
    </row>
    <row r="41" spans="2:19" s="11" customFormat="1" ht="18" customHeight="1">
      <c r="B41" s="1650"/>
      <c r="C41" s="1654"/>
      <c r="D41" s="589"/>
      <c r="E41" s="588">
        <v>0</v>
      </c>
      <c r="F41" s="588">
        <v>0.3</v>
      </c>
      <c r="G41" s="588">
        <v>0.4</v>
      </c>
      <c r="H41" s="588">
        <v>6.5</v>
      </c>
      <c r="I41" s="588"/>
      <c r="J41" s="585">
        <f>E41*F41*G41*H41</f>
        <v>0</v>
      </c>
      <c r="K41" s="585"/>
      <c r="L41" s="585"/>
      <c r="M41" s="26"/>
      <c r="N41" s="325"/>
      <c r="O41" s="325"/>
      <c r="P41" s="325"/>
      <c r="Q41" s="325"/>
      <c r="R41" s="325"/>
      <c r="S41" s="325"/>
    </row>
    <row r="42" spans="2:19" s="11" customFormat="1" ht="18" customHeight="1">
      <c r="B42" s="1650"/>
      <c r="C42" s="1654"/>
      <c r="D42" s="583" t="s">
        <v>65</v>
      </c>
      <c r="E42" s="588">
        <v>0</v>
      </c>
      <c r="F42" s="588">
        <v>0.2</v>
      </c>
      <c r="G42" s="588">
        <v>0.2</v>
      </c>
      <c r="H42" s="588">
        <v>95</v>
      </c>
      <c r="I42" s="588"/>
      <c r="J42" s="585"/>
      <c r="K42" s="585"/>
      <c r="L42" s="585"/>
      <c r="M42" s="26">
        <f>E42*F42*G42*H42</f>
        <v>0</v>
      </c>
      <c r="N42" s="325"/>
      <c r="O42" s="325"/>
      <c r="P42" s="325"/>
      <c r="Q42" s="325"/>
      <c r="R42" s="325"/>
      <c r="S42" s="325"/>
    </row>
    <row r="43" spans="2:19" s="11" customFormat="1" ht="18" customHeight="1">
      <c r="B43" s="1650"/>
      <c r="C43" s="1654"/>
      <c r="D43" s="583"/>
      <c r="E43" s="588">
        <v>0</v>
      </c>
      <c r="F43" s="588">
        <v>0.3</v>
      </c>
      <c r="G43" s="588">
        <v>0.2</v>
      </c>
      <c r="H43" s="588">
        <v>3</v>
      </c>
      <c r="I43" s="588"/>
      <c r="J43" s="585"/>
      <c r="K43" s="585"/>
      <c r="L43" s="585"/>
      <c r="M43" s="26">
        <f>E43*F43*G43*H43</f>
        <v>0</v>
      </c>
      <c r="N43" s="325"/>
      <c r="O43" s="325"/>
      <c r="P43" s="325"/>
      <c r="Q43" s="325"/>
      <c r="R43" s="325"/>
      <c r="S43" s="325"/>
    </row>
    <row r="44" spans="2:19" s="11" customFormat="1" ht="18" customHeight="1">
      <c r="B44" s="1650"/>
      <c r="C44" s="1654"/>
      <c r="D44" s="583"/>
      <c r="E44" s="588"/>
      <c r="F44" s="588"/>
      <c r="G44" s="588"/>
      <c r="H44" s="588"/>
      <c r="I44" s="588"/>
      <c r="J44" s="585"/>
      <c r="K44" s="585"/>
      <c r="L44" s="585"/>
      <c r="M44" s="26"/>
      <c r="N44" s="325"/>
      <c r="O44" s="325"/>
      <c r="P44" s="325"/>
      <c r="Q44" s="325"/>
      <c r="R44" s="325"/>
      <c r="S44" s="325"/>
    </row>
    <row r="45" spans="2:19" s="11" customFormat="1" ht="18" customHeight="1">
      <c r="B45" s="1650"/>
      <c r="C45" s="1654"/>
      <c r="D45" s="583"/>
      <c r="E45" s="588"/>
      <c r="F45" s="588"/>
      <c r="G45" s="588"/>
      <c r="H45" s="588"/>
      <c r="I45" s="588"/>
      <c r="J45" s="585"/>
      <c r="K45" s="585"/>
      <c r="L45" s="585"/>
      <c r="M45" s="26"/>
      <c r="N45" s="325"/>
      <c r="O45" s="325"/>
      <c r="P45" s="325"/>
      <c r="Q45" s="325"/>
      <c r="R45" s="325"/>
      <c r="S45" s="325"/>
    </row>
    <row r="46" spans="2:19" s="11" customFormat="1" ht="18" customHeight="1">
      <c r="B46" s="1650"/>
      <c r="C46" s="1654"/>
      <c r="D46" s="590"/>
      <c r="E46" s="591"/>
      <c r="F46" s="591"/>
      <c r="G46" s="591"/>
      <c r="H46" s="591"/>
      <c r="I46" s="591"/>
      <c r="J46" s="592"/>
      <c r="K46" s="592"/>
      <c r="L46" s="592"/>
      <c r="M46" s="26"/>
      <c r="N46" s="325"/>
      <c r="O46" s="325"/>
      <c r="P46" s="325"/>
      <c r="Q46" s="325"/>
      <c r="R46" s="325"/>
      <c r="S46" s="325"/>
    </row>
    <row r="47" spans="2:19" s="11" customFormat="1" ht="18" customHeight="1">
      <c r="B47" s="1650"/>
      <c r="C47" s="1654"/>
      <c r="D47" s="590"/>
      <c r="E47" s="591"/>
      <c r="F47" s="591"/>
      <c r="G47" s="591"/>
      <c r="H47" s="591"/>
      <c r="I47" s="591"/>
      <c r="J47" s="592"/>
      <c r="K47" s="592"/>
      <c r="L47" s="592"/>
      <c r="M47" s="26"/>
      <c r="N47" s="325"/>
      <c r="O47" s="325"/>
      <c r="P47" s="325"/>
      <c r="Q47" s="325"/>
      <c r="R47" s="325"/>
      <c r="S47" s="325"/>
    </row>
    <row r="48" spans="2:19" s="11" customFormat="1" ht="18" customHeight="1" thickBot="1">
      <c r="B48" s="1650"/>
      <c r="C48" s="1655"/>
      <c r="D48" s="587"/>
      <c r="E48" s="593"/>
      <c r="F48" s="593"/>
      <c r="G48" s="593"/>
      <c r="H48" s="593"/>
      <c r="I48" s="593"/>
      <c r="J48" s="594"/>
      <c r="K48" s="594"/>
      <c r="L48" s="594"/>
      <c r="M48" s="26"/>
      <c r="N48" s="325"/>
      <c r="O48" s="325"/>
      <c r="P48" s="325"/>
      <c r="Q48" s="325"/>
      <c r="R48" s="325"/>
      <c r="S48" s="325"/>
    </row>
    <row r="49" spans="2:19" s="11" customFormat="1" ht="18" customHeight="1">
      <c r="B49" s="1650"/>
      <c r="C49" s="1654"/>
      <c r="D49" s="590"/>
      <c r="E49" s="588"/>
      <c r="F49" s="588"/>
      <c r="G49" s="588"/>
      <c r="H49" s="588"/>
      <c r="I49" s="588"/>
      <c r="J49" s="585"/>
      <c r="K49" s="585"/>
      <c r="L49" s="585"/>
      <c r="M49" s="87"/>
      <c r="N49" s="325"/>
      <c r="O49" s="325"/>
      <c r="P49" s="325"/>
      <c r="Q49" s="325"/>
      <c r="R49" s="325"/>
      <c r="S49" s="325"/>
    </row>
    <row r="50" spans="2:19" s="11" customFormat="1" ht="18" customHeight="1" thickBot="1">
      <c r="B50" s="1650"/>
      <c r="C50" s="1654"/>
      <c r="D50" s="590"/>
      <c r="E50" s="588"/>
      <c r="F50" s="588"/>
      <c r="G50" s="588"/>
      <c r="H50" s="588"/>
      <c r="I50" s="588"/>
      <c r="J50" s="585"/>
      <c r="K50" s="585"/>
      <c r="L50" s="585"/>
      <c r="M50" s="26"/>
      <c r="N50" s="325"/>
      <c r="O50" s="325"/>
      <c r="P50" s="325"/>
      <c r="Q50" s="325"/>
      <c r="R50" s="325"/>
      <c r="S50" s="325"/>
    </row>
    <row r="51" spans="2:19" s="11" customFormat="1" ht="18" customHeight="1">
      <c r="B51" s="1650"/>
      <c r="C51" s="1653"/>
      <c r="D51" s="595"/>
      <c r="E51" s="584"/>
      <c r="F51" s="584"/>
      <c r="G51" s="584"/>
      <c r="H51" s="584"/>
      <c r="I51" s="584"/>
      <c r="J51" s="586"/>
      <c r="K51" s="586"/>
      <c r="L51" s="586"/>
      <c r="M51" s="26"/>
      <c r="N51" s="325"/>
      <c r="O51" s="325"/>
      <c r="P51" s="325"/>
      <c r="Q51" s="325"/>
      <c r="R51" s="325"/>
      <c r="S51" s="325"/>
    </row>
    <row r="52" spans="2:19" s="11" customFormat="1" ht="18" customHeight="1">
      <c r="B52" s="1650"/>
      <c r="C52" s="1654"/>
      <c r="D52" s="583"/>
      <c r="E52" s="588"/>
      <c r="F52" s="588"/>
      <c r="G52" s="588"/>
      <c r="H52" s="588"/>
      <c r="I52" s="588"/>
      <c r="J52" s="585"/>
      <c r="K52" s="585"/>
      <c r="L52" s="585"/>
      <c r="M52" s="26"/>
      <c r="N52" s="325"/>
      <c r="O52" s="325"/>
      <c r="P52" s="325"/>
      <c r="Q52" s="325"/>
      <c r="R52" s="325"/>
      <c r="S52" s="325"/>
    </row>
    <row r="53" spans="2:19" s="11" customFormat="1" ht="18" customHeight="1">
      <c r="B53" s="1650"/>
      <c r="C53" s="1654"/>
      <c r="D53" s="583"/>
      <c r="E53" s="588"/>
      <c r="F53" s="588"/>
      <c r="G53" s="588"/>
      <c r="H53" s="588"/>
      <c r="I53" s="588"/>
      <c r="J53" s="585"/>
      <c r="K53" s="585"/>
      <c r="L53" s="585"/>
      <c r="M53" s="26"/>
      <c r="N53" s="325"/>
      <c r="O53" s="325"/>
      <c r="P53" s="325"/>
      <c r="Q53" s="325"/>
      <c r="R53" s="325"/>
      <c r="S53" s="325"/>
    </row>
    <row r="54" spans="2:19" s="11" customFormat="1" ht="18" customHeight="1">
      <c r="B54" s="1650"/>
      <c r="C54" s="1654"/>
      <c r="D54" s="583"/>
      <c r="E54" s="588"/>
      <c r="F54" s="588"/>
      <c r="G54" s="588"/>
      <c r="H54" s="588"/>
      <c r="I54" s="588"/>
      <c r="J54" s="585"/>
      <c r="K54" s="585"/>
      <c r="L54" s="585"/>
      <c r="M54" s="26"/>
      <c r="N54" s="325"/>
      <c r="O54" s="325"/>
      <c r="P54" s="325"/>
      <c r="Q54" s="325"/>
      <c r="R54" s="325"/>
      <c r="S54" s="325"/>
    </row>
    <row r="55" spans="2:19" s="11" customFormat="1" ht="18" customHeight="1">
      <c r="B55" s="1650"/>
      <c r="C55" s="1654"/>
      <c r="D55" s="583"/>
      <c r="E55" s="588"/>
      <c r="F55" s="588"/>
      <c r="G55" s="588"/>
      <c r="H55" s="588"/>
      <c r="I55" s="588"/>
      <c r="J55" s="585"/>
      <c r="K55" s="585"/>
      <c r="L55" s="585"/>
      <c r="M55" s="26"/>
      <c r="N55" s="325"/>
      <c r="O55" s="325"/>
      <c r="P55" s="325"/>
      <c r="Q55" s="325"/>
      <c r="R55" s="325"/>
      <c r="S55" s="325"/>
    </row>
    <row r="56" spans="2:19" s="11" customFormat="1" ht="18" customHeight="1">
      <c r="B56" s="1650"/>
      <c r="C56" s="1654"/>
      <c r="D56" s="583"/>
      <c r="E56" s="588"/>
      <c r="F56" s="588"/>
      <c r="G56" s="588"/>
      <c r="H56" s="588"/>
      <c r="I56" s="588"/>
      <c r="J56" s="585"/>
      <c r="K56" s="585"/>
      <c r="L56" s="585"/>
      <c r="M56" s="26"/>
      <c r="N56" s="325"/>
      <c r="O56" s="325"/>
      <c r="P56" s="325"/>
      <c r="Q56" s="325"/>
      <c r="R56" s="325"/>
      <c r="S56" s="325"/>
    </row>
    <row r="57" spans="2:19" s="11" customFormat="1" ht="18" customHeight="1" thickBot="1">
      <c r="B57" s="1650"/>
      <c r="C57" s="1655"/>
      <c r="D57" s="587"/>
      <c r="E57" s="593"/>
      <c r="F57" s="593"/>
      <c r="G57" s="593"/>
      <c r="H57" s="593"/>
      <c r="I57" s="593"/>
      <c r="J57" s="594"/>
      <c r="K57" s="594"/>
      <c r="L57" s="594"/>
      <c r="M57" s="26"/>
      <c r="N57" s="325"/>
      <c r="O57" s="325"/>
      <c r="P57" s="325"/>
      <c r="Q57" s="325"/>
      <c r="R57" s="325"/>
      <c r="S57" s="325"/>
    </row>
    <row r="58" spans="2:19" s="11" customFormat="1" ht="18" customHeight="1">
      <c r="B58" s="1650"/>
      <c r="C58" s="1654"/>
      <c r="D58" s="589"/>
      <c r="E58" s="596"/>
      <c r="F58" s="596"/>
      <c r="G58" s="596"/>
      <c r="H58" s="596"/>
      <c r="I58" s="596"/>
      <c r="J58" s="597"/>
      <c r="K58" s="597"/>
      <c r="L58" s="597"/>
      <c r="M58" s="26"/>
      <c r="N58" s="325"/>
      <c r="O58" s="325"/>
      <c r="P58" s="325"/>
      <c r="Q58" s="325"/>
      <c r="R58" s="325"/>
      <c r="S58" s="325"/>
    </row>
    <row r="59" spans="2:19" s="11" customFormat="1" ht="18" customHeight="1">
      <c r="B59" s="1650"/>
      <c r="C59" s="1654"/>
      <c r="D59" s="583"/>
      <c r="E59" s="588"/>
      <c r="F59" s="588"/>
      <c r="G59" s="588"/>
      <c r="H59" s="588"/>
      <c r="I59" s="588"/>
      <c r="J59" s="585"/>
      <c r="K59" s="585"/>
      <c r="L59" s="585"/>
      <c r="M59" s="26"/>
      <c r="N59" s="325"/>
      <c r="O59" s="325"/>
      <c r="P59" s="325"/>
      <c r="Q59" s="325"/>
      <c r="R59" s="325"/>
      <c r="S59" s="325"/>
    </row>
    <row r="60" spans="2:19" s="11" customFormat="1" ht="18" customHeight="1">
      <c r="B60" s="1650"/>
      <c r="C60" s="1654"/>
      <c r="D60" s="583"/>
      <c r="E60" s="588"/>
      <c r="F60" s="588"/>
      <c r="G60" s="588"/>
      <c r="H60" s="588"/>
      <c r="I60" s="588"/>
      <c r="J60" s="585"/>
      <c r="K60" s="585"/>
      <c r="L60" s="585"/>
      <c r="M60" s="26"/>
      <c r="N60" s="325"/>
      <c r="O60" s="325"/>
      <c r="P60" s="325"/>
      <c r="Q60" s="325"/>
      <c r="R60" s="325"/>
      <c r="S60" s="325"/>
    </row>
    <row r="61" spans="2:19" s="11" customFormat="1" ht="18" customHeight="1" thickBot="1">
      <c r="B61" s="1650"/>
      <c r="C61" s="1655"/>
      <c r="D61" s="587"/>
      <c r="E61" s="593"/>
      <c r="F61" s="593"/>
      <c r="G61" s="593"/>
      <c r="H61" s="593"/>
      <c r="I61" s="593"/>
      <c r="J61" s="594"/>
      <c r="K61" s="594"/>
      <c r="L61" s="594"/>
      <c r="M61" s="27"/>
      <c r="N61" s="325"/>
      <c r="O61" s="325"/>
      <c r="P61" s="325"/>
      <c r="Q61" s="325"/>
      <c r="R61" s="325"/>
      <c r="S61" s="325"/>
    </row>
    <row r="62" spans="2:19" ht="18" customHeight="1" thickBot="1">
      <c r="I62" s="42"/>
      <c r="J62" s="650">
        <f>SUM(J22:J32)*1.2</f>
        <v>18.888269999999999</v>
      </c>
      <c r="K62" s="650">
        <f>SUM(K15:K16)*0.5</f>
        <v>6.0867000000000004</v>
      </c>
      <c r="L62" s="650">
        <f>SUM(L5:L13)*1</f>
        <v>4.8910999999999998</v>
      </c>
      <c r="M62" s="649">
        <f>SUM(M33:M38)*1.1</f>
        <v>17.315815000000001</v>
      </c>
      <c r="N62" s="651">
        <f>SUM(N18)*0.5</f>
        <v>7.2029999999999985</v>
      </c>
      <c r="O62" s="651">
        <f>SUM(O5:O21)*35</f>
        <v>1265.1100000000001</v>
      </c>
      <c r="P62" s="651">
        <f>SUM(P15:P16)*1</f>
        <v>78.976800000000011</v>
      </c>
      <c r="Q62" s="652">
        <f>L62+N62+P62+R62</f>
        <v>329.07089999999999</v>
      </c>
      <c r="R62" s="653">
        <f>1190*0.2</f>
        <v>238</v>
      </c>
      <c r="S62" s="326"/>
    </row>
    <row r="63" spans="2:19" ht="59.25" customHeight="1" thickBot="1">
      <c r="F63" s="81"/>
      <c r="J63" s="336" t="s">
        <v>280</v>
      </c>
      <c r="K63" s="336" t="s">
        <v>268</v>
      </c>
      <c r="L63" s="336" t="s">
        <v>267</v>
      </c>
      <c r="M63" s="577" t="s">
        <v>196</v>
      </c>
      <c r="N63" s="654" t="s">
        <v>266</v>
      </c>
      <c r="O63" s="654" t="s">
        <v>269</v>
      </c>
      <c r="P63" s="654" t="s">
        <v>270</v>
      </c>
      <c r="Q63" s="654" t="s">
        <v>279</v>
      </c>
      <c r="R63" s="654" t="s">
        <v>438</v>
      </c>
    </row>
    <row r="98" ht="12.75" customHeight="1"/>
    <row r="117" ht="12.75" customHeight="1"/>
    <row r="186" ht="12.75" customHeight="1"/>
    <row r="247" ht="12.75" customHeight="1"/>
    <row r="306" ht="35.4" customHeight="1"/>
    <row r="307" ht="26.25" customHeight="1"/>
    <row r="308" ht="39" customHeight="1"/>
    <row r="309" ht="26.25" customHeight="1"/>
    <row r="310" ht="64.5" customHeight="1"/>
    <row r="311" ht="26.25" customHeight="1"/>
    <row r="312" ht="26.25" customHeight="1"/>
  </sheetData>
  <mergeCells count="11">
    <mergeCell ref="B2:L2"/>
    <mergeCell ref="C20:C21"/>
    <mergeCell ref="B5:B38"/>
    <mergeCell ref="C22:C38"/>
    <mergeCell ref="U4:V4"/>
    <mergeCell ref="C5:C19"/>
    <mergeCell ref="B39:B61"/>
    <mergeCell ref="C39:C48"/>
    <mergeCell ref="C49:C50"/>
    <mergeCell ref="C51:C57"/>
    <mergeCell ref="C58:C61"/>
  </mergeCells>
  <phoneticPr fontId="0" type="noConversion"/>
  <pageMargins left="0.75" right="0.75" top="1" bottom="1" header="0" footer="0"/>
  <pageSetup paperSize="561" orientation="portrait" horizontalDpi="4294967295" verticalDpi="1200" r:id="rId1"/>
  <headerFooter alignWithMargins="0"/>
  <ignoredErrors>
    <ignoredError sqref="O20 H29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B1:F20"/>
  <sheetViews>
    <sheetView topLeftCell="A10" workbookViewId="0">
      <selection activeCell="L35" sqref="L35"/>
    </sheetView>
  </sheetViews>
  <sheetFormatPr baseColWidth="10" defaultRowHeight="13.2"/>
  <cols>
    <col min="2" max="2" width="17.6640625" customWidth="1"/>
    <col min="3" max="3" width="13" customWidth="1"/>
    <col min="6" max="6" width="16.44140625" customWidth="1"/>
  </cols>
  <sheetData>
    <row r="1" spans="2:6" ht="13.8" thickBot="1"/>
    <row r="2" spans="2:6" s="14" customFormat="1" ht="22.5" customHeight="1" thickBot="1">
      <c r="B2" s="1665" t="s">
        <v>21</v>
      </c>
      <c r="C2" s="1666"/>
      <c r="D2" s="1666"/>
      <c r="E2" s="1666"/>
      <c r="F2" s="1667"/>
    </row>
    <row r="3" spans="2:6" ht="13.8" thickBot="1"/>
    <row r="4" spans="2:6" ht="34.200000000000003" customHeight="1" thickBot="1">
      <c r="B4" s="46" t="s">
        <v>83</v>
      </c>
      <c r="C4" s="50" t="s">
        <v>87</v>
      </c>
      <c r="D4" s="46" t="s">
        <v>1</v>
      </c>
      <c r="E4" s="49" t="s">
        <v>86</v>
      </c>
      <c r="F4" s="46" t="s">
        <v>42</v>
      </c>
    </row>
    <row r="5" spans="2:6" ht="21.9" customHeight="1">
      <c r="B5" s="45" t="s">
        <v>197</v>
      </c>
      <c r="C5" s="47">
        <v>6</v>
      </c>
      <c r="D5" s="45">
        <v>30</v>
      </c>
      <c r="E5" s="47">
        <v>4</v>
      </c>
      <c r="F5" s="47">
        <f>+D5*C5*E5</f>
        <v>720</v>
      </c>
    </row>
    <row r="6" spans="2:6" ht="21.9" customHeight="1">
      <c r="B6" s="44" t="s">
        <v>198</v>
      </c>
      <c r="C6" s="48">
        <v>18</v>
      </c>
      <c r="D6" s="44">
        <v>0</v>
      </c>
      <c r="E6" s="48">
        <v>4</v>
      </c>
      <c r="F6" s="47">
        <f t="shared" ref="F6:F19" si="0">+D6*C6*E6</f>
        <v>0</v>
      </c>
    </row>
    <row r="7" spans="2:6" ht="21.9" customHeight="1">
      <c r="B7" s="44" t="s">
        <v>199</v>
      </c>
      <c r="C7" s="48">
        <v>8</v>
      </c>
      <c r="D7" s="44">
        <v>0</v>
      </c>
      <c r="E7" s="48">
        <v>4</v>
      </c>
      <c r="F7" s="47">
        <f t="shared" si="0"/>
        <v>0</v>
      </c>
    </row>
    <row r="8" spans="2:6" ht="21.9" customHeight="1">
      <c r="B8" s="44" t="s">
        <v>200</v>
      </c>
      <c r="C8" s="48">
        <v>10</v>
      </c>
      <c r="D8" s="44">
        <v>0</v>
      </c>
      <c r="E8" s="48">
        <v>4</v>
      </c>
      <c r="F8" s="47">
        <f t="shared" si="0"/>
        <v>0</v>
      </c>
    </row>
    <row r="9" spans="2:6" ht="21.9" customHeight="1">
      <c r="B9" s="44" t="s">
        <v>84</v>
      </c>
      <c r="C9" s="48">
        <v>22</v>
      </c>
      <c r="D9" s="44">
        <v>6</v>
      </c>
      <c r="E9" s="48">
        <v>4</v>
      </c>
      <c r="F9" s="47">
        <f t="shared" si="0"/>
        <v>528</v>
      </c>
    </row>
    <row r="10" spans="2:6" ht="21.9" customHeight="1">
      <c r="B10" s="44" t="s">
        <v>85</v>
      </c>
      <c r="C10" s="48">
        <v>13</v>
      </c>
      <c r="D10" s="44">
        <v>0</v>
      </c>
      <c r="E10" s="48">
        <v>4</v>
      </c>
      <c r="F10" s="47">
        <f t="shared" si="0"/>
        <v>0</v>
      </c>
    </row>
    <row r="11" spans="2:6" ht="21.9" customHeight="1">
      <c r="B11" s="173" t="s">
        <v>201</v>
      </c>
      <c r="C11" s="174">
        <v>10</v>
      </c>
      <c r="D11" s="173">
        <v>0</v>
      </c>
      <c r="E11" s="174">
        <v>4</v>
      </c>
      <c r="F11" s="47">
        <f t="shared" si="0"/>
        <v>0</v>
      </c>
    </row>
    <row r="12" spans="2:6" ht="21.9" customHeight="1">
      <c r="B12" s="173" t="s">
        <v>202</v>
      </c>
      <c r="C12" s="174">
        <v>15</v>
      </c>
      <c r="D12" s="173">
        <v>14</v>
      </c>
      <c r="E12" s="174">
        <v>4</v>
      </c>
      <c r="F12" s="47">
        <f t="shared" si="0"/>
        <v>840</v>
      </c>
    </row>
    <row r="13" spans="2:6" ht="21.9" customHeight="1">
      <c r="B13" s="173" t="s">
        <v>203</v>
      </c>
      <c r="C13" s="174">
        <v>15</v>
      </c>
      <c r="D13" s="173">
        <v>0</v>
      </c>
      <c r="E13" s="174">
        <v>4</v>
      </c>
      <c r="F13" s="47">
        <f t="shared" si="0"/>
        <v>0</v>
      </c>
    </row>
    <row r="14" spans="2:6" ht="21.9" customHeight="1">
      <c r="B14" s="173" t="s">
        <v>272</v>
      </c>
      <c r="C14" s="48">
        <v>25</v>
      </c>
      <c r="D14" s="173">
        <v>10</v>
      </c>
      <c r="E14" s="174">
        <v>4</v>
      </c>
      <c r="F14" s="47">
        <f t="shared" si="0"/>
        <v>1000</v>
      </c>
    </row>
    <row r="15" spans="2:6" ht="21.9" customHeight="1">
      <c r="B15" s="173" t="s">
        <v>273</v>
      </c>
      <c r="C15" s="48">
        <v>30</v>
      </c>
      <c r="D15" s="173">
        <v>6</v>
      </c>
      <c r="E15" s="174">
        <v>4</v>
      </c>
      <c r="F15" s="47">
        <f t="shared" si="0"/>
        <v>720</v>
      </c>
    </row>
    <row r="16" spans="2:6" ht="21.9" customHeight="1">
      <c r="B16" s="173" t="s">
        <v>274</v>
      </c>
      <c r="C16" s="48">
        <v>30</v>
      </c>
      <c r="D16" s="173">
        <v>2</v>
      </c>
      <c r="E16" s="174">
        <v>4</v>
      </c>
      <c r="F16" s="47">
        <f t="shared" si="0"/>
        <v>240</v>
      </c>
    </row>
    <row r="17" spans="2:6" ht="21.9" customHeight="1">
      <c r="B17" s="173" t="s">
        <v>275</v>
      </c>
      <c r="C17" s="174">
        <v>15</v>
      </c>
      <c r="D17" s="173">
        <v>14</v>
      </c>
      <c r="E17" s="174">
        <v>4</v>
      </c>
      <c r="F17" s="47">
        <f t="shared" si="0"/>
        <v>840</v>
      </c>
    </row>
    <row r="18" spans="2:6" ht="21.9" customHeight="1">
      <c r="B18" s="173" t="s">
        <v>276</v>
      </c>
      <c r="C18" s="174">
        <v>5</v>
      </c>
      <c r="D18" s="468" t="e">
        <f>CONT.PISO.LOSA.ZOCALO!#REF!</f>
        <v>#REF!</v>
      </c>
      <c r="E18" s="174">
        <v>1</v>
      </c>
      <c r="F18" s="47" t="e">
        <f t="shared" si="0"/>
        <v>#REF!</v>
      </c>
    </row>
    <row r="19" spans="2:6" ht="21.9" customHeight="1">
      <c r="B19" s="173" t="s">
        <v>204</v>
      </c>
      <c r="C19" s="174">
        <v>12</v>
      </c>
      <c r="D19" s="173"/>
      <c r="E19" s="174">
        <v>4</v>
      </c>
      <c r="F19" s="47">
        <f t="shared" si="0"/>
        <v>0</v>
      </c>
    </row>
    <row r="20" spans="2:6" ht="25.95" customHeight="1" thickBot="1">
      <c r="F20" s="337" t="e">
        <f>SUM(F5:F19)*1.5</f>
        <v>#REF!</v>
      </c>
    </row>
  </sheetData>
  <mergeCells count="1">
    <mergeCell ref="B2:F2"/>
  </mergeCells>
  <phoneticPr fontId="0" type="noConversion"/>
  <pageMargins left="0.75" right="0.75" top="1" bottom="1" header="0" footer="0"/>
  <pageSetup paperSize="9" orientation="portrait" horizontalDpi="4294967293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3</vt:i4>
      </vt:variant>
    </vt:vector>
  </HeadingPairs>
  <TitlesOfParts>
    <vt:vector size="17" baseType="lpstr">
      <vt:lpstr>Datos</vt:lpstr>
      <vt:lpstr>CONT.PISO.LOSA.ZOCALO</vt:lpstr>
      <vt:lpstr>CUB.TECHO</vt:lpstr>
      <vt:lpstr>MAMP.DURL.REV.PINT.PLENO</vt:lpstr>
      <vt:lpstr>CARP.VID.POLI.PINTSINT</vt:lpstr>
      <vt:lpstr>AISLACIONES</vt:lpstr>
      <vt:lpstr>Col. de Carga y Enc.</vt:lpstr>
      <vt:lpstr>Viga de Carga y Enc.</vt:lpstr>
      <vt:lpstr>Forestacion</vt:lpstr>
      <vt:lpstr>PRES. PARA COEF.</vt:lpstr>
      <vt:lpstr>A.Precios</vt:lpstr>
      <vt:lpstr>PLAN DE TRABAJO</vt:lpstr>
      <vt:lpstr>DESCARGA ATMOSFERICA</vt:lpstr>
      <vt:lpstr>Plan de trabajo y curva de inv.</vt:lpstr>
      <vt:lpstr>'PLAN DE TRABAJO'!Área_de_impresión</vt:lpstr>
      <vt:lpstr>'Plan de trabajo y curva de inv.'!Área_de_impresión</vt:lpstr>
      <vt:lpstr>'PRES. PARA COEF.'!Área_de_impresión</vt:lpstr>
    </vt:vector>
  </TitlesOfParts>
  <Company>UEIE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OMAR GELVEZ</dc:creator>
  <cp:lastModifiedBy>User</cp:lastModifiedBy>
  <cp:lastPrinted>2021-05-26T12:48:15Z</cp:lastPrinted>
  <dcterms:created xsi:type="dcterms:W3CDTF">2004-04-16T08:51:03Z</dcterms:created>
  <dcterms:modified xsi:type="dcterms:W3CDTF">2021-05-26T12:48:59Z</dcterms:modified>
</cp:coreProperties>
</file>